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DIM\16 - Bassac &amp; Triac-Lautrait\"/>
    </mc:Choice>
  </mc:AlternateContent>
  <bookViews>
    <workbookView xWindow="0" yWindow="0" windowWidth="28800" windowHeight="1183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99" i="1" l="1"/>
  <c r="D4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34" i="2" a="1"/>
  <c r="BC34" i="2" s="1"/>
  <c r="BC84" i="2" a="1"/>
  <c r="BC84" i="2" s="1"/>
  <c r="BC192" i="2" a="1"/>
  <c r="BC192" i="2" s="1"/>
  <c r="BC38" i="2" a="1"/>
  <c r="BC38" i="2" s="1"/>
  <c r="BC164" i="2" a="1"/>
  <c r="BC164" i="2" s="1"/>
  <c r="BC151" i="2" a="1"/>
  <c r="BC151" i="2" s="1"/>
  <c r="BC55" i="2" a="1"/>
  <c r="BC55" i="2" s="1"/>
  <c r="BC7" i="2" a="1"/>
  <c r="BC7" i="2" s="1"/>
  <c r="BC181" i="2" a="1"/>
  <c r="BC181" i="2" s="1"/>
  <c r="BC185" i="2" a="1"/>
  <c r="BC185" i="2" s="1"/>
  <c r="BC65" i="2" a="1"/>
  <c r="BC65" i="2" s="1"/>
  <c r="BC143" i="2" a="1"/>
  <c r="BC143" i="2" s="1"/>
  <c r="BC126" i="2" a="1"/>
  <c r="BC126" i="2" s="1"/>
  <c r="BC32" i="2" a="1"/>
  <c r="BC32" i="2" s="1"/>
  <c r="BC114" i="2" a="1"/>
  <c r="BC114" i="2" s="1"/>
  <c r="BC82" i="2" a="1"/>
  <c r="BC82" i="2" s="1"/>
  <c r="BC47" i="2" a="1"/>
  <c r="BC47" i="2" s="1"/>
  <c r="BC130" i="2" a="1"/>
  <c r="BC130" i="2" s="1"/>
  <c r="BC68" i="2" a="1"/>
  <c r="BC68" i="2" s="1"/>
  <c r="BC117" i="2" a="1"/>
  <c r="BC117" i="2" s="1"/>
  <c r="BC58" i="2" a="1"/>
  <c r="BC58" i="2" s="1"/>
  <c r="AH62" i="2" a="1"/>
  <c r="AH62" i="2" s="1"/>
  <c r="AH19" i="2" a="1"/>
  <c r="AH19" i="2" s="1"/>
  <c r="AH151" i="2" a="1"/>
  <c r="AH151" i="2" s="1"/>
  <c r="AH199" i="2" a="1"/>
  <c r="AH199" i="2" s="1"/>
  <c r="AH166" i="2" a="1"/>
  <c r="AH166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<sst xmlns="http://schemas.openxmlformats.org/spreadsheetml/2006/main" count="1173" uniqueCount="324">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</sst>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1.4599302629048279</c:v>
                </c:pt>
                <c:pt idx="2">
                  <c:v>1.6057951817422229</c:v>
                </c:pt>
                <c:pt idx="3">
                  <c:v>1.7662854807004036</c:v>
                </c:pt>
                <c:pt idx="4">
                  <c:v>1.9428725207412672</c:v>
                </c:pt>
                <c:pt idx="5">
                  <c:v>2.1371761539185274</c:v>
                </c:pt>
                <c:pt idx="6">
                  <c:v>2.3509797534507646</c:v>
                </c:pt>
                <c:pt idx="7">
                  <c:v>2.5862467692886821</c:v>
                </c:pt>
                <c:pt idx="8">
                  <c:v>23.946893538471016</c:v>
                </c:pt>
                <c:pt idx="9">
                  <c:v>48.067018934286466</c:v>
                </c:pt>
                <c:pt idx="10">
                  <c:v>77.481518309626296</c:v>
                </c:pt>
                <c:pt idx="11">
                  <c:v>107.72202293155276</c:v>
                </c:pt>
                <c:pt idx="12">
                  <c:v>141.07757949202235</c:v>
                </c:pt>
                <c:pt idx="13">
                  <c:v>177.55061600794588</c:v>
                </c:pt>
                <c:pt idx="14">
                  <c:v>211.65174204213426</c:v>
                </c:pt>
                <c:pt idx="15">
                  <c:v>246.72004460778282</c:v>
                </c:pt>
                <c:pt idx="16">
                  <c:v>282.76573536815431</c:v>
                </c:pt>
                <c:pt idx="17">
                  <c:v>316.53274040423241</c:v>
                </c:pt>
                <c:pt idx="18">
                  <c:v>346.96310698781576</c:v>
                </c:pt>
                <c:pt idx="19">
                  <c:v>378.41858245151349</c:v>
                </c:pt>
                <c:pt idx="20">
                  <c:v>406.57151716204294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1964288"/>
        <c:axId val="-1471957760"/>
      </c:scatterChart>
      <c:valAx>
        <c:axId val="-1471964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7760"/>
        <c:crosses val="autoZero"/>
        <c:crossBetween val="midCat"/>
      </c:valAx>
      <c:valAx>
        <c:axId val="-147195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6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1829648"/>
        <c:axId val="-1581824208"/>
      </c:scatterChart>
      <c:valAx>
        <c:axId val="-1581829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24208"/>
        <c:crosses val="autoZero"/>
        <c:crossBetween val="midCat"/>
      </c:valAx>
      <c:valAx>
        <c:axId val="-158182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29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1.6540836565653922</c:v>
                </c:pt>
                <c:pt idx="2">
                  <c:v>2.1980424492518682</c:v>
                </c:pt>
                <c:pt idx="3">
                  <c:v>2.9216372836649036</c:v>
                </c:pt>
                <c:pt idx="4">
                  <c:v>3.8844249213715867</c:v>
                </c:pt>
                <c:pt idx="5">
                  <c:v>5.1657803090867196</c:v>
                </c:pt>
                <c:pt idx="6">
                  <c:v>6.8715137719428681</c:v>
                </c:pt>
                <c:pt idx="7">
                  <c:v>9.1427045768429824</c:v>
                </c:pt>
                <c:pt idx="8">
                  <c:v>12.167495344773778</c:v>
                </c:pt>
                <c:pt idx="9">
                  <c:v>16.196842512023562</c:v>
                </c:pt>
                <c:pt idx="10">
                  <c:v>33.913800690062679</c:v>
                </c:pt>
                <c:pt idx="11">
                  <c:v>53.533259326768082</c:v>
                </c:pt>
                <c:pt idx="12">
                  <c:v>75.109256576723581</c:v>
                </c:pt>
                <c:pt idx="13">
                  <c:v>96.525606468726366</c:v>
                </c:pt>
                <c:pt idx="14">
                  <c:v>122.07067360648273</c:v>
                </c:pt>
                <c:pt idx="15">
                  <c:v>145.37155650693998</c:v>
                </c:pt>
                <c:pt idx="16">
                  <c:v>170.68916021587117</c:v>
                </c:pt>
                <c:pt idx="17">
                  <c:v>195.91822647250345</c:v>
                </c:pt>
                <c:pt idx="18">
                  <c:v>218.97827114094505</c:v>
                </c:pt>
                <c:pt idx="19">
                  <c:v>241.98251124632858</c:v>
                </c:pt>
                <c:pt idx="20">
                  <c:v>264.93699727362338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1953408"/>
        <c:axId val="-1471956672"/>
      </c:scatterChart>
      <c:valAx>
        <c:axId val="-1471953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6672"/>
        <c:crosses val="autoZero"/>
        <c:crossBetween val="midCat"/>
      </c:valAx>
      <c:valAx>
        <c:axId val="-14719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1.6168902959828044</c:v>
                </c:pt>
                <c:pt idx="2">
                  <c:v>1.9582684837981272</c:v>
                </c:pt>
                <c:pt idx="3">
                  <c:v>2.3720009419834045</c:v>
                </c:pt>
                <c:pt idx="4">
                  <c:v>2.8734788109612821</c:v>
                </c:pt>
                <c:pt idx="5">
                  <c:v>3.4813783820983795</c:v>
                </c:pt>
                <c:pt idx="6">
                  <c:v>4.2183645172229909</c:v>
                </c:pt>
                <c:pt idx="7">
                  <c:v>5.1119451261938984</c:v>
                </c:pt>
                <c:pt idx="8">
                  <c:v>6.1955092292637417</c:v>
                </c:pt>
                <c:pt idx="9">
                  <c:v>7.5095881520619612</c:v>
                </c:pt>
                <c:pt idx="10">
                  <c:v>24.089344586357431</c:v>
                </c:pt>
                <c:pt idx="11">
                  <c:v>43.764250590542076</c:v>
                </c:pt>
                <c:pt idx="12">
                  <c:v>64.331640796157828</c:v>
                </c:pt>
                <c:pt idx="13">
                  <c:v>84.726565781363647</c:v>
                </c:pt>
                <c:pt idx="14">
                  <c:v>108.36537823211468</c:v>
                </c:pt>
                <c:pt idx="15">
                  <c:v>132.99356209442655</c:v>
                </c:pt>
                <c:pt idx="16">
                  <c:v>156.39903458897587</c:v>
                </c:pt>
                <c:pt idx="17">
                  <c:v>180.82993754871606</c:v>
                </c:pt>
                <c:pt idx="18">
                  <c:v>206.2888147034578</c:v>
                </c:pt>
                <c:pt idx="19">
                  <c:v>228.36756535588634</c:v>
                </c:pt>
                <c:pt idx="20">
                  <c:v>250.39747287513924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1957216"/>
        <c:axId val="-1471959392"/>
      </c:scatterChart>
      <c:valAx>
        <c:axId val="-147195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9392"/>
        <c:crosses val="autoZero"/>
        <c:crossBetween val="midCat"/>
      </c:valAx>
      <c:valAx>
        <c:axId val="-147195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1.6463475875004632</c:v>
                </c:pt>
                <c:pt idx="2">
                  <c:v>2.0423077364429938</c:v>
                </c:pt>
                <c:pt idx="3">
                  <c:v>2.533875025004181</c:v>
                </c:pt>
                <c:pt idx="4">
                  <c:v>3.1442201780028385</c:v>
                </c:pt>
                <c:pt idx="5">
                  <c:v>3.9021489391783049</c:v>
                </c:pt>
                <c:pt idx="6">
                  <c:v>4.8434769062408352</c:v>
                </c:pt>
                <c:pt idx="7">
                  <c:v>6.0127407980898182</c:v>
                </c:pt>
                <c:pt idx="8">
                  <c:v>7.4653287065804186</c:v>
                </c:pt>
                <c:pt idx="9">
                  <c:v>26.265950244845314</c:v>
                </c:pt>
                <c:pt idx="10">
                  <c:v>48.067018934286466</c:v>
                </c:pt>
                <c:pt idx="11">
                  <c:v>68.468139536399036</c:v>
                </c:pt>
                <c:pt idx="12">
                  <c:v>92.072813870227591</c:v>
                </c:pt>
                <c:pt idx="13">
                  <c:v>112.18252982273509</c:v>
                </c:pt>
                <c:pt idx="14">
                  <c:v>132.20358993292461</c:v>
                </c:pt>
                <c:pt idx="15">
                  <c:v>153.25764447193231</c:v>
                </c:pt>
                <c:pt idx="16">
                  <c:v>170.93352467622933</c:v>
                </c:pt>
                <c:pt idx="17">
                  <c:v>186.36444976459833</c:v>
                </c:pt>
                <c:pt idx="18">
                  <c:v>202.86456278492429</c:v>
                </c:pt>
                <c:pt idx="19">
                  <c:v>216.04215381560263</c:v>
                </c:pt>
                <c:pt idx="20">
                  <c:v>227.00930426173795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1956128"/>
        <c:axId val="-1471952864"/>
      </c:scatterChart>
      <c:valAx>
        <c:axId val="-1471956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2864"/>
        <c:crosses val="autoZero"/>
        <c:crossBetween val="midCat"/>
      </c:valAx>
      <c:valAx>
        <c:axId val="-147195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6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71951776"/>
        <c:axId val="-1581838896"/>
      </c:scatterChart>
      <c:valAx>
        <c:axId val="-1471951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8896"/>
        <c:crosses val="autoZero"/>
        <c:crossBetween val="midCat"/>
      </c:valAx>
      <c:valAx>
        <c:axId val="-158183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7195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1837808"/>
        <c:axId val="-1581830192"/>
      </c:scatterChart>
      <c:valAx>
        <c:axId val="-158183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0192"/>
        <c:crosses val="autoZero"/>
        <c:crossBetween val="midCat"/>
      </c:valAx>
      <c:valAx>
        <c:axId val="-158183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1831824"/>
        <c:axId val="-1581837264"/>
      </c:scatterChart>
      <c:valAx>
        <c:axId val="-1581831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7264"/>
        <c:crosses val="autoZero"/>
        <c:crossBetween val="midCat"/>
      </c:valAx>
      <c:valAx>
        <c:axId val="-158183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1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1825840"/>
        <c:axId val="-1581825296"/>
      </c:scatterChart>
      <c:valAx>
        <c:axId val="-1581825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25296"/>
        <c:crosses val="autoZero"/>
        <c:crossBetween val="midCat"/>
      </c:valAx>
      <c:valAx>
        <c:axId val="-158182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25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81836720"/>
        <c:axId val="-1581832368"/>
      </c:scatterChart>
      <c:valAx>
        <c:axId val="-158183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2368"/>
        <c:crosses val="autoZero"/>
        <c:crossBetween val="midCat"/>
      </c:valAx>
      <c:valAx>
        <c:axId val="-15818323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8183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E13" sqref="E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0.54020000000000001</v>
      </c>
      <c r="D9" s="36">
        <f t="shared" ref="D9:D18" si="0">C9*$C$5</f>
        <v>2.7010000000000001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116</v>
      </c>
      <c r="C10" s="35">
        <v>0.18</v>
      </c>
      <c r="D10" s="36">
        <f t="shared" si="0"/>
        <v>0.89999999999999991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127</v>
      </c>
      <c r="C11" s="35">
        <v>0.13220000000000001</v>
      </c>
      <c r="D11" s="36">
        <f t="shared" si="0"/>
        <v>0.66100000000000003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112</v>
      </c>
      <c r="C12" s="35">
        <v>0.14760000000000001</v>
      </c>
      <c r="D12" s="36">
        <f t="shared" si="0"/>
        <v>0.73799999999999999</v>
      </c>
      <c r="E12" s="37">
        <v>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7</v>
      </c>
      <c r="B36" s="63">
        <v>2</v>
      </c>
      <c r="C36" s="63"/>
      <c r="D36" s="63"/>
      <c r="E36" s="54"/>
      <c r="F36" s="54"/>
      <c r="G36" s="54"/>
      <c r="H36" s="54"/>
      <c r="I36" s="52">
        <f>IFERROR(B36/A36,"")</f>
        <v>0.2857142857142857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8</v>
      </c>
      <c r="B37" s="63">
        <v>20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9</v>
      </c>
      <c r="B38" s="63">
        <v>41</v>
      </c>
      <c r="C38" s="63"/>
      <c r="D38" s="63"/>
      <c r="E38" s="54"/>
      <c r="F38" s="54"/>
      <c r="G38" s="54"/>
      <c r="H38" s="54"/>
      <c r="I38" s="56">
        <f t="shared" si="1"/>
        <v>21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10</v>
      </c>
      <c r="B39" s="63">
        <v>67</v>
      </c>
      <c r="C39" s="63"/>
      <c r="D39" s="63"/>
      <c r="E39" s="54"/>
      <c r="F39" s="54"/>
      <c r="G39" s="54"/>
      <c r="H39" s="54"/>
      <c r="I39" s="52">
        <f t="shared" si="1"/>
        <v>26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11</v>
      </c>
      <c r="B40" s="63">
        <v>94</v>
      </c>
      <c r="C40" s="63"/>
      <c r="D40" s="63"/>
      <c r="E40" s="54"/>
      <c r="F40" s="54"/>
      <c r="G40" s="54"/>
      <c r="H40" s="54"/>
      <c r="I40" s="52">
        <f t="shared" si="1"/>
        <v>27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12</v>
      </c>
      <c r="B41" s="63">
        <v>124</v>
      </c>
      <c r="C41" s="63"/>
      <c r="D41" s="63"/>
      <c r="E41" s="54"/>
      <c r="F41" s="54"/>
      <c r="G41" s="54"/>
      <c r="H41" s="54"/>
      <c r="I41" s="56">
        <f t="shared" si="1"/>
        <v>30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13</v>
      </c>
      <c r="B42" s="63">
        <v>157</v>
      </c>
      <c r="C42" s="63"/>
      <c r="D42" s="63"/>
      <c r="E42" s="54"/>
      <c r="F42" s="54"/>
      <c r="G42" s="54"/>
      <c r="H42" s="54"/>
      <c r="I42" s="56">
        <f t="shared" si="1"/>
        <v>33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14</v>
      </c>
      <c r="B43" s="63">
        <v>188</v>
      </c>
      <c r="C43" s="63"/>
      <c r="D43" s="63"/>
      <c r="E43" s="54"/>
      <c r="F43" s="54"/>
      <c r="G43" s="54"/>
      <c r="H43" s="54"/>
      <c r="I43" s="52">
        <f t="shared" si="1"/>
        <v>31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15</v>
      </c>
      <c r="B44" s="63">
        <v>220</v>
      </c>
      <c r="C44" s="63"/>
      <c r="D44" s="63"/>
      <c r="E44" s="54"/>
      <c r="F44" s="54"/>
      <c r="G44" s="54"/>
      <c r="H44" s="54"/>
      <c r="I44" s="52">
        <f t="shared" si="1"/>
        <v>32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16</v>
      </c>
      <c r="B45" s="63">
        <v>253</v>
      </c>
      <c r="C45" s="63"/>
      <c r="D45" s="63"/>
      <c r="E45" s="54"/>
      <c r="F45" s="54"/>
      <c r="G45" s="54"/>
      <c r="H45" s="54"/>
      <c r="I45" s="52">
        <f t="shared" si="1"/>
        <v>33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17</v>
      </c>
      <c r="B46" s="63">
        <v>284</v>
      </c>
      <c r="C46" s="63"/>
      <c r="D46" s="63"/>
      <c r="E46" s="54"/>
      <c r="F46" s="54"/>
      <c r="G46" s="54"/>
      <c r="H46" s="54"/>
      <c r="I46" s="52">
        <f t="shared" si="1"/>
        <v>31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18</v>
      </c>
      <c r="B47" s="63">
        <v>312</v>
      </c>
      <c r="C47" s="63"/>
      <c r="D47" s="63"/>
      <c r="E47" s="54"/>
      <c r="F47" s="54"/>
      <c r="G47" s="54"/>
      <c r="H47" s="54"/>
      <c r="I47" s="52">
        <f t="shared" si="1"/>
        <v>28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19</v>
      </c>
      <c r="B48" s="63">
        <v>341</v>
      </c>
      <c r="C48" s="63"/>
      <c r="D48" s="63"/>
      <c r="E48" s="54"/>
      <c r="F48" s="54"/>
      <c r="G48" s="54"/>
      <c r="H48" s="54"/>
      <c r="I48" s="52">
        <f t="shared" si="1"/>
        <v>29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20</v>
      </c>
      <c r="B49" s="63">
        <v>367</v>
      </c>
      <c r="C49" s="63">
        <v>1</v>
      </c>
      <c r="D49" s="63">
        <f>B49</f>
        <v>367</v>
      </c>
      <c r="E49" s="54">
        <v>0.72</v>
      </c>
      <c r="F49" s="54">
        <v>0.14000000000000001</v>
      </c>
      <c r="G49" s="54">
        <v>0.14000000000000001</v>
      </c>
      <c r="H49" s="54"/>
      <c r="I49" s="52">
        <f t="shared" si="1"/>
        <v>26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Polargo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9</v>
      </c>
      <c r="B62" s="63">
        <v>14.28</v>
      </c>
      <c r="C62" s="63"/>
      <c r="D62" s="63"/>
      <c r="E62" s="54"/>
      <c r="F62" s="54"/>
      <c r="G62" s="54"/>
      <c r="H62" s="54"/>
      <c r="I62" s="56">
        <f>IFERROR(B62/A62,"")</f>
        <v>1.5866666666666667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30.6</v>
      </c>
      <c r="C63" s="63"/>
      <c r="D63" s="63"/>
      <c r="E63" s="54"/>
      <c r="F63" s="54"/>
      <c r="G63" s="54"/>
      <c r="H63" s="54"/>
      <c r="I63" s="52">
        <f>IF(A63&lt;&gt;0,(B63-(B62-D62))/(A63-A62),"")</f>
        <v>16.32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11</v>
      </c>
      <c r="B64" s="63">
        <v>48.96</v>
      </c>
      <c r="C64" s="63"/>
      <c r="D64" s="63"/>
      <c r="E64" s="54"/>
      <c r="F64" s="54"/>
      <c r="G64" s="54"/>
      <c r="H64" s="54"/>
      <c r="I64" s="52">
        <f>IF(A64&lt;&gt;0,(B64-(B63-D63))/(A64-A63),"")</f>
        <v>18.36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12</v>
      </c>
      <c r="B65" s="63">
        <v>69.36</v>
      </c>
      <c r="C65" s="63"/>
      <c r="D65" s="63"/>
      <c r="E65" s="54"/>
      <c r="F65" s="54"/>
      <c r="G65" s="54"/>
      <c r="H65" s="54"/>
      <c r="I65" s="52">
        <f>IF(A65&lt;&gt;0,(B65-(B64-D64))/(A65-A64),"")</f>
        <v>20.399999999999999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13</v>
      </c>
      <c r="B66" s="63">
        <v>89.76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20.400000000000006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14</v>
      </c>
      <c r="B67" s="63">
        <v>114.24</v>
      </c>
      <c r="C67" s="63"/>
      <c r="D67" s="63"/>
      <c r="E67" s="54"/>
      <c r="F67" s="54"/>
      <c r="G67" s="54"/>
      <c r="H67" s="54"/>
      <c r="I67" s="52">
        <f t="shared" si="2"/>
        <v>24.47999999999999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15</v>
      </c>
      <c r="B68" s="63">
        <v>136.68</v>
      </c>
      <c r="C68" s="63"/>
      <c r="D68" s="63"/>
      <c r="E68" s="54"/>
      <c r="F68" s="54"/>
      <c r="G68" s="54"/>
      <c r="H68" s="54"/>
      <c r="I68" s="52">
        <f t="shared" si="2"/>
        <v>22.440000000000012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16</v>
      </c>
      <c r="B69" s="53">
        <v>161.16</v>
      </c>
      <c r="C69" s="53"/>
      <c r="D69" s="53"/>
      <c r="E69" s="54"/>
      <c r="F69" s="54"/>
      <c r="G69" s="54"/>
      <c r="H69" s="54"/>
      <c r="I69" s="52">
        <f t="shared" si="2"/>
        <v>24.47999999999999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17</v>
      </c>
      <c r="B70" s="53">
        <v>185.64</v>
      </c>
      <c r="C70" s="53"/>
      <c r="D70" s="53"/>
      <c r="E70" s="54"/>
      <c r="F70" s="54"/>
      <c r="G70" s="54"/>
      <c r="H70" s="54"/>
      <c r="I70" s="52">
        <f t="shared" si="2"/>
        <v>24.47999999999999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18</v>
      </c>
      <c r="B71" s="53">
        <v>208.08</v>
      </c>
      <c r="C71" s="53"/>
      <c r="D71" s="53"/>
      <c r="E71" s="54"/>
      <c r="F71" s="54"/>
      <c r="G71" s="54"/>
      <c r="H71" s="54"/>
      <c r="I71" s="52">
        <f t="shared" si="2"/>
        <v>22.440000000000026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19</v>
      </c>
      <c r="B72" s="53">
        <v>230.52</v>
      </c>
      <c r="C72" s="53"/>
      <c r="D72" s="53"/>
      <c r="E72" s="54"/>
      <c r="F72" s="54"/>
      <c r="G72" s="54"/>
      <c r="H72" s="54"/>
      <c r="I72" s="52">
        <f t="shared" si="2"/>
        <v>22.439999999999998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20</v>
      </c>
      <c r="B73" s="53">
        <v>252.96</v>
      </c>
      <c r="C73" s="53">
        <v>1</v>
      </c>
      <c r="D73" s="53">
        <v>252.96</v>
      </c>
      <c r="E73" s="54">
        <v>0.72</v>
      </c>
      <c r="F73" s="54">
        <v>0.14000000000000001</v>
      </c>
      <c r="G73" s="54">
        <v>0.14000000000000001</v>
      </c>
      <c r="H73" s="54"/>
      <c r="I73" s="52">
        <f t="shared" si="2"/>
        <v>22.439999999999998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I-45/51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9</v>
      </c>
      <c r="B88" s="63">
        <v>6</v>
      </c>
      <c r="C88" s="63"/>
      <c r="D88" s="63"/>
      <c r="E88" s="54"/>
      <c r="F88" s="54"/>
      <c r="G88" s="54"/>
      <c r="H88" s="93"/>
      <c r="I88" s="56">
        <f>IFERROR(B88/A88,"")</f>
        <v>0.66666666666666663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10</v>
      </c>
      <c r="B89" s="63">
        <v>20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11</v>
      </c>
      <c r="B90" s="63">
        <v>37</v>
      </c>
      <c r="C90" s="63"/>
      <c r="D90" s="63"/>
      <c r="E90" s="93"/>
      <c r="F90" s="93"/>
      <c r="G90" s="93"/>
      <c r="H90" s="93"/>
      <c r="I90" s="56">
        <f t="shared" si="3"/>
        <v>17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12</v>
      </c>
      <c r="B91" s="63">
        <v>55</v>
      </c>
      <c r="C91" s="63"/>
      <c r="D91" s="63"/>
      <c r="E91" s="93"/>
      <c r="F91" s="93"/>
      <c r="G91" s="93"/>
      <c r="H91" s="93"/>
      <c r="I91" s="56">
        <f t="shared" si="3"/>
        <v>18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13</v>
      </c>
      <c r="B92" s="63">
        <v>73</v>
      </c>
      <c r="C92" s="63"/>
      <c r="D92" s="63"/>
      <c r="E92" s="93"/>
      <c r="F92" s="93"/>
      <c r="G92" s="93"/>
      <c r="H92" s="93"/>
      <c r="I92" s="56">
        <f t="shared" si="3"/>
        <v>18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14</v>
      </c>
      <c r="B93" s="63">
        <v>94</v>
      </c>
      <c r="C93" s="63"/>
      <c r="D93" s="63"/>
      <c r="E93" s="93"/>
      <c r="F93" s="93"/>
      <c r="G93" s="93"/>
      <c r="H93" s="93"/>
      <c r="I93" s="56">
        <f t="shared" si="3"/>
        <v>21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15</v>
      </c>
      <c r="B94" s="63">
        <v>116</v>
      </c>
      <c r="C94" s="63"/>
      <c r="D94" s="63"/>
      <c r="E94" s="93"/>
      <c r="F94" s="93"/>
      <c r="G94" s="93"/>
      <c r="H94" s="93"/>
      <c r="I94" s="56">
        <f t="shared" si="3"/>
        <v>22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16</v>
      </c>
      <c r="B95" s="63">
        <v>137</v>
      </c>
      <c r="C95" s="63"/>
      <c r="D95" s="63"/>
      <c r="E95" s="93"/>
      <c r="F95" s="93"/>
      <c r="G95" s="93"/>
      <c r="H95" s="93"/>
      <c r="I95" s="56">
        <f t="shared" si="3"/>
        <v>21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17</v>
      </c>
      <c r="B96" s="63">
        <v>159</v>
      </c>
      <c r="C96" s="63"/>
      <c r="D96" s="63"/>
      <c r="E96" s="93"/>
      <c r="F96" s="93"/>
      <c r="G96" s="93"/>
      <c r="H96" s="93"/>
      <c r="I96" s="56">
        <f t="shared" si="3"/>
        <v>22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18</v>
      </c>
      <c r="B97" s="63">
        <v>182</v>
      </c>
      <c r="C97" s="63"/>
      <c r="D97" s="63"/>
      <c r="E97" s="93"/>
      <c r="F97" s="93"/>
      <c r="G97" s="93"/>
      <c r="H97" s="93"/>
      <c r="I97" s="56">
        <f t="shared" si="3"/>
        <v>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19</v>
      </c>
      <c r="B98" s="63">
        <v>202</v>
      </c>
      <c r="C98" s="63"/>
      <c r="D98" s="63"/>
      <c r="E98" s="93"/>
      <c r="F98" s="93"/>
      <c r="G98" s="93"/>
      <c r="H98" s="93"/>
      <c r="I98" s="56">
        <f t="shared" si="3"/>
        <v>20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20</v>
      </c>
      <c r="B99" s="63">
        <v>222</v>
      </c>
      <c r="C99" s="63">
        <v>1</v>
      </c>
      <c r="D99" s="63">
        <f>B99</f>
        <v>222</v>
      </c>
      <c r="E99" s="93">
        <v>0.72</v>
      </c>
      <c r="F99" s="93">
        <v>0.14000000000000001</v>
      </c>
      <c r="G99" s="93">
        <v>0.14000000000000001</v>
      </c>
      <c r="H99" s="93"/>
      <c r="I99" s="56">
        <f t="shared" si="3"/>
        <v>20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Koster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8</v>
      </c>
      <c r="B114" s="63">
        <v>6</v>
      </c>
      <c r="C114" s="53"/>
      <c r="D114" s="63"/>
      <c r="E114" s="54"/>
      <c r="F114" s="54"/>
      <c r="G114" s="54"/>
      <c r="H114" s="54"/>
      <c r="I114" s="56">
        <f>IFERROR(B114/A114,"")</f>
        <v>0.75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9</v>
      </c>
      <c r="B115" s="63">
        <v>22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16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10</v>
      </c>
      <c r="B116" s="63">
        <v>41</v>
      </c>
      <c r="C116" s="53"/>
      <c r="D116" s="63"/>
      <c r="E116" s="54"/>
      <c r="F116" s="54"/>
      <c r="G116" s="54"/>
      <c r="H116" s="54"/>
      <c r="I116" s="56">
        <f t="shared" si="4"/>
        <v>19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11</v>
      </c>
      <c r="B117" s="63">
        <v>59</v>
      </c>
      <c r="C117" s="53"/>
      <c r="D117" s="63"/>
      <c r="E117" s="54"/>
      <c r="F117" s="54"/>
      <c r="G117" s="54"/>
      <c r="H117" s="54"/>
      <c r="I117" s="56">
        <f t="shared" si="4"/>
        <v>18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12</v>
      </c>
      <c r="B118" s="63">
        <v>80</v>
      </c>
      <c r="C118" s="53"/>
      <c r="D118" s="63"/>
      <c r="E118" s="54"/>
      <c r="F118" s="54"/>
      <c r="G118" s="54"/>
      <c r="H118" s="54"/>
      <c r="I118" s="56">
        <f t="shared" si="4"/>
        <v>21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13</v>
      </c>
      <c r="B119" s="63">
        <v>98</v>
      </c>
      <c r="C119" s="53"/>
      <c r="D119" s="63"/>
      <c r="E119" s="54"/>
      <c r="F119" s="54"/>
      <c r="G119" s="54"/>
      <c r="H119" s="54"/>
      <c r="I119" s="56">
        <f t="shared" si="4"/>
        <v>18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14</v>
      </c>
      <c r="B120" s="63">
        <v>116</v>
      </c>
      <c r="C120" s="63"/>
      <c r="D120" s="63"/>
      <c r="E120" s="93"/>
      <c r="F120" s="93"/>
      <c r="G120" s="93"/>
      <c r="H120" s="93"/>
      <c r="I120" s="56">
        <f t="shared" si="4"/>
        <v>18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15</v>
      </c>
      <c r="B121" s="63">
        <v>135</v>
      </c>
      <c r="C121" s="63"/>
      <c r="D121" s="63"/>
      <c r="E121" s="93"/>
      <c r="F121" s="93"/>
      <c r="G121" s="93"/>
      <c r="H121" s="93"/>
      <c r="I121" s="56">
        <f t="shared" si="4"/>
        <v>19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16</v>
      </c>
      <c r="B122" s="63">
        <v>151</v>
      </c>
      <c r="C122" s="63"/>
      <c r="D122" s="63"/>
      <c r="E122" s="93"/>
      <c r="F122" s="93"/>
      <c r="G122" s="93"/>
      <c r="H122" s="93"/>
      <c r="I122" s="56">
        <f t="shared" si="4"/>
        <v>16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17</v>
      </c>
      <c r="B123" s="63">
        <v>165</v>
      </c>
      <c r="C123" s="63"/>
      <c r="D123" s="63"/>
      <c r="E123" s="93"/>
      <c r="F123" s="93"/>
      <c r="G123" s="93"/>
      <c r="H123" s="93"/>
      <c r="I123" s="56">
        <f t="shared" si="4"/>
        <v>14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18</v>
      </c>
      <c r="B124" s="63">
        <v>180</v>
      </c>
      <c r="C124" s="63"/>
      <c r="D124" s="63"/>
      <c r="E124" s="93"/>
      <c r="F124" s="93"/>
      <c r="G124" s="93"/>
      <c r="H124" s="93"/>
      <c r="I124" s="56">
        <f t="shared" si="4"/>
        <v>15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19</v>
      </c>
      <c r="B125" s="63">
        <v>192</v>
      </c>
      <c r="C125" s="63"/>
      <c r="D125" s="63"/>
      <c r="E125" s="93"/>
      <c r="F125" s="93"/>
      <c r="G125" s="93"/>
      <c r="H125" s="93"/>
      <c r="I125" s="56">
        <f t="shared" si="4"/>
        <v>12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20</v>
      </c>
      <c r="B126" s="63">
        <v>202</v>
      </c>
      <c r="C126" s="63">
        <v>1</v>
      </c>
      <c r="D126" s="63">
        <f>B126</f>
        <v>202</v>
      </c>
      <c r="E126" s="68">
        <v>0.72</v>
      </c>
      <c r="F126" s="68">
        <v>0.14000000000000001</v>
      </c>
      <c r="G126" s="68">
        <v>0.14000000000000001</v>
      </c>
      <c r="H126" s="68"/>
      <c r="I126" s="56">
        <f t="shared" si="4"/>
        <v>10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Polargo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I-45/51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Koster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144.57071766795218</v>
      </c>
      <c r="T3" s="62">
        <f>IF('Données projet'!E9&gt;30,$R$33-$H$33,LOOKUP('Données projet'!$E$9,$A$3:$A$203,R3:R203)-LOOKUP('Données projet'!$E$9,$A$3:$A$203,$H$3:$H$203))</f>
        <v>431.01596160648734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92.185643381769751</v>
      </c>
      <c r="AO3" s="62">
        <f>IF('Données projet'!E10&gt;30,$AM$33-$H$33,LOOKUP('Données projet'!$E$10,$A$3:$A$203,AM3:AM203)-LOOKUP('Données projet'!$E$10,$A$3:$A$203,$H$3:$H$203))</f>
        <v>289.38144171806783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84.40750751235089</v>
      </c>
      <c r="BJ3" s="62">
        <f>IF('Données projet'!E11&gt;30,$BH$33-$H$33,LOOKUP('Données projet'!$E$11,$A$3:$A$203,BH3:BH203)-LOOKUP('Données projet'!$E$11,$A$3:$A$203,$H$3:$H$203))</f>
        <v>274.84191731958373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91.618514031435666</v>
      </c>
      <c r="CE3" s="62">
        <f>IF('Données projet'!E12&gt;30,$CC$33-$H$33,LOOKUP('Données projet'!$E$12,$A$3:$A$203,CC3:CC203)-LOOKUP('Données projet'!$E$12,$A$3:$A$203,$H$3:$H$203))</f>
        <v>251.45374870618241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0.2857142857142857</v>
      </c>
      <c r="N4" s="14">
        <f>IF('Données projet'!$A$36&gt;35,N3+M4-V3,IF(A4&lt;'Données projet'!$A$36,$K$205^A4,IF(A4='Données projet'!$A$36,'Données projet'!$B$36,N3+M4-V3)))</f>
        <v>1.1040895136738123</v>
      </c>
      <c r="O4" s="14">
        <f>N4*VLOOKUP('Données projet'!$B$9,Paramètres!$A$1:$I$89,3,0)*VLOOKUP('Données projet'!$B$9,Paramètres!$A$1:$I$89,5,0)</f>
        <v>0.56149576307395399</v>
      </c>
      <c r="P4" s="14">
        <f>EXP(-1.0587+0.8836*LN(O4)+0.284)</f>
        <v>0.27674170845034918</v>
      </c>
      <c r="Q4" s="22">
        <f t="shared" ref="Q4:Q34" si="2">(O4+P4)*0.475*44/12</f>
        <v>1.4599302629048279</v>
      </c>
      <c r="R4" s="62">
        <f t="shared" si="0"/>
        <v>259.34881915179369</v>
      </c>
      <c r="S4" s="62">
        <f ca="1">AVERAGE(OFFSET($R$3,0,0,'Données projet'!$E$9+1,1))-AVERAGE(OFFSET($H$3,0,0,'Données projet'!$E$9+1,1))</f>
        <v>144.57071766795218</v>
      </c>
      <c r="T4" s="62">
        <f>$T$3</f>
        <v>431.01596160648734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1.5866666666666667</v>
      </c>
      <c r="AI4" s="14">
        <f>IF('Données projet'!$A$62&gt;35,AI3+AH4-AQ3,IF(A4&lt;'Données projet'!$A$62,$AF$205^A4,IF(A4='Données projet'!$A$62,'Données projet'!$B$62,AI3+AH4-AQ3)))</f>
        <v>1.3437025277735639</v>
      </c>
      <c r="AJ4" s="14">
        <f>AI4*VLOOKUP('Données projet'!$B$10,Paramètres!$A$1:$I$89,3,0)*VLOOKUP('Données projet'!$B$10,Paramètres!$A$1:$I$89,5,0)</f>
        <v>0.63933366271466163</v>
      </c>
      <c r="AK4" s="14">
        <f>EXP(-1.0587+0.8836*LN(AJ4)+0.284)</f>
        <v>0.31037944153341063</v>
      </c>
      <c r="AL4" s="22">
        <f t="shared" ref="AL4:AL67" si="4">(AJ4+AK4)*0.475*44/12</f>
        <v>1.6540836565653922</v>
      </c>
      <c r="AM4" s="62">
        <f t="shared" ref="AM4:AM67" si="5">AL4+(AD4+AE4)*44/12</f>
        <v>259.54297254545423</v>
      </c>
      <c r="AN4" s="62">
        <f ca="1">AVERAGE(OFFSET($AM$3,0,0,'Données projet'!$E$10+1,1))-AVERAGE(OFFSET($H$3,0,0,'Données projet'!$E$10+1,1))</f>
        <v>92.185643381769751</v>
      </c>
      <c r="AO4" s="62">
        <f>$AO$3</f>
        <v>289.38144171806783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0.66666666666666663</v>
      </c>
      <c r="BD4" s="13">
        <f>IF('Données projet'!$A$88&gt;35,BD3+BC4-BL3,IF(A4&lt;'Données projet'!$A$88,$BA$205^A4,IF(A4='Données projet'!$A$88,'Données projet'!$B$88,BD3+BC4-BL3)))</f>
        <v>1.2202849358728105</v>
      </c>
      <c r="BE4" s="14">
        <f>BD4*VLOOKUP('Données projet'!$B$11,Paramètres!$A$1:$I$89,3,0)*VLOOKUP('Données projet'!$B$11,Paramètres!$A$1:$I$89,5,0)</f>
        <v>0.62439539598739968</v>
      </c>
      <c r="BF4" s="14">
        <f>EXP(-1.0587+0.8836*LN(BE4)+0.284)</f>
        <v>0.3039626686917225</v>
      </c>
      <c r="BG4" s="22">
        <f t="shared" ref="BG4:BG67" si="7">(BE4+BF4)*0.475*44/12</f>
        <v>1.6168902959828044</v>
      </c>
      <c r="BH4" s="62">
        <f t="shared" ref="BH4:BH67" si="8">BG4+(AY4+AZ4)*44/12</f>
        <v>259.50577918487164</v>
      </c>
      <c r="BI4" s="62">
        <f ca="1">AVERAGE(OFFSET($BH$3,0,0,'Données projet'!$E$11+1,1))-AVERAGE(OFFSET($H$3,0,0,'Données projet'!$E$11+1,1))</f>
        <v>84.40750751235089</v>
      </c>
      <c r="BJ4" s="62">
        <f>$BJ$3</f>
        <v>274.84191731958373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0.75</v>
      </c>
      <c r="BY4" s="13">
        <f>IF('Données projet'!$A$114&gt;35,BY3+BX4-CG3,IF(A4&lt;'Données projet'!$A$114,$BV$205^A4,IF(A4='Données projet'!$A$114,'Données projet'!$B$114,BY3+BX4-CG3)))</f>
        <v>1.2510334048590739</v>
      </c>
      <c r="BZ4" s="14">
        <f>BY4*VLOOKUP('Données projet'!$B$12,Paramètres!$A$1:$I$89,3,0)*VLOOKUP('Données projet'!$B$12,Paramètres!$A$1:$I$89,5,0)</f>
        <v>0.63622554837513068</v>
      </c>
      <c r="CA4" s="14">
        <f>EXP(-1.0587+0.8836*LN(BZ4)+0.284)</f>
        <v>0.30904579373039842</v>
      </c>
      <c r="CB4" s="22">
        <f t="shared" ref="CB4:CB67" si="10">(BZ4+CA4)*0.475*44/12</f>
        <v>1.6463475875004632</v>
      </c>
      <c r="CC4" s="62">
        <f t="shared" ref="CC4:CC67" si="11">CB4+(BT4+BU4)*44/12</f>
        <v>259.53523647638934</v>
      </c>
      <c r="CD4" s="62">
        <f ca="1">AVERAGE(OFFSET($CC$3,0,0,'Données projet'!$E$12+1,1))-AVERAGE(OFFSET($H$3,0,0,'Données projet'!$E$12+1,1))</f>
        <v>91.618514031435666</v>
      </c>
      <c r="CE4" s="62">
        <f>$CE$3</f>
        <v>251.45374870618241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0.2857142857142857</v>
      </c>
      <c r="N5" s="14">
        <f>IF('Données projet'!$A$36&gt;35,N4+M5-V4,IF(A5&lt;'Données projet'!$A$36,$K$205^A5,IF(A5='Données projet'!$A$36,'Données projet'!$B$36,N4+M5-V4)))</f>
        <v>1.2190136542044752</v>
      </c>
      <c r="O5" s="14">
        <f>N5*VLOOKUP('Données projet'!$B$9,Paramètres!$A$1:$I$89,3,0)*VLOOKUP('Données projet'!$B$9,Paramètres!$A$1:$I$89,5,0)</f>
        <v>0.61994158398222798</v>
      </c>
      <c r="P5" s="14">
        <f t="shared" ref="P5:P68" si="33">EXP(-1.0587+0.8836*LN(O5)+0.284)</f>
        <v>0.30204608017598622</v>
      </c>
      <c r="Q5" s="22">
        <f t="shared" si="2"/>
        <v>1.6057951817422229</v>
      </c>
      <c r="R5" s="62">
        <f t="shared" si="0"/>
        <v>260.71690629285337</v>
      </c>
      <c r="S5" s="62">
        <f ca="1">AVERAGE(OFFSET($R$3,0,0,'Données projet'!$E$9+1,1))-AVERAGE(OFFSET($H$3,0,0,'Données projet'!$E$9+1,1))</f>
        <v>144.57071766795218</v>
      </c>
      <c r="T5" s="62">
        <f t="shared" ref="T5:T68" si="34">$T$3</f>
        <v>431.01596160648734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1.5866666666666667</v>
      </c>
      <c r="AI5" s="14">
        <f>IF('Données projet'!$A$62&gt;35,AI4+AH5-AQ4,IF(A5&lt;'Données projet'!$A$62,$AF$205^A5,IF(A5='Données projet'!$A$62,'Données projet'!$B$62,AI4+AH5-AQ4)))</f>
        <v>1.8055364831450653</v>
      </c>
      <c r="AJ5" s="14">
        <f>AI5*VLOOKUP('Données projet'!$B$10,Paramètres!$A$1:$I$89,3,0)*VLOOKUP('Données projet'!$B$10,Paramètres!$A$1:$I$89,5,0)</f>
        <v>0.8590742586804222</v>
      </c>
      <c r="AK5" s="14">
        <f t="shared" ref="AK5:AK68" si="35">EXP(-1.0587+0.8836*LN(AJ5)+0.284)</f>
        <v>0.40295968347376043</v>
      </c>
      <c r="AL5" s="22">
        <f t="shared" si="4"/>
        <v>2.1980424492518682</v>
      </c>
      <c r="AM5" s="62">
        <f t="shared" si="5"/>
        <v>261.30915356036303</v>
      </c>
      <c r="AN5" s="62">
        <f ca="1">AVERAGE(OFFSET($AM$3,0,0,'Données projet'!$E$10+1,1))-AVERAGE(OFFSET($H$3,0,0,'Données projet'!$E$10+1,1))</f>
        <v>92.185643381769751</v>
      </c>
      <c r="AO5" s="62">
        <f t="shared" ref="AO5:AO68" si="36">$AO$3</f>
        <v>289.38144171806783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0.66666666666666663</v>
      </c>
      <c r="BD5" s="13">
        <f>IF('Données projet'!$A$88&gt;35,BD4+BC5-BL4,IF(A5&lt;'Données projet'!$A$88,$BA$205^A5,IF(A5='Données projet'!$A$88,'Données projet'!$B$88,BD4+BC5-BL4)))</f>
        <v>1.4890953247181093</v>
      </c>
      <c r="BE5" s="14">
        <f>BD5*VLOOKUP('Données projet'!$B$11,Paramètres!$A$1:$I$89,3,0)*VLOOKUP('Données projet'!$B$11,Paramètres!$A$1:$I$89,5,0)</f>
        <v>0.76194029575176225</v>
      </c>
      <c r="BF5" s="14">
        <f t="shared" ref="BF5:BF68" si="37">EXP(-1.0587+0.8836*LN(BE5)+0.284)</f>
        <v>0.36242438394094234</v>
      </c>
      <c r="BG5" s="22">
        <f t="shared" si="7"/>
        <v>1.9582684837981272</v>
      </c>
      <c r="BH5" s="62">
        <f t="shared" si="8"/>
        <v>261.06937959490926</v>
      </c>
      <c r="BI5" s="62">
        <f ca="1">AVERAGE(OFFSET($BH$3,0,0,'Données projet'!$E$11+1,1))-AVERAGE(OFFSET($H$3,0,0,'Données projet'!$E$11+1,1))</f>
        <v>84.40750751235089</v>
      </c>
      <c r="BJ5" s="62">
        <f t="shared" ref="BJ5:BJ68" si="38">$BJ$3</f>
        <v>274.84191731958373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0.75</v>
      </c>
      <c r="BY5" s="13">
        <f>IF('Données projet'!$A$114&gt;35,BY4+BX5-CG4,IF(A5&lt;'Données projet'!$A$114,$BV$205^A5,IF(A5='Données projet'!$A$114,'Données projet'!$B$114,BY4+BX5-CG4)))</f>
        <v>1.5650845800732875</v>
      </c>
      <c r="BZ5" s="14">
        <f>BY5*VLOOKUP('Données projet'!$B$12,Paramètres!$A$1:$I$89,3,0)*VLOOKUP('Données projet'!$B$12,Paramètres!$A$1:$I$89,5,0)</f>
        <v>0.79593941404207114</v>
      </c>
      <c r="CA5" s="14">
        <f t="shared" ref="CA5:CA68" si="39">EXP(-1.0587+0.8836*LN(BZ5)+0.284)</f>
        <v>0.37667746812615499</v>
      </c>
      <c r="CB5" s="22">
        <f t="shared" si="10"/>
        <v>2.0423077364429938</v>
      </c>
      <c r="CC5" s="62">
        <f t="shared" si="11"/>
        <v>261.15341884755412</v>
      </c>
      <c r="CD5" s="62">
        <f ca="1">AVERAGE(OFFSET($CC$3,0,0,'Données projet'!$E$12+1,1))-AVERAGE(OFFSET($H$3,0,0,'Données projet'!$E$12+1,1))</f>
        <v>91.618514031435666</v>
      </c>
      <c r="CE5" s="62">
        <f t="shared" ref="CE5:CE68" si="40">$CE$3</f>
        <v>251.45374870618241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0.2857142857142857</v>
      </c>
      <c r="N6" s="14">
        <f>IF('Données projet'!$A$36&gt;35,N5+M6-V5,IF(A6&lt;'Données projet'!$A$36,$K$205^A6,IF(A6='Données projet'!$A$36,'Données projet'!$B$36,N5+M6-V5)))</f>
        <v>1.3459001926323557</v>
      </c>
      <c r="O6" s="14">
        <f>N6*VLOOKUP('Données projet'!$B$9,Paramètres!$A$1:$I$89,3,0)*VLOOKUP('Données projet'!$B$9,Paramètres!$A$1:$I$89,5,0)</f>
        <v>0.6844710019651109</v>
      </c>
      <c r="P6" s="14">
        <f t="shared" si="33"/>
        <v>0.32966420226478582</v>
      </c>
      <c r="Q6" s="22">
        <f t="shared" si="2"/>
        <v>1.7662854807004036</v>
      </c>
      <c r="R6" s="62">
        <f t="shared" si="0"/>
        <v>262.0996188140337</v>
      </c>
      <c r="S6" s="62">
        <f ca="1">AVERAGE(OFFSET($R$3,0,0,'Données projet'!$E$9+1,1))-AVERAGE(OFFSET($H$3,0,0,'Données projet'!$E$9+1,1))</f>
        <v>144.57071766795218</v>
      </c>
      <c r="T6" s="62">
        <f t="shared" si="34"/>
        <v>431.01596160648734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1.5866666666666667</v>
      </c>
      <c r="AI6" s="14">
        <f>IF('Données projet'!$A$62&gt;35,AI5+AH6-AQ5,IF(A6&lt;'Données projet'!$A$62,$AF$205^A6,IF(A6='Données projet'!$A$62,'Données projet'!$B$62,AI5+AH6-AQ5)))</f>
        <v>2.4261039363894152</v>
      </c>
      <c r="AJ6" s="14">
        <f>AI6*VLOOKUP('Données projet'!$B$10,Paramètres!$A$1:$I$89,3,0)*VLOOKUP('Données projet'!$B$10,Paramètres!$A$1:$I$89,5,0)</f>
        <v>1.1543402529340838</v>
      </c>
      <c r="AK6" s="14">
        <f t="shared" si="35"/>
        <v>0.52315483816538233</v>
      </c>
      <c r="AL6" s="22">
        <f t="shared" si="4"/>
        <v>2.9216372836649036</v>
      </c>
      <c r="AM6" s="62">
        <f t="shared" si="5"/>
        <v>263.25497061699821</v>
      </c>
      <c r="AN6" s="62">
        <f ca="1">AVERAGE(OFFSET($AM$3,0,0,'Données projet'!$E$10+1,1))-AVERAGE(OFFSET($H$3,0,0,'Données projet'!$E$10+1,1))</f>
        <v>92.185643381769751</v>
      </c>
      <c r="AO6" s="62">
        <f t="shared" si="36"/>
        <v>289.38144171806783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0.66666666666666663</v>
      </c>
      <c r="BD6" s="13">
        <f>IF('Données projet'!$A$88&gt;35,BD5+BC6-BL5,IF(A6&lt;'Données projet'!$A$88,$BA$205^A6,IF(A6='Données projet'!$A$88,'Données projet'!$B$88,BD5+BC6-BL5)))</f>
        <v>1.8171205928321399</v>
      </c>
      <c r="BE6" s="14">
        <f>BD6*VLOOKUP('Données projet'!$B$11,Paramètres!$A$1:$I$89,3,0)*VLOOKUP('Données projet'!$B$11,Paramètres!$A$1:$I$89,5,0)</f>
        <v>0.92978426494034949</v>
      </c>
      <c r="BF6" s="14">
        <f t="shared" si="37"/>
        <v>0.43213015150945244</v>
      </c>
      <c r="BG6" s="22">
        <f t="shared" si="7"/>
        <v>2.3720009419834045</v>
      </c>
      <c r="BH6" s="62">
        <f t="shared" si="8"/>
        <v>262.70533427531672</v>
      </c>
      <c r="BI6" s="62">
        <f ca="1">AVERAGE(OFFSET($BH$3,0,0,'Données projet'!$E$11+1,1))-AVERAGE(OFFSET($H$3,0,0,'Données projet'!$E$11+1,1))</f>
        <v>84.40750751235089</v>
      </c>
      <c r="BJ6" s="62">
        <f t="shared" si="38"/>
        <v>274.84191731958373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0.75</v>
      </c>
      <c r="BY6" s="13">
        <f>IF('Données projet'!$A$114&gt;35,BY5+BX6-CG5,IF(A6&lt;'Données projet'!$A$114,$BV$205^A6,IF(A6='Données projet'!$A$114,'Données projet'!$B$114,BY5+BX6-CG5)))</f>
        <v>1.9579730911015187</v>
      </c>
      <c r="BZ6" s="14">
        <f>BY6*VLOOKUP('Données projet'!$B$12,Paramètres!$A$1:$I$89,3,0)*VLOOKUP('Données projet'!$B$12,Paramètres!$A$1:$I$89,5,0)</f>
        <v>0.9957467952105884</v>
      </c>
      <c r="CA6" s="14">
        <f t="shared" si="39"/>
        <v>0.4591096784760228</v>
      </c>
      <c r="CB6" s="22">
        <f t="shared" si="10"/>
        <v>2.533875025004181</v>
      </c>
      <c r="CC6" s="62">
        <f t="shared" si="11"/>
        <v>262.86720835833751</v>
      </c>
      <c r="CD6" s="62">
        <f ca="1">AVERAGE(OFFSET($CC$3,0,0,'Données projet'!$E$12+1,1))-AVERAGE(OFFSET($H$3,0,0,'Données projet'!$E$12+1,1))</f>
        <v>91.618514031435666</v>
      </c>
      <c r="CE6" s="62">
        <f t="shared" si="40"/>
        <v>251.45374870618241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0.2857142857142857</v>
      </c>
      <c r="N7" s="14">
        <f>IF('Données projet'!$A$36&gt;35,N6+M7-V6,IF(A7&lt;'Données projet'!$A$36,$K$205^A7,IF(A7='Données projet'!$A$36,'Données projet'!$B$36,N6+M7-V6)))</f>
        <v>1.4859942891369478</v>
      </c>
      <c r="O7" s="14">
        <f>N7*VLOOKUP('Données projet'!$B$9,Paramètres!$A$1:$I$89,3,0)*VLOOKUP('Données projet'!$B$9,Paramètres!$A$1:$I$89,5,0)</f>
        <v>0.75571725568348624</v>
      </c>
      <c r="P7" s="14">
        <f t="shared" si="33"/>
        <v>0.35980763660815063</v>
      </c>
      <c r="Q7" s="22">
        <f t="shared" si="2"/>
        <v>1.9428725207412672</v>
      </c>
      <c r="R7" s="62">
        <f t="shared" si="0"/>
        <v>263.49842807629682</v>
      </c>
      <c r="S7" s="62">
        <f ca="1">AVERAGE(OFFSET($R$3,0,0,'Données projet'!$E$9+1,1))-AVERAGE(OFFSET($H$3,0,0,'Données projet'!$E$9+1,1))</f>
        <v>144.57071766795218</v>
      </c>
      <c r="T7" s="62">
        <f t="shared" si="34"/>
        <v>431.01596160648734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1.5866666666666667</v>
      </c>
      <c r="AI7" s="14">
        <f>IF('Données projet'!$A$62&gt;35,AI6+AH7-AQ6,IF(A7&lt;'Données projet'!$A$62,$AF$205^A7,IF(A7='Données projet'!$A$62,'Données projet'!$B$62,AI6+AH7-AQ6)))</f>
        <v>3.2599619919678506</v>
      </c>
      <c r="AJ7" s="14">
        <f>AI7*VLOOKUP('Données projet'!$B$10,Paramètres!$A$1:$I$89,3,0)*VLOOKUP('Données projet'!$B$10,Paramètres!$A$1:$I$89,5,0)</f>
        <v>1.5510899157783034</v>
      </c>
      <c r="AK7" s="14">
        <f t="shared" si="35"/>
        <v>0.67920190510490452</v>
      </c>
      <c r="AL7" s="22">
        <f t="shared" si="4"/>
        <v>3.8844249213715867</v>
      </c>
      <c r="AM7" s="62">
        <f t="shared" si="5"/>
        <v>265.43998047692713</v>
      </c>
      <c r="AN7" s="62">
        <f ca="1">AVERAGE(OFFSET($AM$3,0,0,'Données projet'!$E$10+1,1))-AVERAGE(OFFSET($H$3,0,0,'Données projet'!$E$10+1,1))</f>
        <v>92.185643381769751</v>
      </c>
      <c r="AO7" s="62">
        <f t="shared" si="36"/>
        <v>289.38144171806783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0.66666666666666663</v>
      </c>
      <c r="BD7" s="13">
        <f>IF('Données projet'!$A$88&gt;35,BD6+BC7-BL6,IF(A7&lt;'Données projet'!$A$88,$BA$205^A7,IF(A7='Données projet'!$A$88,'Données projet'!$B$88,BD6+BC7-BL6)))</f>
        <v>2.2174048860973317</v>
      </c>
      <c r="BE7" s="14">
        <f>BD7*VLOOKUP('Données projet'!$B$11,Paramètres!$A$1:$I$89,3,0)*VLOOKUP('Données projet'!$B$11,Paramètres!$A$1:$I$89,5,0)</f>
        <v>1.1346017321182826</v>
      </c>
      <c r="BF7" s="14">
        <f t="shared" si="37"/>
        <v>0.51524256125661605</v>
      </c>
      <c r="BG7" s="22">
        <f t="shared" si="7"/>
        <v>2.8734788109612821</v>
      </c>
      <c r="BH7" s="62">
        <f t="shared" si="8"/>
        <v>264.42903436651682</v>
      </c>
      <c r="BI7" s="62">
        <f ca="1">AVERAGE(OFFSET($BH$3,0,0,'Données projet'!$E$11+1,1))-AVERAGE(OFFSET($H$3,0,0,'Données projet'!$E$11+1,1))</f>
        <v>84.40750751235089</v>
      </c>
      <c r="BJ7" s="62">
        <f t="shared" si="38"/>
        <v>274.84191731958373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0.75</v>
      </c>
      <c r="BY7" s="13">
        <f>IF('Données projet'!$A$114&gt;35,BY6+BX7-CG6,IF(A7&lt;'Données projet'!$A$114,$BV$205^A7,IF(A7='Données projet'!$A$114,'Données projet'!$B$114,BY6+BX7-CG6)))</f>
        <v>2.4494897427831788</v>
      </c>
      <c r="BZ7" s="14">
        <f>BY7*VLOOKUP('Données projet'!$B$12,Paramètres!$A$1:$I$89,3,0)*VLOOKUP('Données projet'!$B$12,Paramètres!$A$1:$I$89,5,0)</f>
        <v>1.2457125035898136</v>
      </c>
      <c r="CA7" s="14">
        <f t="shared" si="39"/>
        <v>0.55958137851707945</v>
      </c>
      <c r="CB7" s="22">
        <f t="shared" si="10"/>
        <v>3.1442201780028385</v>
      </c>
      <c r="CC7" s="62">
        <f t="shared" si="11"/>
        <v>264.6997757335584</v>
      </c>
      <c r="CD7" s="62">
        <f ca="1">AVERAGE(OFFSET($CC$3,0,0,'Données projet'!$E$12+1,1))-AVERAGE(OFFSET($H$3,0,0,'Données projet'!$E$12+1,1))</f>
        <v>91.618514031435666</v>
      </c>
      <c r="CE7" s="62">
        <f t="shared" si="40"/>
        <v>251.45374870618241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0.2857142857142857</v>
      </c>
      <c r="N8" s="14">
        <f>IF('Données projet'!$A$36&gt;35,N7+M8-V7,IF(A8&lt;'Données projet'!$A$36,$K$205^A8,IF(A8='Données projet'!$A$36,'Données projet'!$B$36,N7+M8-V7)))</f>
        <v>1.640670712015275</v>
      </c>
      <c r="O8" s="14">
        <f>N8*VLOOKUP('Données projet'!$B$9,Paramètres!$A$1:$I$89,3,0)*VLOOKUP('Données projet'!$B$9,Paramètres!$A$1:$I$89,5,0)</f>
        <v>0.83437949730248839</v>
      </c>
      <c r="P8" s="14">
        <f t="shared" si="33"/>
        <v>0.3927072896363788</v>
      </c>
      <c r="Q8" s="22">
        <f t="shared" si="2"/>
        <v>2.1371761539185274</v>
      </c>
      <c r="R8" s="62">
        <f t="shared" si="0"/>
        <v>264.91495393169629</v>
      </c>
      <c r="S8" s="62">
        <f ca="1">AVERAGE(OFFSET($R$3,0,0,'Données projet'!$E$9+1,1))-AVERAGE(OFFSET($H$3,0,0,'Données projet'!$E$9+1,1))</f>
        <v>144.57071766795218</v>
      </c>
      <c r="T8" s="62">
        <f t="shared" si="34"/>
        <v>431.01596160648734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1.5866666666666667</v>
      </c>
      <c r="AI8" s="14">
        <f>IF('Données projet'!$A$62&gt;35,AI7+AH8-AQ7,IF(A8&lt;'Données projet'!$A$62,$AF$205^A8,IF(A8='Données projet'!$A$62,'Données projet'!$B$62,AI7+AH8-AQ7)))</f>
        <v>4.3804191690529439</v>
      </c>
      <c r="AJ8" s="14">
        <f>AI8*VLOOKUP('Données projet'!$B$10,Paramètres!$A$1:$I$89,3,0)*VLOOKUP('Données projet'!$B$10,Paramètres!$A$1:$I$89,5,0)</f>
        <v>2.0842034406353909</v>
      </c>
      <c r="AK8" s="14">
        <f t="shared" si="35"/>
        <v>0.88179482295507028</v>
      </c>
      <c r="AL8" s="22">
        <f t="shared" si="4"/>
        <v>5.1657803090867196</v>
      </c>
      <c r="AM8" s="62">
        <f t="shared" si="5"/>
        <v>267.94355808686447</v>
      </c>
      <c r="AN8" s="62">
        <f ca="1">AVERAGE(OFFSET($AM$3,0,0,'Données projet'!$E$10+1,1))-AVERAGE(OFFSET($H$3,0,0,'Données projet'!$E$10+1,1))</f>
        <v>92.185643381769751</v>
      </c>
      <c r="AO8" s="62">
        <f t="shared" si="36"/>
        <v>289.38144171806783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0.66666666666666663</v>
      </c>
      <c r="BD8" s="13">
        <f>IF('Données projet'!$A$88&gt;35,BD7+BC8-BL7,IF(A8&lt;'Données projet'!$A$88,$BA$205^A8,IF(A8='Données projet'!$A$88,'Données projet'!$B$88,BD7+BC8-BL7)))</f>
        <v>2.7058657792353391</v>
      </c>
      <c r="BE8" s="14">
        <f>BD8*VLOOKUP('Données projet'!$B$11,Paramètres!$A$1:$I$89,3,0)*VLOOKUP('Données projet'!$B$11,Paramètres!$A$1:$I$89,5,0)</f>
        <v>1.3845374019191383</v>
      </c>
      <c r="BF8" s="14">
        <f t="shared" si="37"/>
        <v>0.61434013804165377</v>
      </c>
      <c r="BG8" s="22">
        <f t="shared" si="7"/>
        <v>3.4813783820983795</v>
      </c>
      <c r="BH8" s="62">
        <f t="shared" si="8"/>
        <v>266.25915615987617</v>
      </c>
      <c r="BI8" s="62">
        <f ca="1">AVERAGE(OFFSET($BH$3,0,0,'Données projet'!$E$11+1,1))-AVERAGE(OFFSET($H$3,0,0,'Données projet'!$E$11+1,1))</f>
        <v>84.40750751235089</v>
      </c>
      <c r="BJ8" s="62">
        <f t="shared" si="38"/>
        <v>274.84191731958373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0.75</v>
      </c>
      <c r="BY8" s="13">
        <f>IF('Données projet'!$A$114&gt;35,BY7+BX8-CG7,IF(A8&lt;'Données projet'!$A$114,$BV$205^A8,IF(A8='Données projet'!$A$114,'Données projet'!$B$114,BY7+BX8-CG7)))</f>
        <v>3.0643934930814174</v>
      </c>
      <c r="BZ8" s="14">
        <f>BY8*VLOOKUP('Données projet'!$B$12,Paramètres!$A$1:$I$89,3,0)*VLOOKUP('Données projet'!$B$12,Paramètres!$A$1:$I$89,5,0)</f>
        <v>1.5584279548414857</v>
      </c>
      <c r="CA8" s="14">
        <f t="shared" si="39"/>
        <v>0.68204033559581845</v>
      </c>
      <c r="CB8" s="22">
        <f t="shared" si="10"/>
        <v>3.9021489391783049</v>
      </c>
      <c r="CC8" s="62">
        <f t="shared" si="11"/>
        <v>266.67992671695606</v>
      </c>
      <c r="CD8" s="62">
        <f ca="1">AVERAGE(OFFSET($CC$3,0,0,'Données projet'!$E$12+1,1))-AVERAGE(OFFSET($H$3,0,0,'Données projet'!$E$12+1,1))</f>
        <v>91.618514031435666</v>
      </c>
      <c r="CE8" s="62">
        <f t="shared" si="40"/>
        <v>251.45374870618241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0.2857142857142857</v>
      </c>
      <c r="N9" s="14">
        <f>IF('Données projet'!$A$36&gt;35,N8+M9-V8,IF(A9&lt;'Données projet'!$A$36,$K$205^A9,IF(A9='Données projet'!$A$36,'Données projet'!$B$36,N8+M9-V8)))</f>
        <v>1.8114473285278121</v>
      </c>
      <c r="O9" s="14">
        <f>N9*VLOOKUP('Données projet'!$B$9,Paramètres!$A$1:$I$89,3,0)*VLOOKUP('Données projet'!$B$9,Paramètres!$A$1:$I$89,5,0)</f>
        <v>0.92122965339610419</v>
      </c>
      <c r="P9" s="14">
        <f t="shared" si="33"/>
        <v>0.42861518112108132</v>
      </c>
      <c r="Q9" s="22">
        <f t="shared" si="2"/>
        <v>2.3509797534507646</v>
      </c>
      <c r="R9" s="62">
        <f t="shared" si="0"/>
        <v>266.35097975345076</v>
      </c>
      <c r="S9" s="62">
        <f ca="1">AVERAGE(OFFSET($R$3,0,0,'Données projet'!$E$9+1,1))-AVERAGE(OFFSET($H$3,0,0,'Données projet'!$E$9+1,1))</f>
        <v>144.57071766795218</v>
      </c>
      <c r="T9" s="62">
        <f t="shared" si="34"/>
        <v>431.01596160648734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1.5866666666666667</v>
      </c>
      <c r="AI9" s="14">
        <f>IF('Données projet'!$A$62&gt;35,AI8+AH9-AQ8,IF(A9&lt;'Données projet'!$A$62,$AF$205^A9,IF(A9='Données projet'!$A$62,'Données projet'!$B$62,AI8+AH9-AQ8)))</f>
        <v>5.8859803101642143</v>
      </c>
      <c r="AJ9" s="14">
        <f>AI9*VLOOKUP('Données projet'!$B$10,Paramètres!$A$1:$I$89,3,0)*VLOOKUP('Données projet'!$B$10,Paramètres!$A$1:$I$89,5,0)</f>
        <v>2.8005494315761332</v>
      </c>
      <c r="AK9" s="14">
        <f t="shared" si="35"/>
        <v>1.1448173274341258</v>
      </c>
      <c r="AL9" s="22">
        <f t="shared" si="4"/>
        <v>6.8715137719428681</v>
      </c>
      <c r="AM9" s="62">
        <f t="shared" si="5"/>
        <v>270.87151377194289</v>
      </c>
      <c r="AN9" s="62">
        <f ca="1">AVERAGE(OFFSET($AM$3,0,0,'Données projet'!$E$10+1,1))-AVERAGE(OFFSET($H$3,0,0,'Données projet'!$E$10+1,1))</f>
        <v>92.185643381769751</v>
      </c>
      <c r="AO9" s="62">
        <f t="shared" si="36"/>
        <v>289.38144171806783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0.66666666666666663</v>
      </c>
      <c r="BD9" s="13">
        <f>IF('Données projet'!$A$88&gt;35,BD8+BC9-BL8,IF(A9&lt;'Données projet'!$A$88,$BA$205^A9,IF(A9='Données projet'!$A$88,'Données projet'!$B$88,BD8+BC9-BL8)))</f>
        <v>3.3019272488946285</v>
      </c>
      <c r="BE9" s="14">
        <f>BD9*VLOOKUP('Données projet'!$B$11,Paramètres!$A$1:$I$89,3,0)*VLOOKUP('Données projet'!$B$11,Paramètres!$A$1:$I$89,5,0)</f>
        <v>1.6895301347144036</v>
      </c>
      <c r="BF9" s="14">
        <f t="shared" si="37"/>
        <v>0.73249733928922778</v>
      </c>
      <c r="BG9" s="22">
        <f t="shared" si="7"/>
        <v>4.2183645172229909</v>
      </c>
      <c r="BH9" s="62">
        <f t="shared" si="8"/>
        <v>268.21836451722299</v>
      </c>
      <c r="BI9" s="62">
        <f ca="1">AVERAGE(OFFSET($BH$3,0,0,'Données projet'!$E$11+1,1))-AVERAGE(OFFSET($H$3,0,0,'Données projet'!$E$11+1,1))</f>
        <v>84.40750751235089</v>
      </c>
      <c r="BJ9" s="62">
        <f t="shared" si="38"/>
        <v>274.84191731958373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0.75</v>
      </c>
      <c r="BY9" s="13">
        <f>IF('Données projet'!$A$114&gt;35,BY8+BX9-CG8,IF(A9&lt;'Données projet'!$A$114,$BV$205^A9,IF(A9='Données projet'!$A$114,'Données projet'!$B$114,BY8+BX9-CG8)))</f>
        <v>3.8336586254776366</v>
      </c>
      <c r="BZ9" s="14">
        <f>BY9*VLOOKUP('Données projet'!$B$12,Paramètres!$A$1:$I$89,3,0)*VLOOKUP('Données projet'!$B$12,Paramètres!$A$1:$I$89,5,0)</f>
        <v>1.949645430572907</v>
      </c>
      <c r="CA9" s="14">
        <f t="shared" si="39"/>
        <v>0.83129824765149607</v>
      </c>
      <c r="CB9" s="22">
        <f t="shared" si="10"/>
        <v>4.8434769062408352</v>
      </c>
      <c r="CC9" s="62">
        <f t="shared" si="11"/>
        <v>268.84347690624082</v>
      </c>
      <c r="CD9" s="62">
        <f ca="1">AVERAGE(OFFSET($CC$3,0,0,'Données projet'!$E$12+1,1))-AVERAGE(OFFSET($H$3,0,0,'Données projet'!$E$12+1,1))</f>
        <v>91.618514031435666</v>
      </c>
      <c r="CE9" s="62">
        <f t="shared" si="40"/>
        <v>251.45374870618241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2</v>
      </c>
      <c r="L10" s="13">
        <f>VLOOKUP(A10,'Données projet'!$A$35:$I$55,9,0)</f>
        <v>0.2857142857142857</v>
      </c>
      <c r="M10" s="13">
        <f t="array" ref="M10">INDEX(L:L,MIN(IF(ISNUMBER(L10:L206),ROW(L10:L206),"")))</f>
        <v>0.2857142857142857</v>
      </c>
      <c r="N10" s="14">
        <f>IF('Données projet'!$A$36&gt;35,N9+M10-V9,IF(A10&lt;'Données projet'!$A$36,$K$205^A10,IF(A10='Données projet'!$A$36,'Données projet'!$B$36,N9+M10-V9)))</f>
        <v>2</v>
      </c>
      <c r="O10" s="14">
        <f>N10*VLOOKUP('Données projet'!$B$9,Paramètres!$A$1:$I$89,3,0)*VLOOKUP('Données projet'!$B$9,Paramètres!$A$1:$I$89,5,0)</f>
        <v>1.01712</v>
      </c>
      <c r="P10" s="14">
        <f t="shared" si="33"/>
        <v>0.46780637471120479</v>
      </c>
      <c r="Q10" s="22">
        <f t="shared" si="2"/>
        <v>2.5862467692886821</v>
      </c>
      <c r="R10" s="62">
        <f t="shared" si="0"/>
        <v>267.80846899151089</v>
      </c>
      <c r="S10" s="62">
        <f ca="1">AVERAGE(OFFSET($R$3,0,0,'Données projet'!$E$9+1,1))-AVERAGE(OFFSET($H$3,0,0,'Données projet'!$E$9+1,1))</f>
        <v>144.57071766795218</v>
      </c>
      <c r="T10" s="62">
        <f t="shared" si="34"/>
        <v>431.01596160648734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1.5866666666666667</v>
      </c>
      <c r="AI10" s="14">
        <f>IF('Données projet'!$A$62&gt;35,AI9+AH10-AQ9,IF(A10&lt;'Données projet'!$A$62,$AF$205^A10,IF(A10='Données projet'!$A$62,'Données projet'!$B$62,AI9+AH10-AQ9)))</f>
        <v>7.9090066211930816</v>
      </c>
      <c r="AJ10" s="14">
        <f>AI10*VLOOKUP('Données projet'!$B$10,Paramètres!$A$1:$I$89,3,0)*VLOOKUP('Données projet'!$B$10,Paramètres!$A$1:$I$89,5,0)</f>
        <v>3.7631053503636682</v>
      </c>
      <c r="AK10" s="14">
        <f t="shared" si="35"/>
        <v>1.4862944066753649</v>
      </c>
      <c r="AL10" s="22">
        <f t="shared" si="4"/>
        <v>9.1427045768429824</v>
      </c>
      <c r="AM10" s="62">
        <f t="shared" si="5"/>
        <v>274.36492679906519</v>
      </c>
      <c r="AN10" s="62">
        <f ca="1">AVERAGE(OFFSET($AM$3,0,0,'Données projet'!$E$10+1,1))-AVERAGE(OFFSET($H$3,0,0,'Données projet'!$E$10+1,1))</f>
        <v>92.185643381769751</v>
      </c>
      <c r="AO10" s="62">
        <f t="shared" si="36"/>
        <v>289.38144171806783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0.66666666666666663</v>
      </c>
      <c r="BD10" s="13">
        <f>IF('Données projet'!$A$88&gt;35,BD9+BC10-BL9,IF(A10&lt;'Données projet'!$A$88,$BA$205^A10,IF(A10='Données projet'!$A$88,'Données projet'!$B$88,BD9+BC10-BL9)))</f>
        <v>4.0292920811740673</v>
      </c>
      <c r="BE10" s="14">
        <f>BD10*VLOOKUP('Données projet'!$B$11,Paramètres!$A$1:$I$89,3,0)*VLOOKUP('Données projet'!$B$11,Paramètres!$A$1:$I$89,5,0)</f>
        <v>2.0617081720951469</v>
      </c>
      <c r="BF10" s="14">
        <f t="shared" si="37"/>
        <v>0.87337993863819208</v>
      </c>
      <c r="BG10" s="22">
        <f t="shared" si="7"/>
        <v>5.1119451261938984</v>
      </c>
      <c r="BH10" s="62">
        <f t="shared" si="8"/>
        <v>270.33416734841614</v>
      </c>
      <c r="BI10" s="62">
        <f ca="1">AVERAGE(OFFSET($BH$3,0,0,'Données projet'!$E$11+1,1))-AVERAGE(OFFSET($H$3,0,0,'Données projet'!$E$11+1,1))</f>
        <v>84.40750751235089</v>
      </c>
      <c r="BJ10" s="62">
        <f t="shared" si="38"/>
        <v>274.84191731958373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0.75</v>
      </c>
      <c r="BY10" s="13">
        <f>IF('Données projet'!$A$114&gt;35,BY9+BX10-CG9,IF(A10&lt;'Données projet'!$A$114,$BV$205^A10,IF(A10='Données projet'!$A$114,'Données projet'!$B$114,BY9+BX10-CG9)))</f>
        <v>4.7960350032986447</v>
      </c>
      <c r="BZ10" s="14">
        <f>BY10*VLOOKUP('Données projet'!$B$12,Paramètres!$A$1:$I$89,3,0)*VLOOKUP('Données projet'!$B$12,Paramètres!$A$1:$I$89,5,0)</f>
        <v>2.4390715612775589</v>
      </c>
      <c r="CA10" s="14">
        <f t="shared" si="39"/>
        <v>1.0132198060467392</v>
      </c>
      <c r="CB10" s="22">
        <f t="shared" si="10"/>
        <v>6.0127407980898182</v>
      </c>
      <c r="CC10" s="62">
        <f t="shared" si="11"/>
        <v>271.23496302031202</v>
      </c>
      <c r="CD10" s="62">
        <f ca="1">AVERAGE(OFFSET($CC$3,0,0,'Données projet'!$E$12+1,1))-AVERAGE(OFFSET($H$3,0,0,'Données projet'!$E$12+1,1))</f>
        <v>91.618514031435666</v>
      </c>
      <c r="CE10" s="62">
        <f t="shared" si="40"/>
        <v>251.45374870618241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20</v>
      </c>
      <c r="L11" s="13">
        <f>VLOOKUP(A11,'Données projet'!$A$35:$I$55,9,0)</f>
        <v>18</v>
      </c>
      <c r="M11" s="13">
        <f t="array" ref="M11">INDEX(L:L,MIN(IF(ISNUMBER(L11:L207),ROW(L11:L207),"")))</f>
        <v>18</v>
      </c>
      <c r="N11" s="14">
        <f>IF('Données projet'!$A$36&gt;35,N10+M11-V10,IF(A11&lt;'Données projet'!$A$36,$K$205^A11,IF(A11='Données projet'!$A$36,'Données projet'!$B$36,N10+M11-V10)))</f>
        <v>20</v>
      </c>
      <c r="O11" s="14">
        <f>N11*VLOOKUP('Données projet'!$B$9,Paramètres!$A$1:$I$89,3,0)*VLOOKUP('Données projet'!$B$9,Paramètres!$A$1:$I$89,5,0)</f>
        <v>10.171200000000001</v>
      </c>
      <c r="P11" s="14">
        <f t="shared" si="33"/>
        <v>3.5782125579737887</v>
      </c>
      <c r="Q11" s="22">
        <f t="shared" si="2"/>
        <v>23.946893538471016</v>
      </c>
      <c r="R11" s="62">
        <f t="shared" si="0"/>
        <v>290.3913379829155</v>
      </c>
      <c r="S11" s="62">
        <f ca="1">AVERAGE(OFFSET($R$3,0,0,'Données projet'!$E$9+1,1))-AVERAGE(OFFSET($H$3,0,0,'Données projet'!$E$9+1,1))</f>
        <v>144.57071766795218</v>
      </c>
      <c r="T11" s="62">
        <f t="shared" si="34"/>
        <v>431.01596160648734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1.5866666666666667</v>
      </c>
      <c r="AI11" s="14">
        <f>IF('Données projet'!$A$62&gt;35,AI10+AH11-AQ10,IF(A11&lt;'Données projet'!$A$62,$AF$205^A11,IF(A11='Données projet'!$A$62,'Données projet'!$B$62,AI10+AH11-AQ10)))</f>
        <v>10.627352189074996</v>
      </c>
      <c r="AJ11" s="14">
        <f>AI11*VLOOKUP('Données projet'!$B$10,Paramètres!$A$1:$I$89,3,0)*VLOOKUP('Données projet'!$B$10,Paramètres!$A$1:$I$89,5,0)</f>
        <v>5.0564941715618827</v>
      </c>
      <c r="AK11" s="14">
        <f t="shared" si="35"/>
        <v>1.9296275574948329</v>
      </c>
      <c r="AL11" s="22">
        <f t="shared" si="4"/>
        <v>12.167495344773778</v>
      </c>
      <c r="AM11" s="62">
        <f t="shared" si="5"/>
        <v>278.61193978921824</v>
      </c>
      <c r="AN11" s="62">
        <f ca="1">AVERAGE(OFFSET($AM$3,0,0,'Données projet'!$E$10+1,1))-AVERAGE(OFFSET($H$3,0,0,'Données projet'!$E$10+1,1))</f>
        <v>92.185643381769751</v>
      </c>
      <c r="AO11" s="62">
        <f t="shared" si="36"/>
        <v>289.38144171806783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0.66666666666666663</v>
      </c>
      <c r="BD11" s="13">
        <f>IF('Données projet'!$A$88&gt;35,BD10+BC11-BL10,IF(A11&lt;'Données projet'!$A$88,$BA$205^A11,IF(A11='Données projet'!$A$88,'Données projet'!$B$88,BD10+BC11-BL10)))</f>
        <v>4.91688442888832</v>
      </c>
      <c r="BE11" s="14">
        <f>BD11*VLOOKUP('Données projet'!$B$11,Paramètres!$A$1:$I$89,3,0)*VLOOKUP('Données projet'!$B$11,Paramètres!$A$1:$I$89,5,0)</f>
        <v>2.5158714245735756</v>
      </c>
      <c r="BF11" s="14">
        <f t="shared" si="37"/>
        <v>1.0413587549079988</v>
      </c>
      <c r="BG11" s="22">
        <f t="shared" si="7"/>
        <v>6.1955092292637417</v>
      </c>
      <c r="BH11" s="62">
        <f t="shared" si="8"/>
        <v>272.63995367370819</v>
      </c>
      <c r="BI11" s="62">
        <f ca="1">AVERAGE(OFFSET($BH$3,0,0,'Données projet'!$E$11+1,1))-AVERAGE(OFFSET($H$3,0,0,'Données projet'!$E$11+1,1))</f>
        <v>84.40750751235089</v>
      </c>
      <c r="BJ11" s="62">
        <f t="shared" si="38"/>
        <v>274.84191731958373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>
        <f>VLOOKUP(A11,'Données projet'!$A$113:$I$133,2,0)</f>
        <v>6</v>
      </c>
      <c r="BW11" s="13">
        <f>VLOOKUP(A11,'Données projet'!$A$113:$I$133,9,0)</f>
        <v>0.75</v>
      </c>
      <c r="BX11" s="13">
        <f t="array" ref="BX11">INDEX(BW:BW,MIN(IF(ISNUMBER(BW11:BW207),ROW(BW11:BW207),"")))</f>
        <v>0.75</v>
      </c>
      <c r="BY11" s="13">
        <f>IF('Données projet'!$A$114&gt;35,BY10+BX11-CG10,IF(A11&lt;'Données projet'!$A$114,$BV$205^A11,IF(A11='Données projet'!$A$114,'Données projet'!$B$114,BY10+BX11-CG10)))</f>
        <v>6</v>
      </c>
      <c r="BZ11" s="14">
        <f>BY11*VLOOKUP('Données projet'!$B$12,Paramètres!$A$1:$I$89,3,0)*VLOOKUP('Données projet'!$B$12,Paramètres!$A$1:$I$89,5,0)</f>
        <v>3.0513599999999999</v>
      </c>
      <c r="CA11" s="14">
        <f t="shared" si="39"/>
        <v>1.2349531329648338</v>
      </c>
      <c r="CB11" s="22">
        <f t="shared" si="10"/>
        <v>7.4653287065804186</v>
      </c>
      <c r="CC11" s="62">
        <f t="shared" si="11"/>
        <v>273.90977315102487</v>
      </c>
      <c r="CD11" s="62">
        <f ca="1">AVERAGE(OFFSET($CC$3,0,0,'Données projet'!$E$12+1,1))-AVERAGE(OFFSET($H$3,0,0,'Données projet'!$E$12+1,1))</f>
        <v>91.618514031435666</v>
      </c>
      <c r="CE11" s="62">
        <f t="shared" si="40"/>
        <v>251.45374870618241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41</v>
      </c>
      <c r="L12" s="13">
        <f>VLOOKUP(A12,'Données projet'!$A$35:$I$55,9,0)</f>
        <v>21</v>
      </c>
      <c r="M12" s="13">
        <f t="array" ref="M12">INDEX(L:L,MIN(IF(ISNUMBER(L12:L208),ROW(L12:L208),"")))</f>
        <v>21</v>
      </c>
      <c r="N12" s="14">
        <f>IF('Données projet'!$A$36&gt;35,N11+M12-V11,IF(A12&lt;'Données projet'!$A$36,$K$205^A12,IF(A12='Données projet'!$A$36,'Données projet'!$B$36,N11+M12-V11)))</f>
        <v>41</v>
      </c>
      <c r="O12" s="14">
        <f>N12*VLOOKUP('Données projet'!$B$9,Paramètres!$A$1:$I$89,3,0)*VLOOKUP('Données projet'!$B$9,Paramètres!$A$1:$I$89,5,0)</f>
        <v>20.850960000000001</v>
      </c>
      <c r="P12" s="14">
        <f t="shared" si="33"/>
        <v>6.7473283833223752</v>
      </c>
      <c r="Q12" s="22">
        <f t="shared" si="2"/>
        <v>48.067018934286466</v>
      </c>
      <c r="R12" s="62">
        <f t="shared" si="0"/>
        <v>315.73368560095315</v>
      </c>
      <c r="S12" s="62">
        <f ca="1">AVERAGE(OFFSET($R$3,0,0,'Données projet'!$E$9+1,1))-AVERAGE(OFFSET($H$3,0,0,'Données projet'!$E$9+1,1))</f>
        <v>144.57071766795218</v>
      </c>
      <c r="T12" s="62">
        <f t="shared" si="34"/>
        <v>431.01596160648734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14.28</v>
      </c>
      <c r="AG12" s="13">
        <f>VLOOKUP(A12,'Données projet'!$A$61:$I$81,9,0)</f>
        <v>1.5866666666666667</v>
      </c>
      <c r="AH12" s="13">
        <f t="array" ref="AH12">INDEX(AG:AG,MIN(IF(ISNUMBER(AG12:AG208),ROW(AG12:AG208),"")))</f>
        <v>1.5866666666666667</v>
      </c>
      <c r="AI12" s="14">
        <f>IF('Données projet'!$A$62&gt;35,AI11+AH12-AQ11,IF(A12&lt;'Données projet'!$A$62,$AF$205^A12,IF(A12='Données projet'!$A$62,'Données projet'!$B$62,AI11+AH12-AQ11)))</f>
        <v>14.28</v>
      </c>
      <c r="AJ12" s="14">
        <f>AI12*VLOOKUP('Données projet'!$B$10,Paramètres!$A$1:$I$89,3,0)*VLOOKUP('Données projet'!$B$10,Paramètres!$A$1:$I$89,5,0)</f>
        <v>6.7944239999999994</v>
      </c>
      <c r="AK12" s="14">
        <f t="shared" si="35"/>
        <v>2.5051984949417587</v>
      </c>
      <c r="AL12" s="22">
        <f t="shared" si="4"/>
        <v>16.196842512023562</v>
      </c>
      <c r="AM12" s="62">
        <f t="shared" si="5"/>
        <v>283.86350917869026</v>
      </c>
      <c r="AN12" s="62">
        <f ca="1">AVERAGE(OFFSET($AM$3,0,0,'Données projet'!$E$10+1,1))-AVERAGE(OFFSET($H$3,0,0,'Données projet'!$E$10+1,1))</f>
        <v>92.185643381769751</v>
      </c>
      <c r="AO12" s="62">
        <f t="shared" si="36"/>
        <v>289.38144171806783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6</v>
      </c>
      <c r="BB12" s="13">
        <f>VLOOKUP(A12,'Données projet'!$A$87:$I$107,9,0)</f>
        <v>0.66666666666666663</v>
      </c>
      <c r="BC12" s="13">
        <f t="array" ref="BC12">INDEX(BB:BB,MIN(IF(ISNUMBER(BB12:BB208),ROW(BB12:BB208),"")))</f>
        <v>0.66666666666666663</v>
      </c>
      <c r="BD12" s="13">
        <f>IF('Données projet'!$A$88&gt;35,BD11+BC12-BL11,IF(A12&lt;'Données projet'!$A$88,$BA$205^A12,IF(A12='Données projet'!$A$88,'Données projet'!$B$88,BD11+BC12-BL11)))</f>
        <v>6</v>
      </c>
      <c r="BE12" s="14">
        <f>BD12*VLOOKUP('Données projet'!$B$11,Paramètres!$A$1:$I$89,3,0)*VLOOKUP('Données projet'!$B$11,Paramètres!$A$1:$I$89,5,0)</f>
        <v>3.0700799999999999</v>
      </c>
      <c r="BF12" s="14">
        <f t="shared" si="37"/>
        <v>1.2416452547724182</v>
      </c>
      <c r="BG12" s="22">
        <f t="shared" si="7"/>
        <v>7.5095881520619612</v>
      </c>
      <c r="BH12" s="62">
        <f t="shared" si="8"/>
        <v>275.17625481872864</v>
      </c>
      <c r="BI12" s="62">
        <f ca="1">AVERAGE(OFFSET($BH$3,0,0,'Données projet'!$E$11+1,1))-AVERAGE(OFFSET($H$3,0,0,'Données projet'!$E$11+1,1))</f>
        <v>84.40750751235089</v>
      </c>
      <c r="BJ12" s="62">
        <f t="shared" si="38"/>
        <v>274.84191731958373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>
        <f>VLOOKUP(A12,'Données projet'!$A$113:$I$133,2,0)</f>
        <v>22</v>
      </c>
      <c r="BW12" s="13">
        <f>VLOOKUP(A12,'Données projet'!$A$113:$I$133,9,0)</f>
        <v>16</v>
      </c>
      <c r="BX12" s="13">
        <f t="array" ref="BX12">INDEX(BW:BW,MIN(IF(ISNUMBER(BW12:BW208),ROW(BW12:BW208),"")))</f>
        <v>16</v>
      </c>
      <c r="BY12" s="13">
        <f>IF('Données projet'!$A$114&gt;35,BY11+BX12-CG11,IF(A12&lt;'Données projet'!$A$114,$BV$205^A12,IF(A12='Données projet'!$A$114,'Données projet'!$B$114,BY11+BX12-CG11)))</f>
        <v>22</v>
      </c>
      <c r="BZ12" s="14">
        <f>BY12*VLOOKUP('Données projet'!$B$12,Paramètres!$A$1:$I$89,3,0)*VLOOKUP('Données projet'!$B$12,Paramètres!$A$1:$I$89,5,0)</f>
        <v>11.188320000000001</v>
      </c>
      <c r="CA12" s="14">
        <f t="shared" si="39"/>
        <v>3.8926083702461112</v>
      </c>
      <c r="CB12" s="22">
        <f t="shared" si="10"/>
        <v>26.265950244845314</v>
      </c>
      <c r="CC12" s="62">
        <f t="shared" si="11"/>
        <v>293.93261691151201</v>
      </c>
      <c r="CD12" s="62">
        <f ca="1">AVERAGE(OFFSET($CC$3,0,0,'Données projet'!$E$12+1,1))-AVERAGE(OFFSET($H$3,0,0,'Données projet'!$E$12+1,1))</f>
        <v>91.618514031435666</v>
      </c>
      <c r="CE12" s="62">
        <f t="shared" si="40"/>
        <v>251.45374870618241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67</v>
      </c>
      <c r="L13" s="13">
        <f>VLOOKUP(A13,'Données projet'!$A$35:$I$55,9,0)</f>
        <v>26</v>
      </c>
      <c r="M13" s="13">
        <f t="array" ref="M13">INDEX(L:L,MIN(IF(ISNUMBER(L13:L209),ROW(L13:L209),"")))</f>
        <v>26</v>
      </c>
      <c r="N13" s="14">
        <f>IF('Données projet'!$A$36&gt;35,N12+M13-V12,IF(A13&lt;'Données projet'!$A$36,$K$205^A13,IF(A13='Données projet'!$A$36,'Données projet'!$B$36,N12+M13-V12)))</f>
        <v>67</v>
      </c>
      <c r="O13" s="14">
        <f>N13*VLOOKUP('Données projet'!$B$9,Paramètres!$A$1:$I$89,3,0)*VLOOKUP('Données projet'!$B$9,Paramètres!$A$1:$I$89,5,0)</f>
        <v>34.073520000000002</v>
      </c>
      <c r="P13" s="14">
        <f t="shared" si="33"/>
        <v>10.413476158637112</v>
      </c>
      <c r="Q13" s="22">
        <f t="shared" si="2"/>
        <v>77.481518309626296</v>
      </c>
      <c r="R13" s="62">
        <f t="shared" si="0"/>
        <v>346.37040719851518</v>
      </c>
      <c r="S13" s="62">
        <f ca="1">AVERAGE(OFFSET($R$3,0,0,'Données projet'!$E$9+1,1))-AVERAGE(OFFSET($H$3,0,0,'Données projet'!$E$9+1,1))</f>
        <v>144.57071766795218</v>
      </c>
      <c r="T13" s="62">
        <f t="shared" si="34"/>
        <v>431.01596160648734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30.6</v>
      </c>
      <c r="AG13" s="13">
        <f>VLOOKUP(A13,'Données projet'!$A$61:$I$81,9,0)</f>
        <v>16.32</v>
      </c>
      <c r="AH13" s="13">
        <f t="array" ref="AH13">INDEX(AG:AG,MIN(IF(ISNUMBER(AG13:AG209),ROW(AG13:AG209),"")))</f>
        <v>16.32</v>
      </c>
      <c r="AI13" s="14">
        <f>IF('Données projet'!$A$62&gt;35,AI12+AH13-AQ12,IF(A13&lt;'Données projet'!$A$62,$AF$205^A13,IF(A13='Données projet'!$A$62,'Données projet'!$B$62,AI12+AH13-AQ12)))</f>
        <v>30.6</v>
      </c>
      <c r="AJ13" s="14">
        <f>AI13*VLOOKUP('Données projet'!$B$10,Paramètres!$A$1:$I$89,3,0)*VLOOKUP('Données projet'!$B$10,Paramètres!$A$1:$I$89,5,0)</f>
        <v>14.559480000000001</v>
      </c>
      <c r="AK13" s="14">
        <f t="shared" si="35"/>
        <v>4.9125586737202029</v>
      </c>
      <c r="AL13" s="22">
        <f t="shared" si="4"/>
        <v>33.913800690062679</v>
      </c>
      <c r="AM13" s="62">
        <f t="shared" si="5"/>
        <v>302.80268957895152</v>
      </c>
      <c r="AN13" s="62">
        <f ca="1">AVERAGE(OFFSET($AM$3,0,0,'Données projet'!$E$10+1,1))-AVERAGE(OFFSET($H$3,0,0,'Données projet'!$E$10+1,1))</f>
        <v>92.185643381769751</v>
      </c>
      <c r="AO13" s="62">
        <f t="shared" si="36"/>
        <v>289.38144171806783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20</v>
      </c>
      <c r="BB13" s="13">
        <f>VLOOKUP(A13,'Données projet'!$A$87:$I$107,9,0)</f>
        <v>14</v>
      </c>
      <c r="BC13" s="13">
        <f t="array" ref="BC13">INDEX(BB:BB,MIN(IF(ISNUMBER(BB13:BB209),ROW(BB13:BB209),"")))</f>
        <v>14</v>
      </c>
      <c r="BD13" s="13">
        <f>IF('Données projet'!$A$88&gt;35,BD12+BC13-BL12,IF(A13&lt;'Données projet'!$A$88,$BA$205^A13,IF(A13='Données projet'!$A$88,'Données projet'!$B$88,BD12+BC13-BL12)))</f>
        <v>20</v>
      </c>
      <c r="BE13" s="14">
        <f>BD13*VLOOKUP('Données projet'!$B$11,Paramètres!$A$1:$I$89,3,0)*VLOOKUP('Données projet'!$B$11,Paramètres!$A$1:$I$89,5,0)</f>
        <v>10.233600000000001</v>
      </c>
      <c r="BF13" s="14">
        <f t="shared" si="37"/>
        <v>3.5976026333152715</v>
      </c>
      <c r="BG13" s="22">
        <f t="shared" si="7"/>
        <v>24.089344586357431</v>
      </c>
      <c r="BH13" s="62">
        <f t="shared" si="8"/>
        <v>292.97823347524627</v>
      </c>
      <c r="BI13" s="62">
        <f ca="1">AVERAGE(OFFSET($BH$3,0,0,'Données projet'!$E$11+1,1))-AVERAGE(OFFSET($H$3,0,0,'Données projet'!$E$11+1,1))</f>
        <v>84.40750751235089</v>
      </c>
      <c r="BJ13" s="62">
        <f t="shared" si="38"/>
        <v>274.84191731958373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41</v>
      </c>
      <c r="BW13" s="13">
        <f>VLOOKUP(A13,'Données projet'!$A$113:$I$133,9,0)</f>
        <v>19</v>
      </c>
      <c r="BX13" s="13">
        <f t="array" ref="BX13">INDEX(BW:BW,MIN(IF(ISNUMBER(BW13:BW209),ROW(BW13:BW209),"")))</f>
        <v>19</v>
      </c>
      <c r="BY13" s="13">
        <f>IF('Données projet'!$A$114&gt;35,BY12+BX13-CG12,IF(A13&lt;'Données projet'!$A$114,$BV$205^A13,IF(A13='Données projet'!$A$114,'Données projet'!$B$114,BY12+BX13-CG12)))</f>
        <v>41</v>
      </c>
      <c r="BZ13" s="14">
        <f>BY13*VLOOKUP('Données projet'!$B$12,Paramètres!$A$1:$I$89,3,0)*VLOOKUP('Données projet'!$B$12,Paramètres!$A$1:$I$89,5,0)</f>
        <v>20.850960000000001</v>
      </c>
      <c r="CA13" s="14">
        <f t="shared" si="39"/>
        <v>6.7473283833223752</v>
      </c>
      <c r="CB13" s="22">
        <f t="shared" si="10"/>
        <v>48.067018934286466</v>
      </c>
      <c r="CC13" s="62">
        <f t="shared" si="11"/>
        <v>316.95590782317532</v>
      </c>
      <c r="CD13" s="62">
        <f ca="1">AVERAGE(OFFSET($CC$3,0,0,'Données projet'!$E$12+1,1))-AVERAGE(OFFSET($H$3,0,0,'Données projet'!$E$12+1,1))</f>
        <v>91.618514031435666</v>
      </c>
      <c r="CE13" s="62">
        <f t="shared" si="40"/>
        <v>251.45374870618241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94</v>
      </c>
      <c r="L14" s="13">
        <f>VLOOKUP(A14,'Données projet'!$A$35:$I$55,9,0)</f>
        <v>27</v>
      </c>
      <c r="M14" s="13">
        <f t="array" ref="M14">INDEX(L:L,MIN(IF(ISNUMBER(L14:L210),ROW(L14:L210),"")))</f>
        <v>27</v>
      </c>
      <c r="N14" s="14">
        <f>IF('Données projet'!$A$36&gt;35,N13+M14-V13,IF(A14&lt;'Données projet'!$A$36,$K$205^A14,IF(A14='Données projet'!$A$36,'Données projet'!$B$36,N13+M14-V13)))</f>
        <v>94</v>
      </c>
      <c r="O14" s="14">
        <f>N14*VLOOKUP('Données projet'!$B$9,Paramètres!$A$1:$I$89,3,0)*VLOOKUP('Données projet'!$B$9,Paramètres!$A$1:$I$89,5,0)</f>
        <v>47.804640000000006</v>
      </c>
      <c r="P14" s="14">
        <f t="shared" si="33"/>
        <v>14.045325319551822</v>
      </c>
      <c r="Q14" s="22">
        <f t="shared" si="2"/>
        <v>107.72202293155276</v>
      </c>
      <c r="R14" s="62">
        <f t="shared" si="0"/>
        <v>377.83313404266391</v>
      </c>
      <c r="S14" s="62">
        <f ca="1">AVERAGE(OFFSET($R$3,0,0,'Données projet'!$E$9+1,1))-AVERAGE(OFFSET($H$3,0,0,'Données projet'!$E$9+1,1))</f>
        <v>144.57071766795218</v>
      </c>
      <c r="T14" s="62">
        <f t="shared" si="34"/>
        <v>431.01596160648734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48.96</v>
      </c>
      <c r="AG14" s="13">
        <f>VLOOKUP(A14,'Données projet'!$A$61:$I$81,9,0)</f>
        <v>18.36</v>
      </c>
      <c r="AH14" s="13">
        <f t="array" ref="AH14">INDEX(AG:AG,MIN(IF(ISNUMBER(AG14:AG210),ROW(AG14:AG210),"")))</f>
        <v>18.36</v>
      </c>
      <c r="AI14" s="14">
        <f>IF('Données projet'!$A$62&gt;35,AI13+AH14-AQ13,IF(A14&lt;'Données projet'!$A$62,$AF$205^A14,IF(A14='Données projet'!$A$62,'Données projet'!$B$62,AI13+AH14-AQ13)))</f>
        <v>48.96</v>
      </c>
      <c r="AJ14" s="14">
        <f>AI14*VLOOKUP('Données projet'!$B$10,Paramètres!$A$1:$I$89,3,0)*VLOOKUP('Données projet'!$B$10,Paramètres!$A$1:$I$89,5,0)</f>
        <v>23.295168</v>
      </c>
      <c r="AK14" s="14">
        <f t="shared" si="35"/>
        <v>7.4416316134553586</v>
      </c>
      <c r="AL14" s="22">
        <f t="shared" si="4"/>
        <v>53.533259326768082</v>
      </c>
      <c r="AM14" s="62">
        <f t="shared" si="5"/>
        <v>323.64437043787922</v>
      </c>
      <c r="AN14" s="62">
        <f ca="1">AVERAGE(OFFSET($AM$3,0,0,'Données projet'!$E$10+1,1))-AVERAGE(OFFSET($H$3,0,0,'Données projet'!$E$10+1,1))</f>
        <v>92.185643381769751</v>
      </c>
      <c r="AO14" s="62">
        <f t="shared" si="36"/>
        <v>289.38144171806783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37</v>
      </c>
      <c r="BB14" s="13">
        <f>VLOOKUP(A14,'Données projet'!$A$87:$I$107,9,0)</f>
        <v>17</v>
      </c>
      <c r="BC14" s="13">
        <f t="array" ref="BC14">INDEX(BB:BB,MIN(IF(ISNUMBER(BB14:BB210),ROW(BB14:BB210),"")))</f>
        <v>17</v>
      </c>
      <c r="BD14" s="13">
        <f>IF('Données projet'!$A$88&gt;35,BD13+BC14-BL13,IF(A14&lt;'Données projet'!$A$88,$BA$205^A14,IF(A14='Données projet'!$A$88,'Données projet'!$B$88,BD13+BC14-BL13)))</f>
        <v>37</v>
      </c>
      <c r="BE14" s="14">
        <f>BD14*VLOOKUP('Données projet'!$B$11,Paramètres!$A$1:$I$89,3,0)*VLOOKUP('Données projet'!$B$11,Paramètres!$A$1:$I$89,5,0)</f>
        <v>18.932160000000003</v>
      </c>
      <c r="BF14" s="14">
        <f t="shared" si="37"/>
        <v>6.1956393821294178</v>
      </c>
      <c r="BG14" s="22">
        <f t="shared" si="7"/>
        <v>43.764250590542076</v>
      </c>
      <c r="BH14" s="62">
        <f t="shared" si="8"/>
        <v>313.87536170165322</v>
      </c>
      <c r="BI14" s="62">
        <f ca="1">AVERAGE(OFFSET($BH$3,0,0,'Données projet'!$E$11+1,1))-AVERAGE(OFFSET($H$3,0,0,'Données projet'!$E$11+1,1))</f>
        <v>84.40750751235089</v>
      </c>
      <c r="BJ14" s="62">
        <f t="shared" si="38"/>
        <v>274.84191731958373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59</v>
      </c>
      <c r="BW14" s="13">
        <f>VLOOKUP(A14,'Données projet'!$A$113:$I$133,9,0)</f>
        <v>18</v>
      </c>
      <c r="BX14" s="13">
        <f t="array" ref="BX14">INDEX(BW:BW,MIN(IF(ISNUMBER(BW14:BW210),ROW(BW14:BW210),"")))</f>
        <v>18</v>
      </c>
      <c r="BY14" s="13">
        <f>IF('Données projet'!$A$114&gt;35,BY13+BX14-CG13,IF(A14&lt;'Données projet'!$A$114,$BV$205^A14,IF(A14='Données projet'!$A$114,'Données projet'!$B$114,BY13+BX14-CG13)))</f>
        <v>59</v>
      </c>
      <c r="BZ14" s="14">
        <f>BY14*VLOOKUP('Données projet'!$B$12,Paramètres!$A$1:$I$89,3,0)*VLOOKUP('Données projet'!$B$12,Paramètres!$A$1:$I$89,5,0)</f>
        <v>30.005040000000005</v>
      </c>
      <c r="CA14" s="14">
        <f t="shared" si="39"/>
        <v>9.3068104515209811</v>
      </c>
      <c r="CB14" s="22">
        <f t="shared" si="10"/>
        <v>68.468139536399036</v>
      </c>
      <c r="CC14" s="62">
        <f t="shared" si="11"/>
        <v>338.57925064751021</v>
      </c>
      <c r="CD14" s="62">
        <f ca="1">AVERAGE(OFFSET($CC$3,0,0,'Données projet'!$E$12+1,1))-AVERAGE(OFFSET($H$3,0,0,'Données projet'!$E$12+1,1))</f>
        <v>91.618514031435666</v>
      </c>
      <c r="CE14" s="62">
        <f t="shared" si="40"/>
        <v>251.45374870618241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124</v>
      </c>
      <c r="L15" s="13">
        <f>VLOOKUP(A15,'Données projet'!$A$35:$I$55,9,0)</f>
        <v>30</v>
      </c>
      <c r="M15" s="13">
        <f t="array" ref="M15">INDEX(L:L,MIN(IF(ISNUMBER(L15:L211),ROW(L15:L211),"")))</f>
        <v>30</v>
      </c>
      <c r="N15" s="14">
        <f>IF('Données projet'!$A$36&gt;35,N14+M15-V14,IF(A15&lt;'Données projet'!$A$36,$K$205^A15,IF(A15='Données projet'!$A$36,'Données projet'!$B$36,N14+M15-V14)))</f>
        <v>124</v>
      </c>
      <c r="O15" s="14">
        <f>N15*VLOOKUP('Données projet'!$B$9,Paramètres!$A$1:$I$89,3,0)*VLOOKUP('Données projet'!$B$9,Paramètres!$A$1:$I$89,5,0)</f>
        <v>63.061440000000005</v>
      </c>
      <c r="P15" s="14">
        <f t="shared" si="33"/>
        <v>17.940041048051118</v>
      </c>
      <c r="Q15" s="22">
        <f t="shared" si="2"/>
        <v>141.07757949202235</v>
      </c>
      <c r="R15" s="62">
        <f t="shared" si="0"/>
        <v>412.41091282535569</v>
      </c>
      <c r="S15" s="62">
        <f ca="1">AVERAGE(OFFSET($R$3,0,0,'Données projet'!$E$9+1,1))-AVERAGE(OFFSET($H$3,0,0,'Données projet'!$E$9+1,1))</f>
        <v>144.57071766795218</v>
      </c>
      <c r="T15" s="62">
        <f t="shared" si="34"/>
        <v>431.01596160648734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69.36</v>
      </c>
      <c r="AG15" s="13">
        <f>VLOOKUP(A15,'Données projet'!$A$61:$I$81,9,0)</f>
        <v>20.399999999999999</v>
      </c>
      <c r="AH15" s="13">
        <f t="array" ref="AH15">INDEX(AG:AG,MIN(IF(ISNUMBER(AG15:AG211),ROW(AG15:AG211),"")))</f>
        <v>20.399999999999999</v>
      </c>
      <c r="AI15" s="14">
        <f>IF('Données projet'!$A$62&gt;35,AI14+AH15-AQ14,IF(A15&lt;'Données projet'!$A$62,$AF$205^A15,IF(A15='Données projet'!$A$62,'Données projet'!$B$62,AI14+AH15-AQ14)))</f>
        <v>69.36</v>
      </c>
      <c r="AJ15" s="14">
        <f>AI15*VLOOKUP('Données projet'!$B$10,Paramètres!$A$1:$I$89,3,0)*VLOOKUP('Données projet'!$B$10,Paramètres!$A$1:$I$89,5,0)</f>
        <v>33.001487999999995</v>
      </c>
      <c r="AK15" s="14">
        <f t="shared" si="35"/>
        <v>10.123444005774315</v>
      </c>
      <c r="AL15" s="22">
        <f t="shared" si="4"/>
        <v>75.109256576723581</v>
      </c>
      <c r="AM15" s="62">
        <f t="shared" si="5"/>
        <v>346.44258991005688</v>
      </c>
      <c r="AN15" s="62">
        <f ca="1">AVERAGE(OFFSET($AM$3,0,0,'Données projet'!$E$10+1,1))-AVERAGE(OFFSET($H$3,0,0,'Données projet'!$E$10+1,1))</f>
        <v>92.185643381769751</v>
      </c>
      <c r="AO15" s="62">
        <f t="shared" si="36"/>
        <v>289.38144171806783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55</v>
      </c>
      <c r="BB15" s="13">
        <f>VLOOKUP(A15,'Données projet'!$A$87:$I$107,9,0)</f>
        <v>18</v>
      </c>
      <c r="BC15" s="13">
        <f t="array" ref="BC15">INDEX(BB:BB,MIN(IF(ISNUMBER(BB15:BB211),ROW(BB15:BB211),"")))</f>
        <v>18</v>
      </c>
      <c r="BD15" s="13">
        <f>IF('Données projet'!$A$88&gt;35,BD14+BC15-BL14,IF(A15&lt;'Données projet'!$A$88,$BA$205^A15,IF(A15='Données projet'!$A$88,'Données projet'!$B$88,BD14+BC15-BL14)))</f>
        <v>55</v>
      </c>
      <c r="BE15" s="14">
        <f>BD15*VLOOKUP('Données projet'!$B$11,Paramètres!$A$1:$I$89,3,0)*VLOOKUP('Données projet'!$B$11,Paramètres!$A$1:$I$89,5,0)</f>
        <v>28.142399999999999</v>
      </c>
      <c r="BF15" s="14">
        <f t="shared" si="37"/>
        <v>8.7944272513824835</v>
      </c>
      <c r="BG15" s="22">
        <f t="shared" si="7"/>
        <v>64.331640796157828</v>
      </c>
      <c r="BH15" s="62">
        <f t="shared" si="8"/>
        <v>335.66497412949116</v>
      </c>
      <c r="BI15" s="62">
        <f ca="1">AVERAGE(OFFSET($BH$3,0,0,'Données projet'!$E$11+1,1))-AVERAGE(OFFSET($H$3,0,0,'Données projet'!$E$11+1,1))</f>
        <v>84.40750751235089</v>
      </c>
      <c r="BJ15" s="62">
        <f t="shared" si="38"/>
        <v>274.84191731958373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80</v>
      </c>
      <c r="BW15" s="13">
        <f>VLOOKUP(A15,'Données projet'!$A$113:$I$133,9,0)</f>
        <v>21</v>
      </c>
      <c r="BX15" s="13">
        <f t="array" ref="BX15">INDEX(BW:BW,MIN(IF(ISNUMBER(BW15:BW211),ROW(BW15:BW211),"")))</f>
        <v>21</v>
      </c>
      <c r="BY15" s="13">
        <f>IF('Données projet'!$A$114&gt;35,BY14+BX15-CG14,IF(A15&lt;'Données projet'!$A$114,$BV$205^A15,IF(A15='Données projet'!$A$114,'Données projet'!$B$114,BY14+BX15-CG14)))</f>
        <v>80</v>
      </c>
      <c r="BZ15" s="14">
        <f>BY15*VLOOKUP('Données projet'!$B$12,Paramètres!$A$1:$I$89,3,0)*VLOOKUP('Données projet'!$B$12,Paramètres!$A$1:$I$89,5,0)</f>
        <v>40.684800000000003</v>
      </c>
      <c r="CA15" s="14">
        <f t="shared" si="39"/>
        <v>12.179973514006273</v>
      </c>
      <c r="CB15" s="22">
        <f t="shared" si="10"/>
        <v>92.072813870227591</v>
      </c>
      <c r="CC15" s="62">
        <f t="shared" si="11"/>
        <v>363.40614720356092</v>
      </c>
      <c r="CD15" s="62">
        <f ca="1">AVERAGE(OFFSET($CC$3,0,0,'Données projet'!$E$12+1,1))-AVERAGE(OFFSET($H$3,0,0,'Données projet'!$E$12+1,1))</f>
        <v>91.618514031435666</v>
      </c>
      <c r="CE15" s="62">
        <f t="shared" si="40"/>
        <v>251.45374870618241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157</v>
      </c>
      <c r="L16" s="13">
        <f>VLOOKUP(A16,'Données projet'!$A$35:$I$55,9,0)</f>
        <v>33</v>
      </c>
      <c r="M16" s="13">
        <f t="array" ref="M16">INDEX(L:L,MIN(IF(ISNUMBER(L16:L212),ROW(L16:L212),"")))</f>
        <v>33</v>
      </c>
      <c r="N16" s="14">
        <f>IF('Données projet'!$A$36&gt;35,N15+M16-V15,IF(A16&lt;'Données projet'!$A$36,$K$205^A16,IF(A16='Données projet'!$A$36,'Données projet'!$B$36,N15+M16-V15)))</f>
        <v>157</v>
      </c>
      <c r="O16" s="14">
        <f>N16*VLOOKUP('Données projet'!$B$9,Paramètres!$A$1:$I$89,3,0)*VLOOKUP('Données projet'!$B$9,Paramètres!$A$1:$I$89,5,0)</f>
        <v>79.843920000000011</v>
      </c>
      <c r="P16" s="14">
        <f t="shared" si="33"/>
        <v>22.099017420830169</v>
      </c>
      <c r="Q16" s="22">
        <f t="shared" si="2"/>
        <v>177.55061600794588</v>
      </c>
      <c r="R16" s="62">
        <f t="shared" si="0"/>
        <v>450.10617156350145</v>
      </c>
      <c r="S16" s="62">
        <f ca="1">AVERAGE(OFFSET($R$3,0,0,'Données projet'!$E$9+1,1))-AVERAGE(OFFSET($H$3,0,0,'Données projet'!$E$9+1,1))</f>
        <v>144.57071766795218</v>
      </c>
      <c r="T16" s="62">
        <f t="shared" si="34"/>
        <v>431.01596160648734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89.76</v>
      </c>
      <c r="AG16" s="13">
        <f>VLOOKUP(A16,'Données projet'!$A$61:$I$81,9,0)</f>
        <v>20.400000000000006</v>
      </c>
      <c r="AH16" s="13">
        <f t="array" ref="AH16">INDEX(AG:AG,MIN(IF(ISNUMBER(AG16:AG212),ROW(AG16:AG212),"")))</f>
        <v>20.400000000000006</v>
      </c>
      <c r="AI16" s="14">
        <f>IF('Données projet'!$A$62&gt;35,AI15+AH16-AQ15,IF(A16&lt;'Données projet'!$A$62,$AF$205^A16,IF(A16='Données projet'!$A$62,'Données projet'!$B$62,AI15+AH16-AQ15)))</f>
        <v>89.76</v>
      </c>
      <c r="AJ16" s="14">
        <f>AI16*VLOOKUP('Données projet'!$B$10,Paramètres!$A$1:$I$89,3,0)*VLOOKUP('Données projet'!$B$10,Paramètres!$A$1:$I$89,5,0)</f>
        <v>42.707808</v>
      </c>
      <c r="AK16" s="14">
        <f t="shared" si="35"/>
        <v>12.713592843287872</v>
      </c>
      <c r="AL16" s="22">
        <f t="shared" si="4"/>
        <v>96.525606468726366</v>
      </c>
      <c r="AM16" s="62">
        <f t="shared" si="5"/>
        <v>369.08116202428192</v>
      </c>
      <c r="AN16" s="62">
        <f ca="1">AVERAGE(OFFSET($AM$3,0,0,'Données projet'!$E$10+1,1))-AVERAGE(OFFSET($H$3,0,0,'Données projet'!$E$10+1,1))</f>
        <v>92.185643381769751</v>
      </c>
      <c r="AO16" s="62">
        <f t="shared" si="36"/>
        <v>289.38144171806783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73</v>
      </c>
      <c r="BB16" s="13">
        <f>VLOOKUP(A16,'Données projet'!$A$87:$I$107,9,0)</f>
        <v>18</v>
      </c>
      <c r="BC16" s="13">
        <f t="array" ref="BC16">INDEX(BB:BB,MIN(IF(ISNUMBER(BB16:BB212),ROW(BB16:BB212),"")))</f>
        <v>18</v>
      </c>
      <c r="BD16" s="13">
        <f>IF('Données projet'!$A$88&gt;35,BD15+BC16-BL15,IF(A16&lt;'Données projet'!$A$88,$BA$205^A16,IF(A16='Données projet'!$A$88,'Données projet'!$B$88,BD15+BC16-BL15)))</f>
        <v>73</v>
      </c>
      <c r="BE16" s="14">
        <f>BD16*VLOOKUP('Données projet'!$B$11,Paramètres!$A$1:$I$89,3,0)*VLOOKUP('Données projet'!$B$11,Paramètres!$A$1:$I$89,5,0)</f>
        <v>37.352640000000008</v>
      </c>
      <c r="BF16" s="14">
        <f t="shared" si="37"/>
        <v>11.294192027577211</v>
      </c>
      <c r="BG16" s="22">
        <f t="shared" si="7"/>
        <v>84.726565781363647</v>
      </c>
      <c r="BH16" s="62">
        <f t="shared" si="8"/>
        <v>357.2821213369192</v>
      </c>
      <c r="BI16" s="62">
        <f ca="1">AVERAGE(OFFSET($BH$3,0,0,'Données projet'!$E$11+1,1))-AVERAGE(OFFSET($H$3,0,0,'Données projet'!$E$11+1,1))</f>
        <v>84.40750751235089</v>
      </c>
      <c r="BJ16" s="62">
        <f t="shared" si="38"/>
        <v>274.84191731958373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98</v>
      </c>
      <c r="BW16" s="13">
        <f>VLOOKUP(A16,'Données projet'!$A$113:$I$133,9,0)</f>
        <v>18</v>
      </c>
      <c r="BX16" s="13">
        <f t="array" ref="BX16">INDEX(BW:BW,MIN(IF(ISNUMBER(BW16:BW212),ROW(BW16:BW212),"")))</f>
        <v>18</v>
      </c>
      <c r="BY16" s="13">
        <f>IF('Données projet'!$A$114&gt;35,BY15+BX16-CG15,IF(A16&lt;'Données projet'!$A$114,$BV$205^A16,IF(A16='Données projet'!$A$114,'Données projet'!$B$114,BY15+BX16-CG15)))</f>
        <v>98</v>
      </c>
      <c r="BZ16" s="14">
        <f>BY16*VLOOKUP('Données projet'!$B$12,Paramètres!$A$1:$I$89,3,0)*VLOOKUP('Données projet'!$B$12,Paramètres!$A$1:$I$89,5,0)</f>
        <v>49.838880000000003</v>
      </c>
      <c r="CA16" s="14">
        <f t="shared" si="39"/>
        <v>14.572141907790487</v>
      </c>
      <c r="CB16" s="22">
        <f t="shared" si="10"/>
        <v>112.18252982273509</v>
      </c>
      <c r="CC16" s="62">
        <f t="shared" si="11"/>
        <v>384.73808537829063</v>
      </c>
      <c r="CD16" s="62">
        <f ca="1">AVERAGE(OFFSET($CC$3,0,0,'Données projet'!$E$12+1,1))-AVERAGE(OFFSET($H$3,0,0,'Données projet'!$E$12+1,1))</f>
        <v>91.618514031435666</v>
      </c>
      <c r="CE16" s="62">
        <f t="shared" si="40"/>
        <v>251.45374870618241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188</v>
      </c>
      <c r="L17" s="13">
        <f>VLOOKUP(A17,'Données projet'!$A$35:$I$55,9,0)</f>
        <v>31</v>
      </c>
      <c r="M17" s="13">
        <f t="array" ref="M17">INDEX(L:L,MIN(IF(ISNUMBER(L17:L213),ROW(L17:L213),"")))</f>
        <v>31</v>
      </c>
      <c r="N17" s="14">
        <f>IF('Données projet'!$A$36&gt;35,N16+M17-V16,IF(A17&lt;'Données projet'!$A$36,$K$205^A17,IF(A17='Données projet'!$A$36,'Données projet'!$B$36,N16+M17-V16)))</f>
        <v>188</v>
      </c>
      <c r="O17" s="14">
        <f>N17*VLOOKUP('Données projet'!$B$9,Paramètres!$A$1:$I$89,3,0)*VLOOKUP('Données projet'!$B$9,Paramètres!$A$1:$I$89,5,0)</f>
        <v>95.609280000000012</v>
      </c>
      <c r="P17" s="14">
        <f t="shared" si="33"/>
        <v>25.913251316057931</v>
      </c>
      <c r="Q17" s="22">
        <f t="shared" si="2"/>
        <v>211.65174204213426</v>
      </c>
      <c r="R17" s="62">
        <f t="shared" si="0"/>
        <v>485.429519819912</v>
      </c>
      <c r="S17" s="62">
        <f ca="1">AVERAGE(OFFSET($R$3,0,0,'Données projet'!$E$9+1,1))-AVERAGE(OFFSET($H$3,0,0,'Données projet'!$E$9+1,1))</f>
        <v>144.57071766795218</v>
      </c>
      <c r="T17" s="62">
        <f t="shared" si="34"/>
        <v>431.01596160648734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114.24</v>
      </c>
      <c r="AG17" s="13">
        <f>VLOOKUP(A17,'Données projet'!$A$61:$I$81,9,0)</f>
        <v>24.47999999999999</v>
      </c>
      <c r="AH17" s="13">
        <f t="array" ref="AH17">INDEX(AG:AG,MIN(IF(ISNUMBER(AG17:AG213),ROW(AG17:AG213),"")))</f>
        <v>24.47999999999999</v>
      </c>
      <c r="AI17" s="14">
        <f>IF('Données projet'!$A$62&gt;35,AI16+AH17-AQ16,IF(A17&lt;'Données projet'!$A$62,$AF$205^A17,IF(A17='Données projet'!$A$62,'Données projet'!$B$62,AI16+AH17-AQ16)))</f>
        <v>114.24</v>
      </c>
      <c r="AJ17" s="14">
        <f>AI17*VLOOKUP('Données projet'!$B$10,Paramètres!$A$1:$I$89,3,0)*VLOOKUP('Données projet'!$B$10,Paramètres!$A$1:$I$89,5,0)</f>
        <v>54.355391999999995</v>
      </c>
      <c r="AK17" s="14">
        <f t="shared" si="35"/>
        <v>15.733033037214973</v>
      </c>
      <c r="AL17" s="22">
        <f t="shared" si="4"/>
        <v>122.07067360648273</v>
      </c>
      <c r="AM17" s="62">
        <f t="shared" si="5"/>
        <v>395.8484513842605</v>
      </c>
      <c r="AN17" s="62">
        <f ca="1">AVERAGE(OFFSET($AM$3,0,0,'Données projet'!$E$10+1,1))-AVERAGE(OFFSET($H$3,0,0,'Données projet'!$E$10+1,1))</f>
        <v>92.185643381769751</v>
      </c>
      <c r="AO17" s="62">
        <f t="shared" si="36"/>
        <v>289.38144171806783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94</v>
      </c>
      <c r="BB17" s="13">
        <f>VLOOKUP(A17,'Données projet'!$A$87:$I$107,9,0)</f>
        <v>21</v>
      </c>
      <c r="BC17" s="13">
        <f t="array" ref="BC17">INDEX(BB:BB,MIN(IF(ISNUMBER(BB17:BB213),ROW(BB17:BB213),"")))</f>
        <v>21</v>
      </c>
      <c r="BD17" s="13">
        <f>IF('Données projet'!$A$88&gt;35,BD16+BC17-BL16,IF(A17&lt;'Données projet'!$A$88,$BA$205^A17,IF(A17='Données projet'!$A$88,'Données projet'!$B$88,BD16+BC17-BL16)))</f>
        <v>94</v>
      </c>
      <c r="BE17" s="14">
        <f>BD17*VLOOKUP('Données projet'!$B$11,Paramètres!$A$1:$I$89,3,0)*VLOOKUP('Données projet'!$B$11,Paramètres!$A$1:$I$89,5,0)</f>
        <v>48.097920000000002</v>
      </c>
      <c r="BF17" s="14">
        <f t="shared" si="37"/>
        <v>14.121435922745269</v>
      </c>
      <c r="BG17" s="22">
        <f t="shared" si="7"/>
        <v>108.36537823211468</v>
      </c>
      <c r="BH17" s="62">
        <f t="shared" si="8"/>
        <v>382.14315600989244</v>
      </c>
      <c r="BI17" s="62">
        <f ca="1">AVERAGE(OFFSET($BH$3,0,0,'Données projet'!$E$11+1,1))-AVERAGE(OFFSET($H$3,0,0,'Données projet'!$E$11+1,1))</f>
        <v>84.40750751235089</v>
      </c>
      <c r="BJ17" s="62">
        <f t="shared" si="38"/>
        <v>274.84191731958373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116</v>
      </c>
      <c r="BW17" s="13">
        <f>VLOOKUP(A17,'Données projet'!$A$113:$I$133,9,0)</f>
        <v>18</v>
      </c>
      <c r="BX17" s="13">
        <f t="array" ref="BX17">INDEX(BW:BW,MIN(IF(ISNUMBER(BW17:BW213),ROW(BW17:BW213),"")))</f>
        <v>18</v>
      </c>
      <c r="BY17" s="13">
        <f>IF('Données projet'!$A$114&gt;35,BY16+BX17-CG16,IF(A17&lt;'Données projet'!$A$114,$BV$205^A17,IF(A17='Données projet'!$A$114,'Données projet'!$B$114,BY16+BX17-CG16)))</f>
        <v>116</v>
      </c>
      <c r="BZ17" s="14">
        <f>BY17*VLOOKUP('Données projet'!$B$12,Paramètres!$A$1:$I$89,3,0)*VLOOKUP('Données projet'!$B$12,Paramètres!$A$1:$I$89,5,0)</f>
        <v>58.992960000000004</v>
      </c>
      <c r="CA17" s="14">
        <f t="shared" si="39"/>
        <v>16.913407425602649</v>
      </c>
      <c r="CB17" s="22">
        <f t="shared" si="10"/>
        <v>132.20358993292461</v>
      </c>
      <c r="CC17" s="62">
        <f t="shared" si="11"/>
        <v>405.98136771070239</v>
      </c>
      <c r="CD17" s="62">
        <f ca="1">AVERAGE(OFFSET($CC$3,0,0,'Données projet'!$E$12+1,1))-AVERAGE(OFFSET($H$3,0,0,'Données projet'!$E$12+1,1))</f>
        <v>91.618514031435666</v>
      </c>
      <c r="CE17" s="62">
        <f t="shared" si="40"/>
        <v>251.45374870618241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220</v>
      </c>
      <c r="L18" s="13">
        <f>VLOOKUP(A18,'Données projet'!$A$35:$I$55,9,0)</f>
        <v>32</v>
      </c>
      <c r="M18" s="13">
        <f t="array" ref="M18">INDEX(L:L,MIN(IF(ISNUMBER(L18:L214),ROW(L18:L214),"")))</f>
        <v>32</v>
      </c>
      <c r="N18" s="14">
        <f>IF('Données projet'!$A$36&gt;35,N17+M18-V17,IF(A18&lt;'Données projet'!$A$36,$K$205^A18,IF(A18='Données projet'!$A$36,'Données projet'!$B$36,N17+M18-V17)))</f>
        <v>220</v>
      </c>
      <c r="O18" s="14">
        <f>N18*VLOOKUP('Données projet'!$B$9,Paramètres!$A$1:$I$89,3,0)*VLOOKUP('Données projet'!$B$9,Paramètres!$A$1:$I$89,5,0)</f>
        <v>111.8832</v>
      </c>
      <c r="P18" s="14">
        <f t="shared" si="33"/>
        <v>29.774241880066683</v>
      </c>
      <c r="Q18" s="22">
        <f t="shared" si="2"/>
        <v>246.72004460778282</v>
      </c>
      <c r="R18" s="62">
        <f t="shared" si="0"/>
        <v>521.72004460778282</v>
      </c>
      <c r="S18" s="62">
        <f ca="1">AVERAGE(OFFSET($R$3,0,0,'Données projet'!$E$9+1,1))-AVERAGE(OFFSET($H$3,0,0,'Données projet'!$E$9+1,1))</f>
        <v>144.57071766795218</v>
      </c>
      <c r="T18" s="62">
        <f t="shared" si="34"/>
        <v>431.01596160648734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136.68</v>
      </c>
      <c r="AG18" s="13">
        <f>VLOOKUP(A18,'Données projet'!$A$61:$I$81,9,0)</f>
        <v>22.440000000000012</v>
      </c>
      <c r="AH18" s="13">
        <f t="array" ref="AH18">INDEX(AG:AG,MIN(IF(ISNUMBER(AG18:AG214),ROW(AG18:AG214),"")))</f>
        <v>22.440000000000012</v>
      </c>
      <c r="AI18" s="14">
        <f>IF('Données projet'!$A$62&gt;35,AI17+AH18-AQ17,IF(A18&lt;'Données projet'!$A$62,$AF$205^A18,IF(A18='Données projet'!$A$62,'Données projet'!$B$62,AI17+AH18-AQ17)))</f>
        <v>136.68</v>
      </c>
      <c r="AJ18" s="14">
        <f>AI18*VLOOKUP('Données projet'!$B$10,Paramètres!$A$1:$I$89,3,0)*VLOOKUP('Données projet'!$B$10,Paramètres!$A$1:$I$89,5,0)</f>
        <v>65.032344000000009</v>
      </c>
      <c r="AK18" s="14">
        <f t="shared" si="35"/>
        <v>18.434578396329169</v>
      </c>
      <c r="AL18" s="22">
        <f t="shared" si="4"/>
        <v>145.37155650693998</v>
      </c>
      <c r="AM18" s="62">
        <f t="shared" si="5"/>
        <v>420.37155650694001</v>
      </c>
      <c r="AN18" s="62">
        <f ca="1">AVERAGE(OFFSET($AM$3,0,0,'Données projet'!$E$10+1,1))-AVERAGE(OFFSET($H$3,0,0,'Données projet'!$E$10+1,1))</f>
        <v>92.185643381769751</v>
      </c>
      <c r="AO18" s="62">
        <f t="shared" si="36"/>
        <v>289.38144171806783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116</v>
      </c>
      <c r="BB18" s="13">
        <f>VLOOKUP(A18,'Données projet'!$A$87:$I$107,9,0)</f>
        <v>22</v>
      </c>
      <c r="BC18" s="13">
        <f t="array" ref="BC18">INDEX(BB:BB,MIN(IF(ISNUMBER(BB18:BB214),ROW(BB18:BB214),"")))</f>
        <v>22</v>
      </c>
      <c r="BD18" s="13">
        <f>IF('Données projet'!$A$88&gt;35,BD17+BC18-BL17,IF(A18&lt;'Données projet'!$A$88,$BA$205^A18,IF(A18='Données projet'!$A$88,'Données projet'!$B$88,BD17+BC18-BL17)))</f>
        <v>116</v>
      </c>
      <c r="BE18" s="14">
        <f>BD18*VLOOKUP('Données projet'!$B$11,Paramètres!$A$1:$I$89,3,0)*VLOOKUP('Données projet'!$B$11,Paramètres!$A$1:$I$89,5,0)</f>
        <v>59.354880000000001</v>
      </c>
      <c r="BF18" s="14">
        <f t="shared" si="37"/>
        <v>17.00505995852243</v>
      </c>
      <c r="BG18" s="22">
        <f t="shared" si="7"/>
        <v>132.99356209442655</v>
      </c>
      <c r="BH18" s="62">
        <f t="shared" si="8"/>
        <v>407.99356209442658</v>
      </c>
      <c r="BI18" s="62">
        <f ca="1">AVERAGE(OFFSET($BH$3,0,0,'Données projet'!$E$11+1,1))-AVERAGE(OFFSET($H$3,0,0,'Données projet'!$E$11+1,1))</f>
        <v>84.40750751235089</v>
      </c>
      <c r="BJ18" s="62">
        <f t="shared" si="38"/>
        <v>274.84191731958373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135</v>
      </c>
      <c r="BW18" s="13">
        <f>VLOOKUP(A18,'Données projet'!$A$113:$I$133,9,0)</f>
        <v>19</v>
      </c>
      <c r="BX18" s="13">
        <f t="array" ref="BX18">INDEX(BW:BW,MIN(IF(ISNUMBER(BW18:BW214),ROW(BW18:BW214),"")))</f>
        <v>19</v>
      </c>
      <c r="BY18" s="13">
        <f>IF('Données projet'!$A$114&gt;35,BY17+BX18-CG17,IF(A18&lt;'Données projet'!$A$114,$BV$205^A18,IF(A18='Données projet'!$A$114,'Données projet'!$B$114,BY17+BX18-CG17)))</f>
        <v>135</v>
      </c>
      <c r="BZ18" s="14">
        <f>BY18*VLOOKUP('Données projet'!$B$12,Paramètres!$A$1:$I$89,3,0)*VLOOKUP('Données projet'!$B$12,Paramètres!$A$1:$I$89,5,0)</f>
        <v>68.655600000000007</v>
      </c>
      <c r="CA18" s="14">
        <f t="shared" si="39"/>
        <v>19.339219792497016</v>
      </c>
      <c r="CB18" s="22">
        <f t="shared" si="10"/>
        <v>153.25764447193231</v>
      </c>
      <c r="CC18" s="62">
        <f t="shared" si="11"/>
        <v>428.25764447193228</v>
      </c>
      <c r="CD18" s="62">
        <f ca="1">AVERAGE(OFFSET($CC$3,0,0,'Données projet'!$E$12+1,1))-AVERAGE(OFFSET($H$3,0,0,'Données projet'!$E$12+1,1))</f>
        <v>91.618514031435666</v>
      </c>
      <c r="CE18" s="62">
        <f t="shared" si="40"/>
        <v>251.45374870618241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253</v>
      </c>
      <c r="L19" s="13">
        <f>VLOOKUP(A19,'Données projet'!$A$35:$I$55,9,0)</f>
        <v>33</v>
      </c>
      <c r="M19" s="13">
        <f t="array" ref="M19">INDEX(L:L,MIN(IF(ISNUMBER(L19:L215),ROW(L19:L215),"")))</f>
        <v>33</v>
      </c>
      <c r="N19" s="14">
        <f>IF('Données projet'!$A$36&gt;35,N18+M19-V18,IF(A19&lt;'Données projet'!$A$36,$K$205^A19,IF(A19='Données projet'!$A$36,'Données projet'!$B$36,N18+M19-V18)))</f>
        <v>253</v>
      </c>
      <c r="O19" s="14">
        <f>N19*VLOOKUP('Données projet'!$B$9,Paramètres!$A$1:$I$89,3,0)*VLOOKUP('Données projet'!$B$9,Paramètres!$A$1:$I$89,5,0)</f>
        <v>128.66568000000001</v>
      </c>
      <c r="P19" s="14">
        <f t="shared" si="33"/>
        <v>33.687852268796711</v>
      </c>
      <c r="Q19" s="22">
        <f t="shared" si="2"/>
        <v>282.76573536815431</v>
      </c>
      <c r="R19" s="62">
        <f t="shared" si="0"/>
        <v>558.98795759037648</v>
      </c>
      <c r="S19" s="62">
        <f ca="1">AVERAGE(OFFSET($R$3,0,0,'Données projet'!$E$9+1,1))-AVERAGE(OFFSET($H$3,0,0,'Données projet'!$E$9+1,1))</f>
        <v>144.57071766795218</v>
      </c>
      <c r="T19" s="62">
        <f t="shared" si="34"/>
        <v>431.01596160648734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161.16</v>
      </c>
      <c r="AG19" s="13">
        <f>VLOOKUP(A19,'Données projet'!$A$61:$I$81,9,0)</f>
        <v>24.47999999999999</v>
      </c>
      <c r="AH19" s="13">
        <f t="array" ref="AH19">INDEX(AG:AG,MIN(IF(ISNUMBER(AG19:AG215),ROW(AG19:AG215),"")))</f>
        <v>24.47999999999999</v>
      </c>
      <c r="AI19" s="14">
        <f>IF('Données projet'!$A$62&gt;35,AI18+AH19-AQ18,IF(A19&lt;'Données projet'!$A$62,$AF$205^A19,IF(A19='Données projet'!$A$62,'Données projet'!$B$62,AI18+AH19-AQ18)))</f>
        <v>161.16</v>
      </c>
      <c r="AJ19" s="14">
        <f>AI19*VLOOKUP('Données projet'!$B$10,Paramètres!$A$1:$I$89,3,0)*VLOOKUP('Données projet'!$B$10,Paramètres!$A$1:$I$89,5,0)</f>
        <v>76.679928000000004</v>
      </c>
      <c r="AK19" s="14">
        <f t="shared" si="35"/>
        <v>21.323417578490638</v>
      </c>
      <c r="AL19" s="22">
        <f t="shared" si="4"/>
        <v>170.68916021587117</v>
      </c>
      <c r="AM19" s="62">
        <f t="shared" si="5"/>
        <v>446.91138243809337</v>
      </c>
      <c r="AN19" s="62">
        <f ca="1">AVERAGE(OFFSET($AM$3,0,0,'Données projet'!$E$10+1,1))-AVERAGE(OFFSET($H$3,0,0,'Données projet'!$E$10+1,1))</f>
        <v>92.185643381769751</v>
      </c>
      <c r="AO19" s="62">
        <f t="shared" si="36"/>
        <v>289.38144171806783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137</v>
      </c>
      <c r="BB19" s="13">
        <f>VLOOKUP(A19,'Données projet'!$A$87:$I$107,9,0)</f>
        <v>21</v>
      </c>
      <c r="BC19" s="13">
        <f t="array" ref="BC19">INDEX(BB:BB,MIN(IF(ISNUMBER(BB19:BB215),ROW(BB19:BB215),"")))</f>
        <v>21</v>
      </c>
      <c r="BD19" s="13">
        <f>IF('Données projet'!$A$88&gt;35,BD18+BC19-BL18,IF(A19&lt;'Données projet'!$A$88,$BA$205^A19,IF(A19='Données projet'!$A$88,'Données projet'!$B$88,BD18+BC19-BL18)))</f>
        <v>137</v>
      </c>
      <c r="BE19" s="14">
        <f>BD19*VLOOKUP('Données projet'!$B$11,Paramètres!$A$1:$I$89,3,0)*VLOOKUP('Données projet'!$B$11,Paramètres!$A$1:$I$89,5,0)</f>
        <v>70.100160000000002</v>
      </c>
      <c r="BF19" s="14">
        <f t="shared" si="37"/>
        <v>19.698328759220598</v>
      </c>
      <c r="BG19" s="22">
        <f t="shared" si="7"/>
        <v>156.39903458897587</v>
      </c>
      <c r="BH19" s="62">
        <f t="shared" si="8"/>
        <v>432.62125681119812</v>
      </c>
      <c r="BI19" s="62">
        <f ca="1">AVERAGE(OFFSET($BH$3,0,0,'Données projet'!$E$11+1,1))-AVERAGE(OFFSET($H$3,0,0,'Données projet'!$E$11+1,1))</f>
        <v>84.40750751235089</v>
      </c>
      <c r="BJ19" s="62">
        <f t="shared" si="38"/>
        <v>274.84191731958373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151</v>
      </c>
      <c r="BW19" s="13">
        <f>VLOOKUP(A19,'Données projet'!$A$113:$I$133,9,0)</f>
        <v>16</v>
      </c>
      <c r="BX19" s="13">
        <f t="array" ref="BX19">INDEX(BW:BW,MIN(IF(ISNUMBER(BW19:BW215),ROW(BW19:BW215),"")))</f>
        <v>16</v>
      </c>
      <c r="BY19" s="13">
        <f>IF('Données projet'!$A$114&gt;35,BY18+BX19-CG18,IF(A19&lt;'Données projet'!$A$114,$BV$205^A19,IF(A19='Données projet'!$A$114,'Données projet'!$B$114,BY18+BX19-CG18)))</f>
        <v>151</v>
      </c>
      <c r="BZ19" s="14">
        <f>BY19*VLOOKUP('Données projet'!$B$12,Paramètres!$A$1:$I$89,3,0)*VLOOKUP('Données projet'!$B$12,Paramètres!$A$1:$I$89,5,0)</f>
        <v>76.792559999999995</v>
      </c>
      <c r="CA19" s="14">
        <f t="shared" si="39"/>
        <v>21.351090531806321</v>
      </c>
      <c r="CB19" s="22">
        <f t="shared" si="10"/>
        <v>170.93352467622933</v>
      </c>
      <c r="CC19" s="62">
        <f t="shared" si="11"/>
        <v>447.15574689845153</v>
      </c>
      <c r="CD19" s="62">
        <f ca="1">AVERAGE(OFFSET($CC$3,0,0,'Données projet'!$E$12+1,1))-AVERAGE(OFFSET($H$3,0,0,'Données projet'!$E$12+1,1))</f>
        <v>91.618514031435666</v>
      </c>
      <c r="CE19" s="62">
        <f t="shared" si="40"/>
        <v>251.45374870618241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284</v>
      </c>
      <c r="L20" s="13">
        <f>VLOOKUP(A20,'Données projet'!$A$35:$I$55,9,0)</f>
        <v>31</v>
      </c>
      <c r="M20" s="13">
        <f t="array" ref="M20">INDEX(L:L,MIN(IF(ISNUMBER(L20:L216),ROW(L20:L216),"")))</f>
        <v>31</v>
      </c>
      <c r="N20" s="14">
        <f>IF('Données projet'!$A$36&gt;35,N19+M20-V19,IF(A20&lt;'Données projet'!$A$36,$K$205^A20,IF(A20='Données projet'!$A$36,'Données projet'!$B$36,N19+M20-V19)))</f>
        <v>284</v>
      </c>
      <c r="O20" s="14">
        <f>N20*VLOOKUP('Données projet'!$B$9,Paramètres!$A$1:$I$89,3,0)*VLOOKUP('Données projet'!$B$9,Paramètres!$A$1:$I$89,5,0)</f>
        <v>144.43104</v>
      </c>
      <c r="P20" s="14">
        <f t="shared" si="33"/>
        <v>37.310246356497096</v>
      </c>
      <c r="Q20" s="22">
        <f t="shared" si="2"/>
        <v>316.53274040423241</v>
      </c>
      <c r="R20" s="62">
        <f t="shared" si="0"/>
        <v>593.97718484867687</v>
      </c>
      <c r="S20" s="62">
        <f ca="1">AVERAGE(OFFSET($R$3,0,0,'Données projet'!$E$9+1,1))-AVERAGE(OFFSET($H$3,0,0,'Données projet'!$E$9+1,1))</f>
        <v>144.57071766795218</v>
      </c>
      <c r="T20" s="62">
        <f t="shared" si="34"/>
        <v>431.01596160648734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185.64</v>
      </c>
      <c r="AG20" s="13">
        <f>VLOOKUP(A20,'Données projet'!$A$61:$I$81,9,0)</f>
        <v>24.47999999999999</v>
      </c>
      <c r="AH20" s="13">
        <f t="array" ref="AH20">INDEX(AG:AG,MIN(IF(ISNUMBER(AG20:AG216),ROW(AG20:AG216),"")))</f>
        <v>24.47999999999999</v>
      </c>
      <c r="AI20" s="14">
        <f>IF('Données projet'!$A$62&gt;35,AI19+AH20-AQ19,IF(A20&lt;'Données projet'!$A$62,$AF$205^A20,IF(A20='Données projet'!$A$62,'Données projet'!$B$62,AI19+AH20-AQ19)))</f>
        <v>185.64</v>
      </c>
      <c r="AJ20" s="14">
        <f>AI20*VLOOKUP('Données projet'!$B$10,Paramètres!$A$1:$I$89,3,0)*VLOOKUP('Données projet'!$B$10,Paramètres!$A$1:$I$89,5,0)</f>
        <v>88.327511999999999</v>
      </c>
      <c r="AK20" s="14">
        <f t="shared" si="35"/>
        <v>24.161421859810599</v>
      </c>
      <c r="AL20" s="22">
        <f t="shared" si="4"/>
        <v>195.91822647250345</v>
      </c>
      <c r="AM20" s="62">
        <f t="shared" si="5"/>
        <v>473.36267091694788</v>
      </c>
      <c r="AN20" s="62">
        <f ca="1">AVERAGE(OFFSET($AM$3,0,0,'Données projet'!$E$10+1,1))-AVERAGE(OFFSET($H$3,0,0,'Données projet'!$E$10+1,1))</f>
        <v>92.185643381769751</v>
      </c>
      <c r="AO20" s="62">
        <f t="shared" si="36"/>
        <v>289.38144171806783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159</v>
      </c>
      <c r="BB20" s="13">
        <f>VLOOKUP(A20,'Données projet'!$A$87:$I$107,9,0)</f>
        <v>22</v>
      </c>
      <c r="BC20" s="13">
        <f t="array" ref="BC20">INDEX(BB:BB,MIN(IF(ISNUMBER(BB20:BB216),ROW(BB20:BB216),"")))</f>
        <v>22</v>
      </c>
      <c r="BD20" s="13">
        <f>IF('Données projet'!$A$88&gt;35,BD19+BC20-BL19,IF(A20&lt;'Données projet'!$A$88,$BA$205^A20,IF(A20='Données projet'!$A$88,'Données projet'!$B$88,BD19+BC20-BL19)))</f>
        <v>159</v>
      </c>
      <c r="BE20" s="14">
        <f>BD20*VLOOKUP('Données projet'!$B$11,Paramètres!$A$1:$I$89,3,0)*VLOOKUP('Données projet'!$B$11,Paramètres!$A$1:$I$89,5,0)</f>
        <v>81.357120000000009</v>
      </c>
      <c r="BF20" s="14">
        <f t="shared" si="37"/>
        <v>22.468681463377642</v>
      </c>
      <c r="BG20" s="22">
        <f t="shared" si="7"/>
        <v>180.82993754871606</v>
      </c>
      <c r="BH20" s="62">
        <f t="shared" si="8"/>
        <v>458.27438199316055</v>
      </c>
      <c r="BI20" s="62">
        <f ca="1">AVERAGE(OFFSET($BH$3,0,0,'Données projet'!$E$11+1,1))-AVERAGE(OFFSET($H$3,0,0,'Données projet'!$E$11+1,1))</f>
        <v>84.40750751235089</v>
      </c>
      <c r="BJ20" s="62">
        <f t="shared" si="38"/>
        <v>274.84191731958373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165</v>
      </c>
      <c r="BW20" s="13">
        <f>VLOOKUP(A20,'Données projet'!$A$113:$I$133,9,0)</f>
        <v>14</v>
      </c>
      <c r="BX20" s="13">
        <f t="array" ref="BX20">INDEX(BW:BW,MIN(IF(ISNUMBER(BW20:BW216),ROW(BW20:BW216),"")))</f>
        <v>14</v>
      </c>
      <c r="BY20" s="13">
        <f>IF('Données projet'!$A$114&gt;35,BY19+BX20-CG19,IF(A20&lt;'Données projet'!$A$114,$BV$205^A20,IF(A20='Données projet'!$A$114,'Données projet'!$B$114,BY19+BX20-CG19)))</f>
        <v>165</v>
      </c>
      <c r="BZ20" s="14">
        <f>BY20*VLOOKUP('Données projet'!$B$12,Paramètres!$A$1:$I$89,3,0)*VLOOKUP('Données projet'!$B$12,Paramètres!$A$1:$I$89,5,0)</f>
        <v>83.912400000000005</v>
      </c>
      <c r="CA20" s="14">
        <f t="shared" si="39"/>
        <v>23.091111826563623</v>
      </c>
      <c r="CB20" s="22">
        <f t="shared" si="10"/>
        <v>186.36444976459833</v>
      </c>
      <c r="CC20" s="62">
        <f t="shared" si="11"/>
        <v>463.80889420904282</v>
      </c>
      <c r="CD20" s="62">
        <f ca="1">AVERAGE(OFFSET($CC$3,0,0,'Données projet'!$E$12+1,1))-AVERAGE(OFFSET($H$3,0,0,'Données projet'!$E$12+1,1))</f>
        <v>91.618514031435666</v>
      </c>
      <c r="CE20" s="62">
        <f t="shared" si="40"/>
        <v>251.45374870618241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312</v>
      </c>
      <c r="L21" s="13">
        <f>VLOOKUP(A21,'Données projet'!$A$35:$I$55,9,0)</f>
        <v>28</v>
      </c>
      <c r="M21" s="13">
        <f t="array" ref="M21">INDEX(L:L,MIN(IF(ISNUMBER(L21:L217),ROW(L21:L217),"")))</f>
        <v>28</v>
      </c>
      <c r="N21" s="14">
        <f>IF('Données projet'!$A$36&gt;35,N20+M21-V20,IF(A21&lt;'Données projet'!$A$36,$K$205^A21,IF(A21='Données projet'!$A$36,'Données projet'!$B$36,N20+M21-V20)))</f>
        <v>312</v>
      </c>
      <c r="O21" s="14">
        <f>N21*VLOOKUP('Données projet'!$B$9,Paramètres!$A$1:$I$89,3,0)*VLOOKUP('Données projet'!$B$9,Paramètres!$A$1:$I$89,5,0)</f>
        <v>158.67072000000002</v>
      </c>
      <c r="P21" s="14">
        <f t="shared" si="33"/>
        <v>40.542547170037743</v>
      </c>
      <c r="Q21" s="22">
        <f t="shared" si="2"/>
        <v>346.96310698781576</v>
      </c>
      <c r="R21" s="62">
        <f t="shared" si="0"/>
        <v>625.62977365448251</v>
      </c>
      <c r="S21" s="62">
        <f ca="1">AVERAGE(OFFSET($R$3,0,0,'Données projet'!$E$9+1,1))-AVERAGE(OFFSET($H$3,0,0,'Données projet'!$E$9+1,1))</f>
        <v>144.57071766795218</v>
      </c>
      <c r="T21" s="62">
        <f t="shared" si="34"/>
        <v>431.01596160648734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208.08</v>
      </c>
      <c r="AG21" s="13">
        <f>VLOOKUP(A21,'Données projet'!$A$61:$I$81,9,0)</f>
        <v>22.440000000000026</v>
      </c>
      <c r="AH21" s="13">
        <f t="array" ref="AH21">INDEX(AG:AG,MIN(IF(ISNUMBER(AG21:AG217),ROW(AG21:AG217),"")))</f>
        <v>22.440000000000026</v>
      </c>
      <c r="AI21" s="14">
        <f>IF('Données projet'!$A$62&gt;35,AI20+AH21-AQ20,IF(A21&lt;'Données projet'!$A$62,$AF$205^A21,IF(A21='Données projet'!$A$62,'Données projet'!$B$62,AI20+AH21-AQ20)))</f>
        <v>208.08</v>
      </c>
      <c r="AJ21" s="14">
        <f>AI21*VLOOKUP('Données projet'!$B$10,Paramètres!$A$1:$I$89,3,0)*VLOOKUP('Données projet'!$B$10,Paramètres!$A$1:$I$89,5,0)</f>
        <v>99.004464000000013</v>
      </c>
      <c r="AK21" s="14">
        <f t="shared" si="35"/>
        <v>26.724686894322517</v>
      </c>
      <c r="AL21" s="22">
        <f t="shared" si="4"/>
        <v>218.97827114094505</v>
      </c>
      <c r="AM21" s="62">
        <f t="shared" si="5"/>
        <v>497.64493780761177</v>
      </c>
      <c r="AN21" s="62">
        <f ca="1">AVERAGE(OFFSET($AM$3,0,0,'Données projet'!$E$10+1,1))-AVERAGE(OFFSET($H$3,0,0,'Données projet'!$E$10+1,1))</f>
        <v>92.185643381769751</v>
      </c>
      <c r="AO21" s="62">
        <f t="shared" si="36"/>
        <v>289.38144171806783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182</v>
      </c>
      <c r="BB21" s="13">
        <f>VLOOKUP(A21,'Données projet'!$A$87:$I$107,9,0)</f>
        <v>23</v>
      </c>
      <c r="BC21" s="13">
        <f t="array" ref="BC21">INDEX(BB:BB,MIN(IF(ISNUMBER(BB21:BB217),ROW(BB21:BB217),"")))</f>
        <v>23</v>
      </c>
      <c r="BD21" s="13">
        <f>IF('Données projet'!$A$88&gt;35,BD20+BC21-BL20,IF(A21&lt;'Données projet'!$A$88,$BA$205^A21,IF(A21='Données projet'!$A$88,'Données projet'!$B$88,BD20+BC21-BL20)))</f>
        <v>182</v>
      </c>
      <c r="BE21" s="14">
        <f>BD21*VLOOKUP('Données projet'!$B$11,Paramètres!$A$1:$I$89,3,0)*VLOOKUP('Données projet'!$B$11,Paramètres!$A$1:$I$89,5,0)</f>
        <v>93.125760000000014</v>
      </c>
      <c r="BF21" s="14">
        <f t="shared" si="37"/>
        <v>25.317578585717406</v>
      </c>
      <c r="BG21" s="22">
        <f t="shared" si="7"/>
        <v>206.2888147034578</v>
      </c>
      <c r="BH21" s="62">
        <f t="shared" si="8"/>
        <v>484.95548137012452</v>
      </c>
      <c r="BI21" s="62">
        <f ca="1">AVERAGE(OFFSET($BH$3,0,0,'Données projet'!$E$11+1,1))-AVERAGE(OFFSET($H$3,0,0,'Données projet'!$E$11+1,1))</f>
        <v>84.40750751235089</v>
      </c>
      <c r="BJ21" s="62">
        <f t="shared" si="38"/>
        <v>274.84191731958373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180</v>
      </c>
      <c r="BW21" s="13">
        <f>VLOOKUP(A21,'Données projet'!$A$113:$I$133,9,0)</f>
        <v>15</v>
      </c>
      <c r="BX21" s="13">
        <f t="array" ref="BX21">INDEX(BW:BW,MIN(IF(ISNUMBER(BW21:BW217),ROW(BW21:BW217),"")))</f>
        <v>15</v>
      </c>
      <c r="BY21" s="13">
        <f>IF('Données projet'!$A$114&gt;35,BY20+BX21-CG20,IF(A21&lt;'Données projet'!$A$114,$BV$205^A21,IF(A21='Données projet'!$A$114,'Données projet'!$B$114,BY20+BX21-CG20)))</f>
        <v>180</v>
      </c>
      <c r="BZ21" s="14">
        <f>BY21*VLOOKUP('Données projet'!$B$12,Paramètres!$A$1:$I$89,3,0)*VLOOKUP('Données projet'!$B$12,Paramètres!$A$1:$I$89,5,0)</f>
        <v>91.540800000000004</v>
      </c>
      <c r="CA21" s="14">
        <f t="shared" si="39"/>
        <v>24.936460929143145</v>
      </c>
      <c r="CB21" s="22">
        <f t="shared" si="10"/>
        <v>202.86456278492429</v>
      </c>
      <c r="CC21" s="62">
        <f t="shared" si="11"/>
        <v>481.531229451591</v>
      </c>
      <c r="CD21" s="62">
        <f ca="1">AVERAGE(OFFSET($CC$3,0,0,'Données projet'!$E$12+1,1))-AVERAGE(OFFSET($H$3,0,0,'Données projet'!$E$12+1,1))</f>
        <v>91.618514031435666</v>
      </c>
      <c r="CE21" s="62">
        <f t="shared" si="40"/>
        <v>251.45374870618241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341</v>
      </c>
      <c r="L22" s="13">
        <f>VLOOKUP(A22,'Données projet'!$A$35:$I$55,9,0)</f>
        <v>29</v>
      </c>
      <c r="M22" s="13">
        <f t="array" ref="M22">INDEX(L:L,MIN(IF(ISNUMBER(L22:L218),ROW(L22:L218),"")))</f>
        <v>29</v>
      </c>
      <c r="N22" s="14">
        <f>IF('Données projet'!$A$36&gt;35,N21+M22-V21,IF(A22&lt;'Données projet'!$A$36,$K$205^A22,IF(A22='Données projet'!$A$36,'Données projet'!$B$36,N21+M22-V21)))</f>
        <v>341</v>
      </c>
      <c r="O22" s="14">
        <f>N22*VLOOKUP('Données projet'!$B$9,Paramètres!$A$1:$I$89,3,0)*VLOOKUP('Données projet'!$B$9,Paramètres!$A$1:$I$89,5,0)</f>
        <v>173.41896000000003</v>
      </c>
      <c r="P22" s="14">
        <f t="shared" si="33"/>
        <v>43.854867244888112</v>
      </c>
      <c r="Q22" s="22">
        <f t="shared" si="2"/>
        <v>378.41858245151349</v>
      </c>
      <c r="R22" s="62">
        <f t="shared" si="0"/>
        <v>658.30747134040234</v>
      </c>
      <c r="S22" s="62">
        <f ca="1">AVERAGE(OFFSET($R$3,0,0,'Données projet'!$E$9+1,1))-AVERAGE(OFFSET($H$3,0,0,'Données projet'!$E$9+1,1))</f>
        <v>144.57071766795218</v>
      </c>
      <c r="T22" s="62">
        <f t="shared" si="34"/>
        <v>431.01596160648734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230.52</v>
      </c>
      <c r="AG22" s="13">
        <f>VLOOKUP(A22,'Données projet'!$A$61:$I$81,9,0)</f>
        <v>22.439999999999998</v>
      </c>
      <c r="AH22" s="13">
        <f t="array" ref="AH22">INDEX(AG:AG,MIN(IF(ISNUMBER(AG22:AG218),ROW(AG22:AG218),"")))</f>
        <v>22.439999999999998</v>
      </c>
      <c r="AI22" s="14">
        <f>IF('Données projet'!$A$62&gt;35,AI21+AH22-AQ21,IF(A22&lt;'Données projet'!$A$62,$AF$205^A22,IF(A22='Données projet'!$A$62,'Données projet'!$B$62,AI21+AH22-AQ21)))</f>
        <v>230.52</v>
      </c>
      <c r="AJ22" s="14">
        <f>AI22*VLOOKUP('Données projet'!$B$10,Paramètres!$A$1:$I$89,3,0)*VLOOKUP('Données projet'!$B$10,Paramètres!$A$1:$I$89,5,0)</f>
        <v>109.681416</v>
      </c>
      <c r="AK22" s="14">
        <f t="shared" si="35"/>
        <v>29.25591103138483</v>
      </c>
      <c r="AL22" s="22">
        <f t="shared" si="4"/>
        <v>241.98251124632858</v>
      </c>
      <c r="AM22" s="62">
        <f t="shared" si="5"/>
        <v>521.87140013521741</v>
      </c>
      <c r="AN22" s="62">
        <f ca="1">AVERAGE(OFFSET($AM$3,0,0,'Données projet'!$E$10+1,1))-AVERAGE(OFFSET($H$3,0,0,'Données projet'!$E$10+1,1))</f>
        <v>92.185643381769751</v>
      </c>
      <c r="AO22" s="62">
        <f t="shared" si="36"/>
        <v>289.38144171806783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202</v>
      </c>
      <c r="BB22" s="13">
        <f>VLOOKUP(A22,'Données projet'!$A$87:$I$107,9,0)</f>
        <v>20</v>
      </c>
      <c r="BC22" s="13">
        <f t="array" ref="BC22">INDEX(BB:BB,MIN(IF(ISNUMBER(BB22:BB218),ROW(BB22:BB218),"")))</f>
        <v>20</v>
      </c>
      <c r="BD22" s="13">
        <f>IF('Données projet'!$A$88&gt;35,BD21+BC22-BL21,IF(A22&lt;'Données projet'!$A$88,$BA$205^A22,IF(A22='Données projet'!$A$88,'Données projet'!$B$88,BD21+BC22-BL21)))</f>
        <v>202</v>
      </c>
      <c r="BE22" s="14">
        <f>BD22*VLOOKUP('Données projet'!$B$11,Paramètres!$A$1:$I$89,3,0)*VLOOKUP('Données projet'!$B$11,Paramètres!$A$1:$I$89,5,0)</f>
        <v>103.35936000000001</v>
      </c>
      <c r="BF22" s="14">
        <f t="shared" si="37"/>
        <v>27.760773218690726</v>
      </c>
      <c r="BG22" s="22">
        <f t="shared" si="7"/>
        <v>228.36756535588634</v>
      </c>
      <c r="BH22" s="62">
        <f t="shared" si="8"/>
        <v>508.25645424477523</v>
      </c>
      <c r="BI22" s="62">
        <f ca="1">AVERAGE(OFFSET($BH$3,0,0,'Données projet'!$E$11+1,1))-AVERAGE(OFFSET($H$3,0,0,'Données projet'!$E$11+1,1))</f>
        <v>84.40750751235089</v>
      </c>
      <c r="BJ22" s="62">
        <f t="shared" si="38"/>
        <v>274.84191731958373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>
        <f>VLOOKUP(A22,'Données projet'!$A$113:$I$133,2,0)</f>
        <v>192</v>
      </c>
      <c r="BW22" s="13">
        <f>VLOOKUP(A22,'Données projet'!$A$113:$I$133,9,0)</f>
        <v>12</v>
      </c>
      <c r="BX22" s="13">
        <f t="array" ref="BX22">INDEX(BW:BW,MIN(IF(ISNUMBER(BW22:BW218),ROW(BW22:BW218),"")))</f>
        <v>12</v>
      </c>
      <c r="BY22" s="13">
        <f>IF('Données projet'!$A$114&gt;35,BY21+BX22-CG21,IF(A22&lt;'Données projet'!$A$114,$BV$205^A22,IF(A22='Données projet'!$A$114,'Données projet'!$B$114,BY21+BX22-CG21)))</f>
        <v>192</v>
      </c>
      <c r="BZ22" s="14">
        <f>BY22*VLOOKUP('Données projet'!$B$12,Paramètres!$A$1:$I$89,3,0)*VLOOKUP('Données projet'!$B$12,Paramètres!$A$1:$I$89,5,0)</f>
        <v>97.643519999999995</v>
      </c>
      <c r="CA22" s="14">
        <f t="shared" si="39"/>
        <v>26.399821903695297</v>
      </c>
      <c r="CB22" s="22">
        <f t="shared" si="10"/>
        <v>216.04215381560263</v>
      </c>
      <c r="CC22" s="62">
        <f t="shared" si="11"/>
        <v>495.93104270449146</v>
      </c>
      <c r="CD22" s="62">
        <f ca="1">AVERAGE(OFFSET($CC$3,0,0,'Données projet'!$E$12+1,1))-AVERAGE(OFFSET($H$3,0,0,'Données projet'!$E$12+1,1))</f>
        <v>91.618514031435666</v>
      </c>
      <c r="CE22" s="62">
        <f t="shared" si="40"/>
        <v>251.45374870618241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367</v>
      </c>
      <c r="L23" s="13">
        <f>VLOOKUP(A23,'Données projet'!$A$35:$I$55,9,0)</f>
        <v>26</v>
      </c>
      <c r="M23" s="13">
        <f t="array" ref="M23">INDEX(L:L,MIN(IF(ISNUMBER(L23:L219),ROW(L23:L219),"")))</f>
        <v>26</v>
      </c>
      <c r="N23" s="14">
        <f>IF('Données projet'!$A$36&gt;35,N22+M23-V22,IF(A23&lt;'Données projet'!$A$36,$K$205^A23,IF(A23='Données projet'!$A$36,'Données projet'!$B$36,N22+M23-V22)))</f>
        <v>367</v>
      </c>
      <c r="O23" s="14">
        <f>N23*VLOOKUP('Données projet'!$B$9,Paramètres!$A$1:$I$89,3,0)*VLOOKUP('Données projet'!$B$9,Paramètres!$A$1:$I$89,5,0)</f>
        <v>186.64152000000001</v>
      </c>
      <c r="P23" s="14">
        <f t="shared" si="33"/>
        <v>46.796671671986367</v>
      </c>
      <c r="Q23" s="22">
        <f t="shared" si="2"/>
        <v>406.57151716204294</v>
      </c>
      <c r="R23" s="62">
        <f t="shared" si="0"/>
        <v>687.68262827315402</v>
      </c>
      <c r="S23" s="62">
        <f ca="1">AVERAGE(OFFSET($R$3,0,0,'Données projet'!$E$9+1,1))-AVERAGE(OFFSET($H$3,0,0,'Données projet'!$E$9+1,1))</f>
        <v>144.57071766795218</v>
      </c>
      <c r="T23" s="62">
        <f t="shared" si="34"/>
        <v>431.01596160648734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367</v>
      </c>
      <c r="W23" s="17">
        <f>IF(ISNA(VLOOKUP(A23,'Données projet'!$A$35:$I$55,5,0)),0%,VLOOKUP(A23,'Données projet'!$A$35:$I$55,5,0)*VLOOKUP('Données projet'!$B$9,Paramètres!$A$1:$I$89,7,0))</f>
        <v>0.432</v>
      </c>
      <c r="X23" s="78">
        <f>IF(ISNA(VLOOKUP(A23,'Données projet'!$A$35:$I$55,6,0)),0%,VLOOKUP(A23,'Données projet'!$A$35:$I$55,6,0)*VLOOKUP('Données projet'!$B$9,Paramètres!$A$1:$I$89,7,0))</f>
        <v>8.4000000000000005E-2</v>
      </c>
      <c r="Y23" s="17">
        <f>IF(ISNA(VLOOKUP(A23,'Données projet'!$A$35:$I$55,7,0)),0%,VLOOKUP(A23,'Données projet'!$A$35:$I$55,7,0))</f>
        <v>0.14000000000000001</v>
      </c>
      <c r="Z23" s="23">
        <f>EXP(-LN(2)/35)*Z22+(1-EXP(-LN(2)/35))/(LN(2)/35)*V23*W23*VLOOKUP('Données projet'!$B$9,Paramètres!$A$1:$I$89,3,0)*0.475*44/12</f>
        <v>89.13312228283489</v>
      </c>
      <c r="AA23" s="23">
        <f>EXP(-LN(2)/25)*AA22+(1-EXP(-LN(2)/25))/(LN(2)/25)*Calculateur!V23*Calculateur!X23*VLOOKUP('Données projet'!$B$9,Paramètres!$A$1:$I$89,3,0)*0.475*44/12</f>
        <v>17.263199959060454</v>
      </c>
      <c r="AB23" s="23">
        <f>EXP(-LN(2)/2)*AB22+(1-EXP(-LN(2)/2))/(LN(2)/2)*V23*Y23*VLOOKUP('Données projet'!$B$9,Paramètres!$A$1:$I$89,3,0)*0.475*44/12</f>
        <v>24.654181650400378</v>
      </c>
      <c r="AC23" s="24">
        <f t="shared" si="3"/>
        <v>131.05050389229572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252.96</v>
      </c>
      <c r="AG23" s="13">
        <f>VLOOKUP(A23,'Données projet'!$A$61:$I$81,9,0)</f>
        <v>22.439999999999998</v>
      </c>
      <c r="AH23" s="13">
        <f t="array" ref="AH23">INDEX(AG:AG,MIN(IF(ISNUMBER(AG23:AG219),ROW(AG23:AG219),"")))</f>
        <v>22.439999999999998</v>
      </c>
      <c r="AI23" s="14">
        <f>IF('Données projet'!$A$62&gt;35,AI22+AH23-AQ22,IF(A23&lt;'Données projet'!$A$62,$AF$205^A23,IF(A23='Données projet'!$A$62,'Données projet'!$B$62,AI22+AH23-AQ22)))</f>
        <v>252.96</v>
      </c>
      <c r="AJ23" s="14">
        <f>AI23*VLOOKUP('Données projet'!$B$10,Paramètres!$A$1:$I$89,3,0)*VLOOKUP('Données projet'!$B$10,Paramètres!$A$1:$I$89,5,0)</f>
        <v>120.358368</v>
      </c>
      <c r="AK23" s="14">
        <f t="shared" si="35"/>
        <v>31.758568233659371</v>
      </c>
      <c r="AL23" s="22">
        <f t="shared" si="4"/>
        <v>264.93699727362338</v>
      </c>
      <c r="AM23" s="62">
        <f t="shared" si="5"/>
        <v>546.04810838473452</v>
      </c>
      <c r="AN23" s="62">
        <f ca="1">AVERAGE(OFFSET($AM$3,0,0,'Données projet'!$E$10+1,1))-AVERAGE(OFFSET($H$3,0,0,'Données projet'!$E$10+1,1))</f>
        <v>92.185643381769751</v>
      </c>
      <c r="AO23" s="62">
        <f t="shared" si="36"/>
        <v>289.38144171806783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252.96</v>
      </c>
      <c r="AR23" s="17">
        <f>IF(ISNA(VLOOKUP(A23,'Données projet'!$A$61:$I$81,5,0)),0%,VLOOKUP(A23,'Données projet'!$A$61:$I$81,5,0)*VLOOKUP('Données projet'!$B$10,Paramètres!$A$1:$I$89,7,0))</f>
        <v>0.432</v>
      </c>
      <c r="AS23" s="17">
        <f>IF(ISNA(VLOOKUP(A23,'Données projet'!$A$61:$I$81,6,0)),0%,VLOOKUP(A23,'Données projet'!$A$61:$I$81,6,0)*VLOOKUP('Données projet'!$B$10,Paramètres!$A$1:$I$89,7,0))</f>
        <v>8.4000000000000005E-2</v>
      </c>
      <c r="AT23" s="17">
        <f>IF(ISNA(VLOOKUP(A23,'Données projet'!$A$61:$I$81,7,0)),0%,VLOOKUP(A23,'Données projet'!$A$61:$I$81,7,0))</f>
        <v>0.14000000000000001</v>
      </c>
      <c r="AU23" s="23">
        <f>EXP(-LN(2)/35)*AU22+(1-EXP(-LN(2)/35))/(LN(2)/35)*AQ23*AR23*VLOOKUP('Données projet'!$B$10,Paramètres!$A$1:$I$89,3,0)*0.475*44/12</f>
        <v>57.478727845264238</v>
      </c>
      <c r="AV23" s="23">
        <f>EXP(-LN(2)/25)*AV22+(1-EXP(-LN(2)/25))/(LN(2)/25)*Calculateur!AQ23*Calculateur!AS23*VLOOKUP('Données projet'!$B$10,Paramètres!$A$1:$I$89,3,0)*0.475*44/12</f>
        <v>11.132413481899327</v>
      </c>
      <c r="AW23" s="23">
        <f>EXP(-LN(2)/2)*AW22+(1-EXP(-LN(2)/2))/(LN(2)/2)*AQ23*AT23*VLOOKUP('Données projet'!$B$10,Paramètres!$A$1:$I$89,3,0)*0.475*44/12</f>
        <v>15.898590344837183</v>
      </c>
      <c r="AX23" s="23">
        <f t="shared" si="6"/>
        <v>84.509731672000754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222</v>
      </c>
      <c r="BB23" s="13">
        <f>VLOOKUP(A23,'Données projet'!$A$87:$I$107,9,0)</f>
        <v>20</v>
      </c>
      <c r="BC23" s="13">
        <f t="array" ref="BC23">INDEX(BB:BB,MIN(IF(ISNUMBER(BB23:BB219),ROW(BB23:BB219),"")))</f>
        <v>20</v>
      </c>
      <c r="BD23" s="13">
        <f>IF('Données projet'!$A$88&gt;35,BD22+BC23-BL22,IF(A23&lt;'Données projet'!$A$88,$BA$205^A23,IF(A23='Données projet'!$A$88,'Données projet'!$B$88,BD22+BC23-BL22)))</f>
        <v>222</v>
      </c>
      <c r="BE23" s="14">
        <f>BD23*VLOOKUP('Données projet'!$B$11,Paramètres!$A$1:$I$89,3,0)*VLOOKUP('Données projet'!$B$11,Paramètres!$A$1:$I$89,5,0)</f>
        <v>113.59296000000001</v>
      </c>
      <c r="BF23" s="14">
        <f t="shared" si="37"/>
        <v>30.175923947448371</v>
      </c>
      <c r="BG23" s="22">
        <f t="shared" si="7"/>
        <v>250.39747287513924</v>
      </c>
      <c r="BH23" s="62">
        <f t="shared" si="8"/>
        <v>531.50858398625041</v>
      </c>
      <c r="BI23" s="62">
        <f ca="1">AVERAGE(OFFSET($BH$3,0,0,'Données projet'!$E$11+1,1))-AVERAGE(OFFSET($H$3,0,0,'Données projet'!$E$11+1,1))</f>
        <v>84.40750751235089</v>
      </c>
      <c r="BJ23" s="62">
        <f t="shared" si="38"/>
        <v>274.84191731958373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222</v>
      </c>
      <c r="BM23" s="17">
        <f>IF(ISNA(VLOOKUP(A23,'Données projet'!$A$87:$I$107,5,0)),0%,VLOOKUP(A23,'Données projet'!$A$87:$I$107,5,0)*VLOOKUP('Données projet'!$B$11,Paramètres!$A$1:$I$89,7,0))</f>
        <v>0.432</v>
      </c>
      <c r="BN23" s="17">
        <f>IF(ISNA(VLOOKUP(A23,'Données projet'!$A$87:$I$107,6,0)),0%,VLOOKUP(A23,'Données projet'!$A$87:$I$107,6,0)*VLOOKUP('Données projet'!$B$11,Paramètres!$A$1:$I$89,7,0))</f>
        <v>8.4000000000000005E-2</v>
      </c>
      <c r="BO23" s="17">
        <f>IF(ISNA(VLOOKUP(A23,'Données projet'!$A$87:$I$107,7,0)),0%,VLOOKUP(A23,'Données projet'!$A$87:$I$107,7,0))</f>
        <v>0.14000000000000001</v>
      </c>
      <c r="BP23" s="23">
        <f>EXP(-LN(2)/35)*BP22+(1-EXP(-LN(2)/35))/(LN(2)/35)*BL23*BM23*VLOOKUP('Données projet'!$B$11,Paramètres!$A$1:$I$89,3,0)*0.475*44/12</f>
        <v>54.247817924699568</v>
      </c>
      <c r="BQ23" s="23">
        <f>EXP(-LN(2)/25)*BQ22+(1-EXP(-LN(2)/25))/(LN(2)/25)*Calculateur!BL23*Calculateur!BN23*VLOOKUP('Données projet'!$B$11,Paramètres!$A$1:$I$89,3,0)*0.475*44/12</f>
        <v>10.50665458801212</v>
      </c>
      <c r="BR23" s="23">
        <f>EXP(-LN(2)/2)*BR22+(1-EXP(-LN(2)/2))/(LN(2)/2)*BL23*BO23*VLOOKUP('Données projet'!$B$11,Paramètres!$A$1:$I$89,3,0)*0.475*44/12</f>
        <v>15.004922109757063</v>
      </c>
      <c r="BS23" s="24">
        <f t="shared" si="9"/>
        <v>79.759394622468747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202</v>
      </c>
      <c r="BW23" s="13">
        <f>VLOOKUP(A23,'Données projet'!$A$113:$I$133,9,0)</f>
        <v>10</v>
      </c>
      <c r="BX23" s="13">
        <f t="array" ref="BX23">INDEX(BW:BW,MIN(IF(ISNUMBER(BW23:BW219),ROW(BW23:BW219),"")))</f>
        <v>10</v>
      </c>
      <c r="BY23" s="13">
        <f>IF('Données projet'!$A$114&gt;35,BY22+BX23-CG22,IF(A23&lt;'Données projet'!$A$114,$BV$205^A23,IF(A23='Données projet'!$A$114,'Données projet'!$B$114,BY22+BX23-CG22)))</f>
        <v>202</v>
      </c>
      <c r="BZ23" s="14">
        <f>BY23*VLOOKUP('Données projet'!$B$12,Paramètres!$A$1:$I$89,3,0)*VLOOKUP('Données projet'!$B$12,Paramètres!$A$1:$I$89,5,0)</f>
        <v>102.72912000000001</v>
      </c>
      <c r="CA23" s="14">
        <f t="shared" si="39"/>
        <v>27.611150389514602</v>
      </c>
      <c r="CB23" s="22">
        <f t="shared" si="10"/>
        <v>227.00930426173795</v>
      </c>
      <c r="CC23" s="62">
        <f t="shared" si="11"/>
        <v>508.1204153728491</v>
      </c>
      <c r="CD23" s="62">
        <f ca="1">AVERAGE(OFFSET($CC$3,0,0,'Données projet'!$E$12+1,1))-AVERAGE(OFFSET($H$3,0,0,'Données projet'!$E$12+1,1))</f>
        <v>91.618514031435666</v>
      </c>
      <c r="CE23" s="62">
        <f t="shared" si="40"/>
        <v>251.45374870618241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202</v>
      </c>
      <c r="CH23" s="17">
        <f>IF(ISNA(VLOOKUP(A23,'Données projet'!$A$113:$I$133,5,0)),0%,VLOOKUP(A23,'Données projet'!$A$113:$I$133,5,0)*VLOOKUP('Données projet'!$B$12,Paramètres!$A$1:$I$89,7,0))</f>
        <v>0.432</v>
      </c>
      <c r="CI23" s="17">
        <f>IF(ISNA(VLOOKUP(A23,'Données projet'!$A$113:$I$133,6,0)),0%,VLOOKUP(A23,'Données projet'!$A$113:$I$133,6,0)*VLOOKUP('Données projet'!$B$12,Paramètres!$A$1:$I$89,7,0))</f>
        <v>8.4000000000000005E-2</v>
      </c>
      <c r="CJ23" s="17">
        <f>IF(ISNA(VLOOKUP(A23,'Données projet'!$A$113:$I$133,7,0)),0%,VLOOKUP(A23,'Données projet'!$A$113:$I$133,7,0))</f>
        <v>0.14000000000000001</v>
      </c>
      <c r="CK23" s="23">
        <f>EXP(-LN(2)/35)*CK22+(1-EXP(-LN(2)/35))/(LN(2)/35)*CG23*CH23*VLOOKUP('Données projet'!$B$12,Paramètres!$A$1:$I$89,3,0)*0.475*44/12</f>
        <v>49.059647687009942</v>
      </c>
      <c r="CL23" s="23">
        <f>EXP(-LN(2)/25)*CL22+(1-EXP(-LN(2)/25))/(LN(2)/25)*Calculateur!CG23*Calculateur!CI23*VLOOKUP('Données projet'!$B$12,Paramètres!$A$1:$I$89,3,0)*0.475*44/12</f>
        <v>9.5018157812812305</v>
      </c>
      <c r="CM23" s="23">
        <f>EXP(-LN(2)/2)*CM22+(1-EXP(-LN(2)/2))/(LN(2)/2)*CG23*CJ23*VLOOKUP('Données projet'!$B$12,Paramètres!$A$1:$I$89,3,0)*0.475*44/12</f>
        <v>13.569876548721739</v>
      </c>
      <c r="CN23" s="24">
        <f t="shared" si="12"/>
        <v>72.131340017012917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144.57071766795218</v>
      </c>
      <c r="T24" s="62">
        <f t="shared" si="34"/>
        <v>431.01596160648734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87.385276120704916</v>
      </c>
      <c r="AA24" s="23">
        <f>EXP(-LN(2)/25)*AA23+(1-EXP(-LN(2)/25))/(LN(2)/25)*Calculateur!V24*Calculateur!X24*VLOOKUP('Données projet'!$B$9,Paramètres!$A$1:$I$89,3,0)*0.475*44/12</f>
        <v>16.791136848347715</v>
      </c>
      <c r="AB24" s="23">
        <f>EXP(-LN(2)/2)*AB23+(1-EXP(-LN(2)/2))/(LN(2)/2)*V24*Y24*VLOOKUP('Données projet'!$B$9,Paramètres!$A$1:$I$89,3,0)*0.475*44/12</f>
        <v>17.433139029603058</v>
      </c>
      <c r="AC24" s="24">
        <f t="shared" si="3"/>
        <v>121.60955199865569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92.185643381769751</v>
      </c>
      <c r="AO24" s="62">
        <f t="shared" si="36"/>
        <v>289.38144171806783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56.351605050780847</v>
      </c>
      <c r="AV24" s="23">
        <f>EXP(-LN(2)/25)*AV23+(1-EXP(-LN(2)/25))/(LN(2)/25)*Calculateur!AQ24*Calculateur!AS24*VLOOKUP('Données projet'!$B$10,Paramètres!$A$1:$I$89,3,0)*0.475*44/12</f>
        <v>10.827997049808609</v>
      </c>
      <c r="AW24" s="23">
        <f>EXP(-LN(2)/2)*AW23+(1-EXP(-LN(2)/2))/(LN(2)/2)*AQ24*AT24*VLOOKUP('Données projet'!$B$10,Paramètres!$A$1:$I$89,3,0)*0.475*44/12</f>
        <v>11.242001044141345</v>
      </c>
      <c r="AX24" s="23">
        <f t="shared" si="6"/>
        <v>78.421603144730796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84.40750751235089</v>
      </c>
      <c r="BJ24" s="62">
        <f t="shared" si="38"/>
        <v>274.84191731958373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53.184051303097988</v>
      </c>
      <c r="BQ24" s="23">
        <f>EXP(-LN(2)/25)*BQ23+(1-EXP(-LN(2)/25))/(LN(2)/25)*Calculateur!BL24*Calculateur!BN24*VLOOKUP('Données projet'!$B$11,Paramètres!$A$1:$I$89,3,0)*0.475*44/12</f>
        <v>10.219349565781977</v>
      </c>
      <c r="BR24" s="23">
        <f>EXP(-LN(2)/2)*BR23+(1-EXP(-LN(2)/2))/(LN(2)/2)*BL24*BO24*VLOOKUP('Données projet'!$B$11,Paramètres!$A$1:$I$89,3,0)*0.475*44/12</f>
        <v>10.610082174985177</v>
      </c>
      <c r="BS24" s="24">
        <f t="shared" si="9"/>
        <v>74.013483043865136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91.618514031435666</v>
      </c>
      <c r="CE24" s="62">
        <f t="shared" si="40"/>
        <v>251.45374870618241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48.097617919298074</v>
      </c>
      <c r="CL24" s="23">
        <f>EXP(-LN(2)/25)*CL23+(1-EXP(-LN(2)/25))/(LN(2)/25)*Calculateur!CG24*Calculateur!CI24*VLOOKUP('Données projet'!$B$12,Paramètres!$A$1:$I$89,3,0)*0.475*44/12</f>
        <v>9.2419881290633192</v>
      </c>
      <c r="CM24" s="23">
        <f>EXP(-LN(2)/2)*CM23+(1-EXP(-LN(2)/2))/(LN(2)/2)*CG24*CJ24*VLOOKUP('Données projet'!$B$12,Paramètres!$A$1:$I$89,3,0)*0.475*44/12</f>
        <v>9.5953517274654452</v>
      </c>
      <c r="CN24" s="24">
        <f t="shared" si="12"/>
        <v>66.934957775826831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144.57071766795218</v>
      </c>
      <c r="T25" s="62">
        <f t="shared" si="34"/>
        <v>431.01596160648734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85.671704155733408</v>
      </c>
      <c r="AA25" s="23">
        <f>EXP(-LN(2)/25)*AA24+(1-EXP(-LN(2)/25))/(LN(2)/25)*Calculateur!V25*Calculateur!X25*VLOOKUP('Données projet'!$B$9,Paramètres!$A$1:$I$89,3,0)*0.475*44/12</f>
        <v>16.331982328222136</v>
      </c>
      <c r="AB25" s="23">
        <f>EXP(-LN(2)/2)*AB24+(1-EXP(-LN(2)/2))/(LN(2)/2)*V25*Y25*VLOOKUP('Données projet'!$B$9,Paramètres!$A$1:$I$89,3,0)*0.475*44/12</f>
        <v>12.327090825200193</v>
      </c>
      <c r="AC25" s="24">
        <f t="shared" si="3"/>
        <v>114.33077730915574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92.185643381769751</v>
      </c>
      <c r="AO25" s="62">
        <f t="shared" si="36"/>
        <v>289.38144171806783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55.24658444682025</v>
      </c>
      <c r="AV25" s="23">
        <f>EXP(-LN(2)/25)*AV24+(1-EXP(-LN(2)/25))/(LN(2)/25)*Calculateur!AQ25*Calculateur!AS25*VLOOKUP('Données projet'!$B$10,Paramètres!$A$1:$I$89,3,0)*0.475*44/12</f>
        <v>10.531904901061974</v>
      </c>
      <c r="AW25" s="23">
        <f>EXP(-LN(2)/2)*AW24+(1-EXP(-LN(2)/2))/(LN(2)/2)*AQ25*AT25*VLOOKUP('Données projet'!$B$10,Paramètres!$A$1:$I$89,3,0)*0.475*44/12</f>
        <v>7.9492951724185934</v>
      </c>
      <c r="AX25" s="23">
        <f t="shared" si="6"/>
        <v>73.727784520300816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84.40750751235089</v>
      </c>
      <c r="BJ25" s="62">
        <f t="shared" si="38"/>
        <v>274.84191731958373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52.141144496112439</v>
      </c>
      <c r="BQ25" s="23">
        <f>EXP(-LN(2)/25)*BQ24+(1-EXP(-LN(2)/25))/(LN(2)/25)*Calculateur!BL25*Calculateur!BN25*VLOOKUP('Données projet'!$B$11,Paramètres!$A$1:$I$89,3,0)*0.475*44/12</f>
        <v>9.9399009144934318</v>
      </c>
      <c r="BR25" s="23">
        <f>EXP(-LN(2)/2)*BR24+(1-EXP(-LN(2)/2))/(LN(2)/2)*BL25*BO25*VLOOKUP('Données projet'!$B$11,Paramètres!$A$1:$I$89,3,0)*0.475*44/12</f>
        <v>7.5024610548785322</v>
      </c>
      <c r="BS25" s="24">
        <f t="shared" si="9"/>
        <v>69.583506465484405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91.618514031435666</v>
      </c>
      <c r="CE25" s="62">
        <f t="shared" si="40"/>
        <v>251.45374870618241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47.154452968550814</v>
      </c>
      <c r="CL25" s="23">
        <f>EXP(-LN(2)/25)*CL24+(1-EXP(-LN(2)/25))/(LN(2)/25)*Calculateur!CG25*Calculateur!CI25*VLOOKUP('Données projet'!$B$12,Paramètres!$A$1:$I$89,3,0)*0.475*44/12</f>
        <v>8.9892654776590497</v>
      </c>
      <c r="CM25" s="23">
        <f>EXP(-LN(2)/2)*CM24+(1-EXP(-LN(2)/2))/(LN(2)/2)*CG25*CJ25*VLOOKUP('Données projet'!$B$12,Paramètres!$A$1:$I$89,3,0)*0.475*44/12</f>
        <v>6.7849382743608695</v>
      </c>
      <c r="CN25" s="24">
        <f t="shared" si="12"/>
        <v>62.928656720570729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144.57071766795218</v>
      </c>
      <c r="T26" s="62">
        <f t="shared" si="34"/>
        <v>431.01596160648734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83.991734291819299</v>
      </c>
      <c r="AA26" s="23">
        <f>EXP(-LN(2)/25)*AA25+(1-EXP(-LN(2)/25))/(LN(2)/25)*Calculateur!V26*Calculateur!X26*VLOOKUP('Données projet'!$B$9,Paramètres!$A$1:$I$89,3,0)*0.475*44/12</f>
        <v>15.885383412595278</v>
      </c>
      <c r="AB26" s="23">
        <f>EXP(-LN(2)/2)*AB25+(1-EXP(-LN(2)/2))/(LN(2)/2)*V26*Y26*VLOOKUP('Données projet'!$B$9,Paramètres!$A$1:$I$89,3,0)*0.475*44/12</f>
        <v>8.716569514801531</v>
      </c>
      <c r="AC26" s="24">
        <f t="shared" si="3"/>
        <v>108.59368721921611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92.185643381769751</v>
      </c>
      <c r="AO26" s="62">
        <f t="shared" si="36"/>
        <v>289.38144171806783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54.163232622907309</v>
      </c>
      <c r="AV26" s="23">
        <f>EXP(-LN(2)/25)*AV25+(1-EXP(-LN(2)/25))/(LN(2)/25)*Calculateur!AQ26*Calculateur!AS26*VLOOKUP('Données projet'!$B$10,Paramètres!$A$1:$I$89,3,0)*0.475*44/12</f>
        <v>10.243909407693627</v>
      </c>
      <c r="AW26" s="23">
        <f>EXP(-LN(2)/2)*AW25+(1-EXP(-LN(2)/2))/(LN(2)/2)*AQ26*AT26*VLOOKUP('Données projet'!$B$10,Paramètres!$A$1:$I$89,3,0)*0.475*44/12</f>
        <v>5.6210005220706734</v>
      </c>
      <c r="AX26" s="23">
        <f t="shared" si="6"/>
        <v>70.028142552671611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84.40750751235089</v>
      </c>
      <c r="BJ26" s="62">
        <f t="shared" si="38"/>
        <v>274.84191731958373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51.118688455501534</v>
      </c>
      <c r="BQ26" s="23">
        <f>EXP(-LN(2)/25)*BQ25+(1-EXP(-LN(2)/25))/(LN(2)/25)*Calculateur!BL26*Calculateur!BN26*VLOOKUP('Données projet'!$B$11,Paramètres!$A$1:$I$89,3,0)*0.475*44/12</f>
        <v>9.6680938012699382</v>
      </c>
      <c r="BR26" s="23">
        <f>EXP(-LN(2)/2)*BR25+(1-EXP(-LN(2)/2))/(LN(2)/2)*BL26*BO26*VLOOKUP('Données projet'!$B$11,Paramètres!$A$1:$I$89,3,0)*0.475*44/12</f>
        <v>5.3050410874925893</v>
      </c>
      <c r="BS26" s="24">
        <f t="shared" si="9"/>
        <v>66.091823344264057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91.618514031435666</v>
      </c>
      <c r="CE26" s="62">
        <f t="shared" si="40"/>
        <v>251.45374870618241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46.229782907213895</v>
      </c>
      <c r="CL26" s="23">
        <f>EXP(-LN(2)/25)*CL25+(1-EXP(-LN(2)/25))/(LN(2)/25)*Calculateur!CG26*Calculateur!CI26*VLOOKUP('Données projet'!$B$12,Paramètres!$A$1:$I$89,3,0)*0.475*44/12</f>
        <v>8.7434535404475362</v>
      </c>
      <c r="CM26" s="23">
        <f>EXP(-LN(2)/2)*CM25+(1-EXP(-LN(2)/2))/(LN(2)/2)*CG26*CJ26*VLOOKUP('Données projet'!$B$12,Paramètres!$A$1:$I$89,3,0)*0.475*44/12</f>
        <v>4.7976758637327226</v>
      </c>
      <c r="CN26" s="24">
        <f t="shared" si="12"/>
        <v>59.770912311394156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144.57071766795218</v>
      </c>
      <c r="T27" s="62">
        <f t="shared" si="34"/>
        <v>431.01596160648734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82.344707612256101</v>
      </c>
      <c r="AA27" s="23">
        <f>EXP(-LN(2)/25)*AA26+(1-EXP(-LN(2)/25))/(LN(2)/25)*Calculateur!V27*Calculateur!X27*VLOOKUP('Données projet'!$B$9,Paramètres!$A$1:$I$89,3,0)*0.475*44/12</f>
        <v>15.450996767801852</v>
      </c>
      <c r="AB27" s="23">
        <f>EXP(-LN(2)/2)*AB26+(1-EXP(-LN(2)/2))/(LN(2)/2)*V27*Y27*VLOOKUP('Données projet'!$B$9,Paramètres!$A$1:$I$89,3,0)*0.475*44/12</f>
        <v>6.1635454126000973</v>
      </c>
      <c r="AC27" s="24">
        <f t="shared" si="3"/>
        <v>103.95924979265806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92.185643381769751</v>
      </c>
      <c r="AO27" s="62">
        <f t="shared" si="36"/>
        <v>289.38144171806783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53.101124667481933</v>
      </c>
      <c r="AV27" s="23">
        <f>EXP(-LN(2)/25)*AV26+(1-EXP(-LN(2)/25))/(LN(2)/25)*Calculateur!AQ27*Calculateur!AS27*VLOOKUP('Données projet'!$B$10,Paramètres!$A$1:$I$89,3,0)*0.475*44/12</f>
        <v>9.9637891662364613</v>
      </c>
      <c r="AW27" s="23">
        <f>EXP(-LN(2)/2)*AW26+(1-EXP(-LN(2)/2))/(LN(2)/2)*AQ27*AT27*VLOOKUP('Données projet'!$B$10,Paramètres!$A$1:$I$89,3,0)*0.475*44/12</f>
        <v>3.9746475862092971</v>
      </c>
      <c r="AX27" s="23">
        <f t="shared" si="6"/>
        <v>67.039561419927693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84.40750751235089</v>
      </c>
      <c r="BJ27" s="62">
        <f t="shared" si="38"/>
        <v>274.84191731958373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50.116282154210403</v>
      </c>
      <c r="BQ27" s="23">
        <f>EXP(-LN(2)/25)*BQ26+(1-EXP(-LN(2)/25))/(LN(2)/25)*Calculateur!BL27*Calculateur!BN27*VLOOKUP('Données projet'!$B$11,Paramètres!$A$1:$I$89,3,0)*0.475*44/12</f>
        <v>9.4037192678512547</v>
      </c>
      <c r="BR27" s="23">
        <f>EXP(-LN(2)/2)*BR26+(1-EXP(-LN(2)/2))/(LN(2)/2)*BL27*BO27*VLOOKUP('Données projet'!$B$11,Paramètres!$A$1:$I$89,3,0)*0.475*44/12</f>
        <v>3.7512305274392665</v>
      </c>
      <c r="BS27" s="24">
        <f t="shared" si="9"/>
        <v>63.271231949500923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91.618514031435666</v>
      </c>
      <c r="CE27" s="62">
        <f t="shared" si="40"/>
        <v>251.45374870618241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45.323245061786743</v>
      </c>
      <c r="CL27" s="23">
        <f>EXP(-LN(2)/25)*CL26+(1-EXP(-LN(2)/25))/(LN(2)/25)*Calculateur!CG27*Calculateur!CI27*VLOOKUP('Données projet'!$B$12,Paramètres!$A$1:$I$89,3,0)*0.475*44/12</f>
        <v>8.5043633435857604</v>
      </c>
      <c r="CM27" s="23">
        <f>EXP(-LN(2)/2)*CM26+(1-EXP(-LN(2)/2))/(LN(2)/2)*CG27*CJ27*VLOOKUP('Données projet'!$B$12,Paramètres!$A$1:$I$89,3,0)*0.475*44/12</f>
        <v>3.3924691371804347</v>
      </c>
      <c r="CN27" s="24">
        <f t="shared" si="12"/>
        <v>57.220077542552936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144.57071766795218</v>
      </c>
      <c r="T28" s="62">
        <f t="shared" si="34"/>
        <v>431.01596160648734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80.729978121292064</v>
      </c>
      <c r="AA28" s="23">
        <f>EXP(-LN(2)/25)*AA27+(1-EXP(-LN(2)/25))/(LN(2)/25)*Calculateur!V28*Calculateur!X28*VLOOKUP('Données projet'!$B$9,Paramètres!$A$1:$I$89,3,0)*0.475*44/12</f>
        <v>15.028488448653704</v>
      </c>
      <c r="AB28" s="23">
        <f>EXP(-LN(2)/2)*AB27+(1-EXP(-LN(2)/2))/(LN(2)/2)*V28*Y28*VLOOKUP('Données projet'!$B$9,Paramètres!$A$1:$I$89,3,0)*0.475*44/12</f>
        <v>4.3582847574007664</v>
      </c>
      <c r="AC28" s="24">
        <f t="shared" si="3"/>
        <v>100.11675132734653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92.185643381769751</v>
      </c>
      <c r="AO28" s="62">
        <f t="shared" si="36"/>
        <v>289.38144171806783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52.059844001240563</v>
      </c>
      <c r="AV28" s="23">
        <f>EXP(-LN(2)/25)*AV27+(1-EXP(-LN(2)/25))/(LN(2)/25)*Calculateur!AQ28*Calculateur!AS28*VLOOKUP('Données projet'!$B$10,Paramètres!$A$1:$I$89,3,0)*0.475*44/12</f>
        <v>9.6913288275128249</v>
      </c>
      <c r="AW28" s="23">
        <f>EXP(-LN(2)/2)*AW27+(1-EXP(-LN(2)/2))/(LN(2)/2)*AQ28*AT28*VLOOKUP('Données projet'!$B$10,Paramètres!$A$1:$I$89,3,0)*0.475*44/12</f>
        <v>2.8105002610353371</v>
      </c>
      <c r="AX28" s="23">
        <f t="shared" si="6"/>
        <v>64.561673089788727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84.40750751235089</v>
      </c>
      <c r="BJ28" s="62">
        <f t="shared" si="38"/>
        <v>274.84191731958373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49.13353242908012</v>
      </c>
      <c r="BQ28" s="23">
        <f>EXP(-LN(2)/25)*BQ27+(1-EXP(-LN(2)/25))/(LN(2)/25)*Calculateur!BL28*Calculateur!BN28*VLOOKUP('Données projet'!$B$11,Paramètres!$A$1:$I$89,3,0)*0.475*44/12</f>
        <v>9.1465740699517575</v>
      </c>
      <c r="BR28" s="23">
        <f>EXP(-LN(2)/2)*BR27+(1-EXP(-LN(2)/2))/(LN(2)/2)*BL28*BO28*VLOOKUP('Données projet'!$B$11,Paramètres!$A$1:$I$89,3,0)*0.475*44/12</f>
        <v>2.6525205437462951</v>
      </c>
      <c r="BS28" s="24">
        <f t="shared" si="9"/>
        <v>60.932627042778165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91.618514031435666</v>
      </c>
      <c r="CE28" s="62">
        <f t="shared" si="40"/>
        <v>251.45374870618241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44.43448387057493</v>
      </c>
      <c r="CL28" s="23">
        <f>EXP(-LN(2)/25)*CL27+(1-EXP(-LN(2)/25))/(LN(2)/25)*Calculateur!CG28*Calculateur!CI28*VLOOKUP('Données projet'!$B$12,Paramètres!$A$1:$I$89,3,0)*0.475*44/12</f>
        <v>8.2718110807303766</v>
      </c>
      <c r="CM28" s="23">
        <f>EXP(-LN(2)/2)*CM27+(1-EXP(-LN(2)/2))/(LN(2)/2)*CG28*CJ28*VLOOKUP('Données projet'!$B$12,Paramètres!$A$1:$I$89,3,0)*0.475*44/12</f>
        <v>2.3988379318663613</v>
      </c>
      <c r="CN28" s="24">
        <f t="shared" si="12"/>
        <v>55.10513288317167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144.57071766795218</v>
      </c>
      <c r="T29" s="62">
        <f t="shared" si="34"/>
        <v>431.01596160648734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79.146912490758098</v>
      </c>
      <c r="AA29" s="23">
        <f>EXP(-LN(2)/25)*AA28+(1-EXP(-LN(2)/25))/(LN(2)/25)*Calculateur!V29*Calculateur!X29*VLOOKUP('Données projet'!$B$9,Paramètres!$A$1:$I$89,3,0)*0.475*44/12</f>
        <v>14.617533641711409</v>
      </c>
      <c r="AB29" s="23">
        <f>EXP(-LN(2)/2)*AB28+(1-EXP(-LN(2)/2))/(LN(2)/2)*V29*Y29*VLOOKUP('Données projet'!$B$9,Paramètres!$A$1:$I$89,3,0)*0.475*44/12</f>
        <v>3.0817727063000491</v>
      </c>
      <c r="AC29" s="24">
        <f t="shared" si="3"/>
        <v>96.846218838769545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92.185643381769751</v>
      </c>
      <c r="AO29" s="62">
        <f t="shared" si="36"/>
        <v>289.38144171806783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51.03898221374569</v>
      </c>
      <c r="AV29" s="23">
        <f>EXP(-LN(2)/25)*AV28+(1-EXP(-LN(2)/25))/(LN(2)/25)*Calculateur!AQ29*Calculateur!AS29*VLOOKUP('Données projet'!$B$10,Paramètres!$A$1:$I$89,3,0)*0.475*44/12</f>
        <v>9.4263189310796527</v>
      </c>
      <c r="AW29" s="23">
        <f>EXP(-LN(2)/2)*AW28+(1-EXP(-LN(2)/2))/(LN(2)/2)*AQ29*AT29*VLOOKUP('Données projet'!$B$10,Paramètres!$A$1:$I$89,3,0)*0.475*44/12</f>
        <v>1.987323793104649</v>
      </c>
      <c r="AX29" s="23">
        <f t="shared" si="6"/>
        <v>62.452624937929997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84.40750751235089</v>
      </c>
      <c r="BJ29" s="62">
        <f t="shared" si="38"/>
        <v>274.84191731958373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48.170053826641499</v>
      </c>
      <c r="BQ29" s="23">
        <f>EXP(-LN(2)/25)*BQ28+(1-EXP(-LN(2)/25))/(LN(2)/25)*Calculateur!BL29*Calculateur!BN29*VLOOKUP('Données projet'!$B$11,Paramètres!$A$1:$I$89,3,0)*0.475*44/12</f>
        <v>8.8964605210115018</v>
      </c>
      <c r="BR29" s="23">
        <f>EXP(-LN(2)/2)*BR28+(1-EXP(-LN(2)/2))/(LN(2)/2)*BL29*BO29*VLOOKUP('Données projet'!$B$11,Paramètres!$A$1:$I$89,3,0)*0.475*44/12</f>
        <v>1.8756152637196337</v>
      </c>
      <c r="BS29" s="24">
        <f t="shared" si="9"/>
        <v>58.942129611372629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91.618514031435666</v>
      </c>
      <c r="CE29" s="62">
        <f t="shared" si="40"/>
        <v>251.45374870618241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43.563150744231983</v>
      </c>
      <c r="CL29" s="23">
        <f>EXP(-LN(2)/25)*CL28+(1-EXP(-LN(2)/25))/(LN(2)/25)*Calculateur!CG29*Calculateur!CI29*VLOOKUP('Données projet'!$B$12,Paramètres!$A$1:$I$89,3,0)*0.475*44/12</f>
        <v>8.045617971732165</v>
      </c>
      <c r="CM29" s="23">
        <f>EXP(-LN(2)/2)*CM28+(1-EXP(-LN(2)/2))/(LN(2)/2)*CG29*CJ29*VLOOKUP('Données projet'!$B$12,Paramètres!$A$1:$I$89,3,0)*0.475*44/12</f>
        <v>1.6962345685902174</v>
      </c>
      <c r="CN29" s="24">
        <f t="shared" si="12"/>
        <v>53.305003284554367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144.57071766795218</v>
      </c>
      <c r="T30" s="62">
        <f t="shared" si="34"/>
        <v>431.01596160648734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77.594889811664203</v>
      </c>
      <c r="AA30" s="23">
        <f>EXP(-LN(2)/25)*AA29+(1-EXP(-LN(2)/25))/(LN(2)/25)*Calculateur!V30*Calculateur!X30*VLOOKUP('Données projet'!$B$9,Paramètres!$A$1:$I$89,3,0)*0.475*44/12</f>
        <v>14.217816415576126</v>
      </c>
      <c r="AB30" s="23">
        <f>EXP(-LN(2)/2)*AB29+(1-EXP(-LN(2)/2))/(LN(2)/2)*V30*Y30*VLOOKUP('Données projet'!$B$9,Paramètres!$A$1:$I$89,3,0)*0.475*44/12</f>
        <v>2.1791423787003832</v>
      </c>
      <c r="AC30" s="24">
        <f t="shared" si="3"/>
        <v>93.991848605940703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92.185643381769751</v>
      </c>
      <c r="AO30" s="62">
        <f t="shared" si="36"/>
        <v>289.38144171806783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50.038138903239386</v>
      </c>
      <c r="AV30" s="23">
        <f>EXP(-LN(2)/25)*AV29+(1-EXP(-LN(2)/25))/(LN(2)/25)*Calculateur!AQ30*Calculateur!AS30*VLOOKUP('Données projet'!$B$10,Paramètres!$A$1:$I$89,3,0)*0.475*44/12</f>
        <v>9.1685557442007113</v>
      </c>
      <c r="AW30" s="23">
        <f>EXP(-LN(2)/2)*AW29+(1-EXP(-LN(2)/2))/(LN(2)/2)*AQ30*AT30*VLOOKUP('Données projet'!$B$10,Paramètres!$A$1:$I$89,3,0)*0.475*44/12</f>
        <v>1.4052501305176688</v>
      </c>
      <c r="AX30" s="23">
        <f t="shared" si="6"/>
        <v>60.611944777957767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84.40750751235089</v>
      </c>
      <c r="BJ30" s="62">
        <f t="shared" si="38"/>
        <v>274.84191731958373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47.225468451932777</v>
      </c>
      <c r="BQ30" s="23">
        <f>EXP(-LN(2)/25)*BQ29+(1-EXP(-LN(2)/25))/(LN(2)/25)*Calculateur!BL30*Calculateur!BN30*VLOOKUP('Données projet'!$B$11,Paramètres!$A$1:$I$89,3,0)*0.475*44/12</f>
        <v>8.6531863402199161</v>
      </c>
      <c r="BR30" s="23">
        <f>EXP(-LN(2)/2)*BR29+(1-EXP(-LN(2)/2))/(LN(2)/2)*BL30*BO30*VLOOKUP('Données projet'!$B$11,Paramètres!$A$1:$I$89,3,0)*0.475*44/12</f>
        <v>1.3262602718731478</v>
      </c>
      <c r="BS30" s="24">
        <f t="shared" si="9"/>
        <v>57.20491506402584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91.618514031435666</v>
      </c>
      <c r="CE30" s="62">
        <f t="shared" si="40"/>
        <v>251.45374870618241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42.708903929035891</v>
      </c>
      <c r="CL30" s="23">
        <f>EXP(-LN(2)/25)*CL29+(1-EXP(-LN(2)/25))/(LN(2)/25)*Calculateur!CG30*Calculateur!CI30*VLOOKUP('Données projet'!$B$12,Paramètres!$A$1:$I$89,3,0)*0.475*44/12</f>
        <v>7.8256101251944887</v>
      </c>
      <c r="CM30" s="23">
        <f>EXP(-LN(2)/2)*CM29+(1-EXP(-LN(2)/2))/(LN(2)/2)*CG30*CJ30*VLOOKUP('Données projet'!$B$12,Paramètres!$A$1:$I$89,3,0)*0.475*44/12</f>
        <v>1.1994189659331806</v>
      </c>
      <c r="CN30" s="24">
        <f t="shared" si="12"/>
        <v>51.733933020163562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144.57071766795218</v>
      </c>
      <c r="T31" s="62">
        <f t="shared" si="34"/>
        <v>431.01596160648734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76.073301350666981</v>
      </c>
      <c r="AA31" s="23">
        <f>EXP(-LN(2)/25)*AA30+(1-EXP(-LN(2)/25))/(LN(2)/25)*Calculateur!V31*Calculateur!X31*VLOOKUP('Données projet'!$B$9,Paramètres!$A$1:$I$89,3,0)*0.475*44/12</f>
        <v>13.829029478009726</v>
      </c>
      <c r="AB31" s="23">
        <f>EXP(-LN(2)/2)*AB30+(1-EXP(-LN(2)/2))/(LN(2)/2)*V31*Y31*VLOOKUP('Données projet'!$B$9,Paramètres!$A$1:$I$89,3,0)*0.475*44/12</f>
        <v>1.5408863531500245</v>
      </c>
      <c r="AC31" s="24">
        <f t="shared" si="3"/>
        <v>91.443217181826739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92.185643381769751</v>
      </c>
      <c r="AO31" s="62">
        <f t="shared" si="36"/>
        <v>289.38144171806783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49.056921519597971</v>
      </c>
      <c r="AV31" s="23">
        <f>EXP(-LN(2)/25)*AV30+(1-EXP(-LN(2)/25))/(LN(2)/25)*Calculateur!AQ31*Calculateur!AS31*VLOOKUP('Données projet'!$B$10,Paramètres!$A$1:$I$89,3,0)*0.475*44/12</f>
        <v>8.917841105222152</v>
      </c>
      <c r="AW31" s="23">
        <f>EXP(-LN(2)/2)*AW30+(1-EXP(-LN(2)/2))/(LN(2)/2)*AQ31*AT31*VLOOKUP('Données projet'!$B$10,Paramètres!$A$1:$I$89,3,0)*0.475*44/12</f>
        <v>0.99366189655232462</v>
      </c>
      <c r="AX31" s="23">
        <f t="shared" si="6"/>
        <v>58.968424521372448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84.40750751235089</v>
      </c>
      <c r="BJ31" s="62">
        <f t="shared" si="38"/>
        <v>274.84191731958373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46.299405820281905</v>
      </c>
      <c r="BQ31" s="23">
        <f>EXP(-LN(2)/25)*BQ30+(1-EXP(-LN(2)/25))/(LN(2)/25)*Calculateur!BL31*Calculateur!BN31*VLOOKUP('Données projet'!$B$11,Paramètres!$A$1:$I$89,3,0)*0.475*44/12</f>
        <v>8.4165645046953106</v>
      </c>
      <c r="BR31" s="23">
        <f>EXP(-LN(2)/2)*BR30+(1-EXP(-LN(2)/2))/(LN(2)/2)*BL31*BO31*VLOOKUP('Données projet'!$B$11,Paramètres!$A$1:$I$89,3,0)*0.475*44/12</f>
        <v>0.93780763185981697</v>
      </c>
      <c r="BS31" s="24">
        <f t="shared" si="9"/>
        <v>55.653777956837033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91.618514031435666</v>
      </c>
      <c r="CE31" s="62">
        <f t="shared" si="40"/>
        <v>251.45374870618241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41.871408372846687</v>
      </c>
      <c r="CL31" s="23">
        <f>EXP(-LN(2)/25)*CL30+(1-EXP(-LN(2)/25))/(LN(2)/25)*Calculateur!CG31*Calculateur!CI31*VLOOKUP('Données projet'!$B$12,Paramètres!$A$1:$I$89,3,0)*0.475*44/12</f>
        <v>7.6116184047900948</v>
      </c>
      <c r="CM31" s="23">
        <f>EXP(-LN(2)/2)*CM30+(1-EXP(-LN(2)/2))/(LN(2)/2)*CG31*CJ31*VLOOKUP('Données projet'!$B$12,Paramètres!$A$1:$I$89,3,0)*0.475*44/12</f>
        <v>0.84811728429510869</v>
      </c>
      <c r="CN31" s="24">
        <f t="shared" si="12"/>
        <v>50.331144061931887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144.57071766795218</v>
      </c>
      <c r="T32" s="62">
        <f t="shared" si="34"/>
        <v>431.01596160648734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74.581550311312597</v>
      </c>
      <c r="AA32" s="23">
        <f>EXP(-LN(2)/25)*AA31+(1-EXP(-LN(2)/25))/(LN(2)/25)*Calculateur!V32*Calculateur!X32*VLOOKUP('Données projet'!$B$9,Paramètres!$A$1:$I$89,3,0)*0.475*44/12</f>
        <v>13.450873939696496</v>
      </c>
      <c r="AB32" s="23">
        <f>EXP(-LN(2)/2)*AB31+(1-EXP(-LN(2)/2))/(LN(2)/2)*V32*Y32*VLOOKUP('Données projet'!$B$9,Paramètres!$A$1:$I$89,3,0)*0.475*44/12</f>
        <v>1.0895711893501916</v>
      </c>
      <c r="AC32" s="24">
        <f t="shared" si="3"/>
        <v>89.121995440359285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92.185643381769751</v>
      </c>
      <c r="AO32" s="62">
        <f t="shared" si="36"/>
        <v>289.38144171806783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48.094945210366255</v>
      </c>
      <c r="AV32" s="23">
        <f>EXP(-LN(2)/25)*AV31+(1-EXP(-LN(2)/25))/(LN(2)/25)*Calculateur!AQ32*Calculateur!AS32*VLOOKUP('Données projet'!$B$10,Paramètres!$A$1:$I$89,3,0)*0.475*44/12</f>
        <v>8.6739822712309707</v>
      </c>
      <c r="AW32" s="23">
        <f>EXP(-LN(2)/2)*AW31+(1-EXP(-LN(2)/2))/(LN(2)/2)*AQ32*AT32*VLOOKUP('Données projet'!$B$10,Paramètres!$A$1:$I$89,3,0)*0.475*44/12</f>
        <v>0.7026250652588345</v>
      </c>
      <c r="AX32" s="23">
        <f t="shared" si="6"/>
        <v>57.47155254685606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84.40750751235089</v>
      </c>
      <c r="BJ32" s="62">
        <f t="shared" si="38"/>
        <v>274.84191731958373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45.391502711995273</v>
      </c>
      <c r="BQ32" s="23">
        <f>EXP(-LN(2)/25)*BQ31+(1-EXP(-LN(2)/25))/(LN(2)/25)*Calculateur!BL32*Calculateur!BN32*VLOOKUP('Données projet'!$B$11,Paramètres!$A$1:$I$89,3,0)*0.475*44/12</f>
        <v>8.1864131057065261</v>
      </c>
      <c r="BR32" s="23">
        <f>EXP(-LN(2)/2)*BR31+(1-EXP(-LN(2)/2))/(LN(2)/2)*BL32*BO32*VLOOKUP('Données projet'!$B$11,Paramètres!$A$1:$I$89,3,0)*0.475*44/12</f>
        <v>0.66313013593657399</v>
      </c>
      <c r="BS32" s="24">
        <f t="shared" si="9"/>
        <v>54.241045953638377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91.618514031435666</v>
      </c>
      <c r="CE32" s="62">
        <f t="shared" si="40"/>
        <v>251.45374870618241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41.050335593692502</v>
      </c>
      <c r="CL32" s="23">
        <f>EXP(-LN(2)/25)*CL31+(1-EXP(-LN(2)/25))/(LN(2)/25)*Calculateur!CG32*Calculateur!CI32*VLOOKUP('Données projet'!$B$12,Paramètres!$A$1:$I$89,3,0)*0.475*44/12</f>
        <v>7.4034782992334947</v>
      </c>
      <c r="CM32" s="23">
        <f>EXP(-LN(2)/2)*CM31+(1-EXP(-LN(2)/2))/(LN(2)/2)*CG32*CJ32*VLOOKUP('Données projet'!$B$12,Paramètres!$A$1:$I$89,3,0)*0.475*44/12</f>
        <v>0.59970948296659032</v>
      </c>
      <c r="CN32" s="24">
        <f t="shared" si="12"/>
        <v>49.053523375892581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144.57071766795218</v>
      </c>
      <c r="T33" s="62">
        <f t="shared" si="34"/>
        <v>431.01596160648734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73.119051599961651</v>
      </c>
      <c r="AA33" s="23">
        <f>EXP(-LN(2)/25)*AA32+(1-EXP(-LN(2)/25))/(LN(2)/25)*Calculateur!V33*Calculateur!X33*VLOOKUP('Données projet'!$B$9,Paramètres!$A$1:$I$89,3,0)*0.475*44/12</f>
        <v>13.083059084464777</v>
      </c>
      <c r="AB33" s="23">
        <f>EXP(-LN(2)/2)*AB32+(1-EXP(-LN(2)/2))/(LN(2)/2)*V33*Y33*VLOOKUP('Données projet'!$B$9,Paramètres!$A$1:$I$89,3,0)*0.475*44/12</f>
        <v>0.77044317657501227</v>
      </c>
      <c r="AC33" s="24">
        <f t="shared" si="3"/>
        <v>86.972553861001444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92.185643381769751</v>
      </c>
      <c r="AO33" s="62">
        <f t="shared" si="36"/>
        <v>289.38144171806783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47.151832669810958</v>
      </c>
      <c r="AV33" s="23">
        <f>EXP(-LN(2)/25)*AV32+(1-EXP(-LN(2)/25))/(LN(2)/25)*Calculateur!AQ33*Calculateur!AS33*VLOOKUP('Données projet'!$B$10,Paramètres!$A$1:$I$89,3,0)*0.475*44/12</f>
        <v>8.4367917698792567</v>
      </c>
      <c r="AW33" s="23">
        <f>EXP(-LN(2)/2)*AW32+(1-EXP(-LN(2)/2))/(LN(2)/2)*AQ33*AT33*VLOOKUP('Données projet'!$B$10,Paramètres!$A$1:$I$89,3,0)*0.475*44/12</f>
        <v>0.49683094827616242</v>
      </c>
      <c r="AX33" s="23">
        <f t="shared" si="6"/>
        <v>56.085455387966377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84.40750751235089</v>
      </c>
      <c r="BJ33" s="62">
        <f t="shared" si="38"/>
        <v>274.84191731958373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44.501403029895926</v>
      </c>
      <c r="BQ33" s="23">
        <f>EXP(-LN(2)/25)*BQ32+(1-EXP(-LN(2)/25))/(LN(2)/25)*Calculateur!BL33*Calculateur!BN33*VLOOKUP('Données projet'!$B$11,Paramètres!$A$1:$I$89,3,0)*0.475*44/12</f>
        <v>7.9625552088262266</v>
      </c>
      <c r="BR33" s="23">
        <f>EXP(-LN(2)/2)*BR32+(1-EXP(-LN(2)/2))/(LN(2)/2)*BL33*BO33*VLOOKUP('Données projet'!$B$11,Paramètres!$A$1:$I$89,3,0)*0.475*44/12</f>
        <v>0.4689038159299086</v>
      </c>
      <c r="BS33" s="24">
        <f t="shared" si="9"/>
        <v>52.932862054652055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91.618514031435666</v>
      </c>
      <c r="CE33" s="62">
        <f t="shared" si="40"/>
        <v>251.45374870618241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40.245363550932581</v>
      </c>
      <c r="CL33" s="23">
        <f>EXP(-LN(2)/25)*CL32+(1-EXP(-LN(2)/25))/(LN(2)/25)*Calculateur!CG33*Calculateur!CI33*VLOOKUP('Données projet'!$B$12,Paramètres!$A$1:$I$89,3,0)*0.475*44/12</f>
        <v>7.2010297958089522</v>
      </c>
      <c r="CM33" s="23">
        <f>EXP(-LN(2)/2)*CM32+(1-EXP(-LN(2)/2))/(LN(2)/2)*CG33*CJ33*VLOOKUP('Données projet'!$B$12,Paramètres!$A$1:$I$89,3,0)*0.475*44/12</f>
        <v>0.42405864214755434</v>
      </c>
      <c r="CN33" s="24">
        <f t="shared" si="12"/>
        <v>47.870451988889087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144.57071766795218</v>
      </c>
      <c r="T34" s="62">
        <f t="shared" si="34"/>
        <v>431.01596160648734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71.685231596304178</v>
      </c>
      <c r="AA34" s="23">
        <f>EXP(-LN(2)/25)*AA33+(1-EXP(-LN(2)/25))/(LN(2)/25)*Calculateur!V34*Calculateur!X34*VLOOKUP('Données projet'!$B$9,Paramètres!$A$1:$I$89,3,0)*0.475*44/12</f>
        <v>12.725302145791913</v>
      </c>
      <c r="AB34" s="23">
        <f>EXP(-LN(2)/2)*AB33+(1-EXP(-LN(2)/2))/(LN(2)/2)*V34*Y34*VLOOKUP('Données projet'!$B$9,Paramètres!$A$1:$I$89,3,0)*0.475*44/12</f>
        <v>0.5447855946750958</v>
      </c>
      <c r="AC34" s="24">
        <f t="shared" si="3"/>
        <v>84.955319336771183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92.185643381769751</v>
      </c>
      <c r="AO34" s="62">
        <f t="shared" si="36"/>
        <v>289.38144171806783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46.227213990934104</v>
      </c>
      <c r="AV34" s="23">
        <f>EXP(-LN(2)/25)*AV33+(1-EXP(-LN(2)/25))/(LN(2)/25)*Calculateur!AQ34*Calculateur!AS34*VLOOKUP('Données projet'!$B$10,Paramètres!$A$1:$I$89,3,0)*0.475*44/12</f>
        <v>8.2060872552603126</v>
      </c>
      <c r="AW34" s="23">
        <f>EXP(-LN(2)/2)*AW33+(1-EXP(-LN(2)/2))/(LN(2)/2)*AQ34*AT34*VLOOKUP('Données projet'!$B$10,Paramètres!$A$1:$I$89,3,0)*0.475*44/12</f>
        <v>0.35131253262941731</v>
      </c>
      <c r="AX34" s="23">
        <f t="shared" si="6"/>
        <v>54.784613778823832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84.40750751235089</v>
      </c>
      <c r="BJ34" s="62">
        <f t="shared" si="38"/>
        <v>274.84191731958373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43.628757659655349</v>
      </c>
      <c r="BQ34" s="23">
        <f>EXP(-LN(2)/25)*BQ33+(1-EXP(-LN(2)/25))/(LN(2)/25)*Calculateur!BL34*Calculateur!BN34*VLOOKUP('Données projet'!$B$11,Paramètres!$A$1:$I$89,3,0)*0.475*44/12</f>
        <v>7.7448187179082932</v>
      </c>
      <c r="BR34" s="23">
        <f>EXP(-LN(2)/2)*BR33+(1-EXP(-LN(2)/2))/(LN(2)/2)*BL34*BO34*VLOOKUP('Données projet'!$B$11,Paramètres!$A$1:$I$89,3,0)*0.475*44/12</f>
        <v>0.33156506796828705</v>
      </c>
      <c r="BS34" s="24">
        <f t="shared" si="9"/>
        <v>51.705141445531929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91.618514031435666</v>
      </c>
      <c r="CE34" s="62">
        <f t="shared" si="40"/>
        <v>251.45374870618241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39.45617651894672</v>
      </c>
      <c r="CL34" s="23">
        <f>EXP(-LN(2)/25)*CL33+(1-EXP(-LN(2)/25))/(LN(2)/25)*Calculateur!CG34*Calculateur!CI34*VLOOKUP('Données projet'!$B$12,Paramètres!$A$1:$I$89,3,0)*0.475*44/12</f>
        <v>7.0041172573568575</v>
      </c>
      <c r="CM34" s="23">
        <f>EXP(-LN(2)/2)*CM33+(1-EXP(-LN(2)/2))/(LN(2)/2)*CG34*CJ34*VLOOKUP('Données projet'!$B$12,Paramètres!$A$1:$I$89,3,0)*0.475*44/12</f>
        <v>0.29985474148329516</v>
      </c>
      <c r="CN34" s="24">
        <f t="shared" si="12"/>
        <v>46.760148517786874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144.57071766795218</v>
      </c>
      <c r="T35" s="62">
        <f t="shared" si="34"/>
        <v>431.01596160648734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70.279527928374577</v>
      </c>
      <c r="AA35" s="23">
        <f>EXP(-LN(2)/25)*AA34+(1-EXP(-LN(2)/25))/(LN(2)/25)*Calculateur!V35*Calculateur!X35*VLOOKUP('Données projet'!$B$9,Paramètres!$A$1:$I$89,3,0)*0.475*44/12</f>
        <v>12.377328089420677</v>
      </c>
      <c r="AB35" s="23">
        <f>EXP(-LN(2)/2)*AB34+(1-EXP(-LN(2)/2))/(LN(2)/2)*V35*Y35*VLOOKUP('Données projet'!$B$9,Paramètres!$A$1:$I$89,3,0)*0.475*44/12</f>
        <v>0.38522158828750613</v>
      </c>
      <c r="AC35" s="24">
        <f t="shared" si="3"/>
        <v>83.042077606082756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92.185643381769751</v>
      </c>
      <c r="AO35" s="62">
        <f t="shared" si="36"/>
        <v>289.38144171806783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45.320726520388313</v>
      </c>
      <c r="AV35" s="23">
        <f>EXP(-LN(2)/25)*AV34+(1-EXP(-LN(2)/25))/(LN(2)/25)*Calculateur!AQ35*Calculateur!AS35*VLOOKUP('Données projet'!$B$10,Paramètres!$A$1:$I$89,3,0)*0.475*44/12</f>
        <v>7.9816913677258459</v>
      </c>
      <c r="AW35" s="23">
        <f>EXP(-LN(2)/2)*AW34+(1-EXP(-LN(2)/2))/(LN(2)/2)*AQ35*AT35*VLOOKUP('Données projet'!$B$10,Paramètres!$A$1:$I$89,3,0)*0.475*44/12</f>
        <v>0.24841547413808124</v>
      </c>
      <c r="AX35" s="23">
        <f t="shared" si="6"/>
        <v>53.550833362252234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84.40750751235089</v>
      </c>
      <c r="BJ35" s="62">
        <f t="shared" si="38"/>
        <v>274.84191731958373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42.773224332864068</v>
      </c>
      <c r="BQ35" s="23">
        <f>EXP(-LN(2)/25)*BQ34+(1-EXP(-LN(2)/25))/(LN(2)/25)*Calculateur!BL35*Calculateur!BN35*VLOOKUP('Données projet'!$B$11,Paramètres!$A$1:$I$89,3,0)*0.475*44/12</f>
        <v>7.5330362427847755</v>
      </c>
      <c r="BR35" s="23">
        <f>EXP(-LN(2)/2)*BR34+(1-EXP(-LN(2)/2))/(LN(2)/2)*BL35*BO35*VLOOKUP('Données projet'!$B$11,Paramètres!$A$1:$I$89,3,0)*0.475*44/12</f>
        <v>0.23445190796495433</v>
      </c>
      <c r="BS35" s="24">
        <f t="shared" si="9"/>
        <v>50.540712483613795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91.618514031435666</v>
      </c>
      <c r="CE35" s="62">
        <f t="shared" si="40"/>
        <v>251.45374870618241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38.682464963301541</v>
      </c>
      <c r="CL35" s="23">
        <f>EXP(-LN(2)/25)*CL34+(1-EXP(-LN(2)/25))/(LN(2)/25)*Calculateur!CG35*Calculateur!CI35*VLOOKUP('Données projet'!$B$12,Paramètres!$A$1:$I$89,3,0)*0.475*44/12</f>
        <v>6.8125893026239162</v>
      </c>
      <c r="CM35" s="23">
        <f>EXP(-LN(2)/2)*CM34+(1-EXP(-LN(2)/2))/(LN(2)/2)*CG35*CJ35*VLOOKUP('Données projet'!$B$12,Paramètres!$A$1:$I$89,3,0)*0.475*44/12</f>
        <v>0.21202932107377717</v>
      </c>
      <c r="CN35" s="24">
        <f t="shared" si="12"/>
        <v>45.707083586999239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144.57071766795218</v>
      </c>
      <c r="T36" s="62">
        <f t="shared" si="34"/>
        <v>431.01596160648734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68.9013892519785</v>
      </c>
      <c r="AA36" s="23">
        <f>EXP(-LN(2)/25)*AA35+(1-EXP(-LN(2)/25))/(LN(2)/25)*Calculateur!V36*Calculateur!X36*VLOOKUP('Données projet'!$B$9,Paramètres!$A$1:$I$89,3,0)*0.475*44/12</f>
        <v>12.038869401920074</v>
      </c>
      <c r="AB36" s="23">
        <f>EXP(-LN(2)/2)*AB35+(1-EXP(-LN(2)/2))/(LN(2)/2)*V36*Y36*VLOOKUP('Données projet'!$B$9,Paramètres!$A$1:$I$89,3,0)*0.475*44/12</f>
        <v>0.2723927973375479</v>
      </c>
      <c r="AC36" s="24">
        <f t="shared" si="3"/>
        <v>81.212651451236127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92.185643381769751</v>
      </c>
      <c r="AO36" s="62">
        <f t="shared" si="36"/>
        <v>289.38144171806783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44.432014716237163</v>
      </c>
      <c r="AV36" s="23">
        <f>EXP(-LN(2)/25)*AV35+(1-EXP(-LN(2)/25))/(LN(2)/25)*Calculateur!AQ36*Calculateur!AS36*VLOOKUP('Données projet'!$B$10,Paramètres!$A$1:$I$89,3,0)*0.475*44/12</f>
        <v>7.763431597536476</v>
      </c>
      <c r="AW36" s="23">
        <f>EXP(-LN(2)/2)*AW35+(1-EXP(-LN(2)/2))/(LN(2)/2)*AQ36*AT36*VLOOKUP('Données projet'!$B$10,Paramètres!$A$1:$I$89,3,0)*0.475*44/12</f>
        <v>0.17565626631470868</v>
      </c>
      <c r="AX36" s="23">
        <f t="shared" si="6"/>
        <v>52.371102580088348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84.40750751235089</v>
      </c>
      <c r="BJ36" s="62">
        <f t="shared" si="38"/>
        <v>274.84191731958373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41.934467492787363</v>
      </c>
      <c r="BQ36" s="23">
        <f>EXP(-LN(2)/25)*BQ35+(1-EXP(-LN(2)/25))/(LN(2)/25)*Calculateur!BL36*Calculateur!BN36*VLOOKUP('Données projet'!$B$11,Paramètres!$A$1:$I$89,3,0)*0.475*44/12</f>
        <v>7.3270449705806664</v>
      </c>
      <c r="BR36" s="23">
        <f>EXP(-LN(2)/2)*BR35+(1-EXP(-LN(2)/2))/(LN(2)/2)*BL36*BO36*VLOOKUP('Données projet'!$B$11,Paramètres!$A$1:$I$89,3,0)*0.475*44/12</f>
        <v>0.16578253398414355</v>
      </c>
      <c r="BS36" s="24">
        <f t="shared" si="9"/>
        <v>49.42729499735217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91.618514031435666</v>
      </c>
      <c r="CE36" s="62">
        <f t="shared" si="40"/>
        <v>251.45374870618241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37.923925419345117</v>
      </c>
      <c r="CL36" s="23">
        <f>EXP(-LN(2)/25)*CL35+(1-EXP(-LN(2)/25))/(LN(2)/25)*Calculateur!CG36*Calculateur!CI36*VLOOKUP('Données projet'!$B$12,Paramètres!$A$1:$I$89,3,0)*0.475*44/12</f>
        <v>6.6262986898851644</v>
      </c>
      <c r="CM36" s="23">
        <f>EXP(-LN(2)/2)*CM35+(1-EXP(-LN(2)/2))/(LN(2)/2)*CG36*CJ36*VLOOKUP('Données projet'!$B$12,Paramètres!$A$1:$I$89,3,0)*0.475*44/12</f>
        <v>0.14992737074164758</v>
      </c>
      <c r="CN36" s="24">
        <f t="shared" si="12"/>
        <v>44.700151479971936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144.57071766795218</v>
      </c>
      <c r="T37" s="62">
        <f t="shared" si="34"/>
        <v>431.01596160648734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67.550275034444951</v>
      </c>
      <c r="AA37" s="23">
        <f>EXP(-LN(2)/25)*AA36+(1-EXP(-LN(2)/25))/(LN(2)/25)*Calculateur!V37*Calculateur!X37*VLOOKUP('Données projet'!$B$9,Paramètres!$A$1:$I$89,3,0)*0.475*44/12</f>
        <v>11.709665885027944</v>
      </c>
      <c r="AB37" s="23">
        <f>EXP(-LN(2)/2)*AB36+(1-EXP(-LN(2)/2))/(LN(2)/2)*V37*Y37*VLOOKUP('Données projet'!$B$9,Paramètres!$A$1:$I$89,3,0)*0.475*44/12</f>
        <v>0.19261079414375307</v>
      </c>
      <c r="AC37" s="24">
        <f t="shared" si="3"/>
        <v>79.452551713616643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92.185643381769751</v>
      </c>
      <c r="AO37" s="62">
        <f t="shared" si="36"/>
        <v>289.38144171806783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43.560730008504741</v>
      </c>
      <c r="AV37" s="23">
        <f>EXP(-LN(2)/25)*AV36+(1-EXP(-LN(2)/25))/(LN(2)/25)*Calculateur!AQ37*Calculateur!AS37*VLOOKUP('Données projet'!$B$10,Paramètres!$A$1:$I$89,3,0)*0.475*44/12</f>
        <v>7.5511401522407171</v>
      </c>
      <c r="AW37" s="23">
        <f>EXP(-LN(2)/2)*AW36+(1-EXP(-LN(2)/2))/(LN(2)/2)*AQ37*AT37*VLOOKUP('Données projet'!$B$10,Paramètres!$A$1:$I$89,3,0)*0.475*44/12</f>
        <v>0.12420773706904063</v>
      </c>
      <c r="AX37" s="23">
        <f t="shared" si="6"/>
        <v>51.236077897814504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84.40750751235089</v>
      </c>
      <c r="BJ37" s="62">
        <f t="shared" si="38"/>
        <v>274.84191731958373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41.112158162753403</v>
      </c>
      <c r="BQ37" s="23">
        <f>EXP(-LN(2)/25)*BQ36+(1-EXP(-LN(2)/25))/(LN(2)/25)*Calculateur!BL37*Calculateur!BN37*VLOOKUP('Données projet'!$B$11,Paramètres!$A$1:$I$89,3,0)*0.475*44/12</f>
        <v>7.1266865405475892</v>
      </c>
      <c r="BR37" s="23">
        <f>EXP(-LN(2)/2)*BR36+(1-EXP(-LN(2)/2))/(LN(2)/2)*BL37*BO37*VLOOKUP('Données projet'!$B$11,Paramètres!$A$1:$I$89,3,0)*0.475*44/12</f>
        <v>0.11722595398247718</v>
      </c>
      <c r="BS37" s="24">
        <f t="shared" si="9"/>
        <v>48.356070657283468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91.618514031435666</v>
      </c>
      <c r="CE37" s="62">
        <f t="shared" si="40"/>
        <v>251.45374870618241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37.180260373182236</v>
      </c>
      <c r="CL37" s="23">
        <f>EXP(-LN(2)/25)*CL36+(1-EXP(-LN(2)/25))/(LN(2)/25)*Calculateur!CG37*Calculateur!CI37*VLOOKUP('Données projet'!$B$12,Paramètres!$A$1:$I$89,3,0)*0.475*44/12</f>
        <v>6.445102203748351</v>
      </c>
      <c r="CM37" s="23">
        <f>EXP(-LN(2)/2)*CM36+(1-EXP(-LN(2)/2))/(LN(2)/2)*CG37*CJ37*VLOOKUP('Données projet'!$B$12,Paramètres!$A$1:$I$89,3,0)*0.475*44/12</f>
        <v>0.10601466053688859</v>
      </c>
      <c r="CN37" s="24">
        <f t="shared" si="12"/>
        <v>43.73137723746747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144.57071766795218</v>
      </c>
      <c r="T38" s="62">
        <f t="shared" si="34"/>
        <v>431.01596160648734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66.225655342618936</v>
      </c>
      <c r="AA38" s="23">
        <f>EXP(-LN(2)/25)*AA37+(1-EXP(-LN(2)/25))/(LN(2)/25)*Calculateur!V38*Calculateur!X38*VLOOKUP('Données projet'!$B$9,Paramètres!$A$1:$I$89,3,0)*0.475*44/12</f>
        <v>11.389464455617288</v>
      </c>
      <c r="AB38" s="23">
        <f>EXP(-LN(2)/2)*AB37+(1-EXP(-LN(2)/2))/(LN(2)/2)*V38*Y38*VLOOKUP('Données projet'!$B$9,Paramètres!$A$1:$I$89,3,0)*0.475*44/12</f>
        <v>0.13619639866877395</v>
      </c>
      <c r="AC38" s="24">
        <f t="shared" si="3"/>
        <v>77.751316196904995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92.185643381769751</v>
      </c>
      <c r="AO38" s="62">
        <f t="shared" si="36"/>
        <v>289.38144171806783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42.706530662459755</v>
      </c>
      <c r="AV38" s="23">
        <f>EXP(-LN(2)/25)*AV37+(1-EXP(-LN(2)/25))/(LN(2)/25)*Calculateur!AQ38*Calculateur!AS38*VLOOKUP('Données projet'!$B$10,Paramètres!$A$1:$I$89,3,0)*0.475*44/12</f>
        <v>7.3446538276804922</v>
      </c>
      <c r="AW38" s="23">
        <f>EXP(-LN(2)/2)*AW37+(1-EXP(-LN(2)/2))/(LN(2)/2)*AQ38*AT38*VLOOKUP('Données projet'!$B$10,Paramètres!$A$1:$I$89,3,0)*0.475*44/12</f>
        <v>8.7828133157354354E-2</v>
      </c>
      <c r="AX38" s="23">
        <f t="shared" si="6"/>
        <v>50.139012623297596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84.40750751235089</v>
      </c>
      <c r="BJ38" s="62">
        <f t="shared" si="38"/>
        <v>274.84191731958373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40.305973817122243</v>
      </c>
      <c r="BQ38" s="23">
        <f>EXP(-LN(2)/25)*BQ37+(1-EXP(-LN(2)/25))/(LN(2)/25)*Calculateur!BL38*Calculateur!BN38*VLOOKUP('Données projet'!$B$11,Paramètres!$A$1:$I$89,3,0)*0.475*44/12</f>
        <v>6.9318069223201588</v>
      </c>
      <c r="BR38" s="23">
        <f>EXP(-LN(2)/2)*BR37+(1-EXP(-LN(2)/2))/(LN(2)/2)*BL38*BO38*VLOOKUP('Données projet'!$B$11,Paramètres!$A$1:$I$89,3,0)*0.475*44/12</f>
        <v>8.2891266992071791E-2</v>
      </c>
      <c r="BS38" s="24">
        <f t="shared" si="9"/>
        <v>47.320672006434471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91.618514031435666</v>
      </c>
      <c r="CE38" s="62">
        <f t="shared" si="40"/>
        <v>251.45374870618241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36.451178144983722</v>
      </c>
      <c r="CL38" s="23">
        <f>EXP(-LN(2)/25)*CL37+(1-EXP(-LN(2)/25))/(LN(2)/25)*Calculateur!CG38*Calculateur!CI38*VLOOKUP('Données projet'!$B$12,Paramètres!$A$1:$I$89,3,0)*0.475*44/12</f>
        <v>6.2688605450536583</v>
      </c>
      <c r="CM38" s="23">
        <f>EXP(-LN(2)/2)*CM37+(1-EXP(-LN(2)/2))/(LN(2)/2)*CG38*CJ38*VLOOKUP('Données projet'!$B$12,Paramètres!$A$1:$I$89,3,0)*0.475*44/12</f>
        <v>7.496368537082379E-2</v>
      </c>
      <c r="CN38" s="24">
        <f t="shared" si="12"/>
        <v>42.795002375408203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144.57071766795218</v>
      </c>
      <c r="T39" s="62">
        <f t="shared" si="34"/>
        <v>431.01596160648734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64.927010635011399</v>
      </c>
      <c r="AA39" s="23">
        <f>EXP(-LN(2)/25)*AA38+(1-EXP(-LN(2)/25))/(LN(2)/25)*Calculateur!V39*Calculateur!X39*VLOOKUP('Données projet'!$B$9,Paramètres!$A$1:$I$89,3,0)*0.475*44/12</f>
        <v>11.078018951132529</v>
      </c>
      <c r="AB39" s="23">
        <f>EXP(-LN(2)/2)*AB38+(1-EXP(-LN(2)/2))/(LN(2)/2)*V39*Y39*VLOOKUP('Données projet'!$B$9,Paramètres!$A$1:$I$89,3,0)*0.475*44/12</f>
        <v>9.6305397071876533E-2</v>
      </c>
      <c r="AC39" s="24">
        <f t="shared" si="3"/>
        <v>76.101334983215807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92.185643381769751</v>
      </c>
      <c r="AO39" s="62">
        <f t="shared" si="36"/>
        <v>289.38144171806783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41.869081644580554</v>
      </c>
      <c r="AV39" s="23">
        <f>EXP(-LN(2)/25)*AV38+(1-EXP(-LN(2)/25))/(LN(2)/25)*Calculateur!AQ39*Calculateur!AS39*VLOOKUP('Données projet'!$B$10,Paramètres!$A$1:$I$89,3,0)*0.475*44/12</f>
        <v>7.1438138825240109</v>
      </c>
      <c r="AW39" s="23">
        <f>EXP(-LN(2)/2)*AW38+(1-EXP(-LN(2)/2))/(LN(2)/2)*AQ39*AT39*VLOOKUP('Données projet'!$B$10,Paramètres!$A$1:$I$89,3,0)*0.475*44/12</f>
        <v>6.210386853452033E-2</v>
      </c>
      <c r="AX39" s="23">
        <f t="shared" si="6"/>
        <v>49.074999395639082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84.40750751235089</v>
      </c>
      <c r="BJ39" s="62">
        <f t="shared" si="38"/>
        <v>274.84191731958373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39.515598254785012</v>
      </c>
      <c r="BQ39" s="23">
        <f>EXP(-LN(2)/25)*BQ38+(1-EXP(-LN(2)/25))/(LN(2)/25)*Calculateur!BL39*Calculateur!BN39*VLOOKUP('Données projet'!$B$11,Paramètres!$A$1:$I$89,3,0)*0.475*44/12</f>
        <v>6.7422562975014309</v>
      </c>
      <c r="BR39" s="23">
        <f>EXP(-LN(2)/2)*BR38+(1-EXP(-LN(2)/2))/(LN(2)/2)*BL39*BO39*VLOOKUP('Données projet'!$B$11,Paramètres!$A$1:$I$89,3,0)*0.475*44/12</f>
        <v>5.8612976991238602E-2</v>
      </c>
      <c r="BS39" s="24">
        <f t="shared" si="9"/>
        <v>46.316467529277688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91.618514031435666</v>
      </c>
      <c r="CE39" s="62">
        <f t="shared" si="40"/>
        <v>251.45374870618241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35.736392774583933</v>
      </c>
      <c r="CL39" s="23">
        <f>EXP(-LN(2)/25)*CL38+(1-EXP(-LN(2)/25))/(LN(2)/25)*Calculateur!CG39*Calculateur!CI39*VLOOKUP('Données projet'!$B$12,Paramètres!$A$1:$I$89,3,0)*0.475*44/12</f>
        <v>6.0974382237841178</v>
      </c>
      <c r="CM39" s="23">
        <f>EXP(-LN(2)/2)*CM38+(1-EXP(-LN(2)/2))/(LN(2)/2)*CG39*CJ39*VLOOKUP('Données projet'!$B$12,Paramètres!$A$1:$I$89,3,0)*0.475*44/12</f>
        <v>5.3007330268444293E-2</v>
      </c>
      <c r="CN39" s="24">
        <f t="shared" si="12"/>
        <v>41.886838328636493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144.57071766795218</v>
      </c>
      <c r="T40" s="62">
        <f t="shared" si="34"/>
        <v>431.01596160648734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63.653831558024983</v>
      </c>
      <c r="AA40" s="23">
        <f>EXP(-LN(2)/25)*AA39+(1-EXP(-LN(2)/25))/(LN(2)/25)*Calculateur!V40*Calculateur!X40*VLOOKUP('Données projet'!$B$9,Paramètres!$A$1:$I$89,3,0)*0.475*44/12</f>
        <v>10.775089940346113</v>
      </c>
      <c r="AB40" s="23">
        <f>EXP(-LN(2)/2)*AB39+(1-EXP(-LN(2)/2))/(LN(2)/2)*V40*Y40*VLOOKUP('Données projet'!$B$9,Paramètres!$A$1:$I$89,3,0)*0.475*44/12</f>
        <v>6.8098199334386975E-2</v>
      </c>
      <c r="AC40" s="24">
        <f t="shared" si="3"/>
        <v>74.497019697705483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92.185643381769751</v>
      </c>
      <c r="AO40" s="62">
        <f t="shared" si="36"/>
        <v>289.38144171806783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41.048054491148505</v>
      </c>
      <c r="AV40" s="23">
        <f>EXP(-LN(2)/25)*AV39+(1-EXP(-LN(2)/25))/(LN(2)/25)*Calculateur!AQ40*Calculateur!AS40*VLOOKUP('Données projet'!$B$10,Paramètres!$A$1:$I$89,3,0)*0.475*44/12</f>
        <v>6.948465916229547</v>
      </c>
      <c r="AW40" s="23">
        <f>EXP(-LN(2)/2)*AW39+(1-EXP(-LN(2)/2))/(LN(2)/2)*AQ40*AT40*VLOOKUP('Données projet'!$B$10,Paramètres!$A$1:$I$89,3,0)*0.475*44/12</f>
        <v>4.3914066578677184E-2</v>
      </c>
      <c r="AX40" s="23">
        <f t="shared" si="6"/>
        <v>48.040434473956729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84.40750751235089</v>
      </c>
      <c r="BJ40" s="62">
        <f t="shared" si="38"/>
        <v>274.84191731958373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38.740721475143722</v>
      </c>
      <c r="BQ40" s="23">
        <f>EXP(-LN(2)/25)*BQ39+(1-EXP(-LN(2)/25))/(LN(2)/25)*Calculateur!BL40*Calculateur!BN40*VLOOKUP('Données projet'!$B$11,Paramètres!$A$1:$I$89,3,0)*0.475*44/12</f>
        <v>6.5578889444864048</v>
      </c>
      <c r="BR40" s="23">
        <f>EXP(-LN(2)/2)*BR39+(1-EXP(-LN(2)/2))/(LN(2)/2)*BL40*BO40*VLOOKUP('Données projet'!$B$11,Paramètres!$A$1:$I$89,3,0)*0.475*44/12</f>
        <v>4.1445633496035902E-2</v>
      </c>
      <c r="BS40" s="24">
        <f t="shared" si="9"/>
        <v>45.340056053126169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91.618514031435666</v>
      </c>
      <c r="CE40" s="62">
        <f t="shared" si="40"/>
        <v>251.45374870618241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35.035623909321657</v>
      </c>
      <c r="CL40" s="23">
        <f>EXP(-LN(2)/25)*CL39+(1-EXP(-LN(2)/25))/(LN(2)/25)*Calculateur!CG40*Calculateur!CI40*VLOOKUP('Données projet'!$B$12,Paramètres!$A$1:$I$89,3,0)*0.475*44/12</f>
        <v>5.9307034549044007</v>
      </c>
      <c r="CM40" s="23">
        <f>EXP(-LN(2)/2)*CM39+(1-EXP(-LN(2)/2))/(LN(2)/2)*CG40*CJ40*VLOOKUP('Données projet'!$B$12,Paramètres!$A$1:$I$89,3,0)*0.475*44/12</f>
        <v>3.7481842685411895E-2</v>
      </c>
      <c r="CN40" s="24">
        <f t="shared" si="12"/>
        <v>41.00380920691147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144.57071766795218</v>
      </c>
      <c r="T41" s="62">
        <f t="shared" si="34"/>
        <v>431.01596160648734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62.405618746175712</v>
      </c>
      <c r="AA41" s="23">
        <f>EXP(-LN(2)/25)*AA40+(1-EXP(-LN(2)/25))/(LN(2)/25)*Calculateur!V41*Calculateur!X41*VLOOKUP('Données projet'!$B$9,Paramètres!$A$1:$I$89,3,0)*0.475*44/12</f>
        <v>10.480444539289996</v>
      </c>
      <c r="AB41" s="23">
        <f>EXP(-LN(2)/2)*AB40+(1-EXP(-LN(2)/2))/(LN(2)/2)*V41*Y41*VLOOKUP('Données projet'!$B$9,Paramètres!$A$1:$I$89,3,0)*0.475*44/12</f>
        <v>4.8152698535938267E-2</v>
      </c>
      <c r="AC41" s="24">
        <f t="shared" si="3"/>
        <v>72.934215984001654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92.185643381769751</v>
      </c>
      <c r="AO41" s="62">
        <f t="shared" si="36"/>
        <v>289.38144171806783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40.243127179418138</v>
      </c>
      <c r="AV41" s="23">
        <f>EXP(-LN(2)/25)*AV40+(1-EXP(-LN(2)/25))/(LN(2)/25)*Calculateur!AQ41*Calculateur!AS41*VLOOKUP('Données projet'!$B$10,Paramètres!$A$1:$I$89,3,0)*0.475*44/12</f>
        <v>6.7584597503463089</v>
      </c>
      <c r="AW41" s="23">
        <f>EXP(-LN(2)/2)*AW40+(1-EXP(-LN(2)/2))/(LN(2)/2)*AQ41*AT41*VLOOKUP('Données projet'!$B$10,Paramètres!$A$1:$I$89,3,0)*0.475*44/12</f>
        <v>3.1051934267260169E-2</v>
      </c>
      <c r="AX41" s="23">
        <f t="shared" si="6"/>
        <v>47.032638864031711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84.40750751235089</v>
      </c>
      <c r="BJ41" s="62">
        <f t="shared" si="38"/>
        <v>274.84191731958373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37.981039556523037</v>
      </c>
      <c r="BQ41" s="23">
        <f>EXP(-LN(2)/25)*BQ40+(1-EXP(-LN(2)/25))/(LN(2)/25)*Calculateur!BL41*Calculateur!BN41*VLOOKUP('Données projet'!$B$11,Paramètres!$A$1:$I$89,3,0)*0.475*44/12</f>
        <v>6.3785631264350329</v>
      </c>
      <c r="BR41" s="23">
        <f>EXP(-LN(2)/2)*BR40+(1-EXP(-LN(2)/2))/(LN(2)/2)*BL41*BO41*VLOOKUP('Données projet'!$B$11,Paramètres!$A$1:$I$89,3,0)*0.475*44/12</f>
        <v>2.9306488495619305E-2</v>
      </c>
      <c r="BS41" s="24">
        <f t="shared" si="9"/>
        <v>44.38890917145369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91.618514031435666</v>
      </c>
      <c r="CE41" s="62">
        <f t="shared" si="40"/>
        <v>251.45374870618241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34.348596694080371</v>
      </c>
      <c r="CL41" s="23">
        <f>EXP(-LN(2)/25)*CL40+(1-EXP(-LN(2)/25))/(LN(2)/25)*Calculateur!CG41*Calculateur!CI41*VLOOKUP('Données projet'!$B$12,Paramètres!$A$1:$I$89,3,0)*0.475*44/12</f>
        <v>5.7685280570478996</v>
      </c>
      <c r="CM41" s="23">
        <f>EXP(-LN(2)/2)*CM40+(1-EXP(-LN(2)/2))/(LN(2)/2)*CG41*CJ41*VLOOKUP('Données projet'!$B$12,Paramètres!$A$1:$I$89,3,0)*0.475*44/12</f>
        <v>2.6503665134222146E-2</v>
      </c>
      <c r="CN41" s="24">
        <f t="shared" si="12"/>
        <v>40.143628416262494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144.57071766795218</v>
      </c>
      <c r="T42" s="62">
        <f t="shared" si="34"/>
        <v>431.01596160648734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61.181882626232166</v>
      </c>
      <c r="AA42" s="23">
        <f>EXP(-LN(2)/25)*AA41+(1-EXP(-LN(2)/25))/(LN(2)/25)*Calculateur!V42*Calculateur!X42*VLOOKUP('Données projet'!$B$9,Paramètres!$A$1:$I$89,3,0)*0.475*44/12</f>
        <v>10.193856232220487</v>
      </c>
      <c r="AB42" s="23">
        <f>EXP(-LN(2)/2)*AB41+(1-EXP(-LN(2)/2))/(LN(2)/2)*V42*Y42*VLOOKUP('Données projet'!$B$9,Paramètres!$A$1:$I$89,3,0)*0.475*44/12</f>
        <v>3.4049099667193487E-2</v>
      </c>
      <c r="AC42" s="24">
        <f t="shared" si="3"/>
        <v>71.40978795811985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92.185643381769751</v>
      </c>
      <c r="AO42" s="62">
        <f t="shared" si="36"/>
        <v>289.38144171806783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39.453984001313621</v>
      </c>
      <c r="AV42" s="23">
        <f>EXP(-LN(2)/25)*AV41+(1-EXP(-LN(2)/25))/(LN(2)/25)*Calculateur!AQ42*Calculateur!AS42*VLOOKUP('Données projet'!$B$10,Paramètres!$A$1:$I$89,3,0)*0.475*44/12</f>
        <v>6.5736493130611375</v>
      </c>
      <c r="AW42" s="23">
        <f>EXP(-LN(2)/2)*AW41+(1-EXP(-LN(2)/2))/(LN(2)/2)*AQ42*AT42*VLOOKUP('Données projet'!$B$10,Paramètres!$A$1:$I$89,3,0)*0.475*44/12</f>
        <v>2.1957033289338596E-2</v>
      </c>
      <c r="AX42" s="23">
        <f t="shared" si="6"/>
        <v>46.0495903476641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84.40750751235089</v>
      </c>
      <c r="BJ42" s="62">
        <f t="shared" si="38"/>
        <v>274.84191731958373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37.236254536966285</v>
      </c>
      <c r="BQ42" s="23">
        <f>EXP(-LN(2)/25)*BQ41+(1-EXP(-LN(2)/25))/(LN(2)/25)*Calculateur!BL42*Calculateur!BN42*VLOOKUP('Données projet'!$B$11,Paramètres!$A$1:$I$89,3,0)*0.475*44/12</f>
        <v>6.2041409823086102</v>
      </c>
      <c r="BR42" s="23">
        <f>EXP(-LN(2)/2)*BR41+(1-EXP(-LN(2)/2))/(LN(2)/2)*BL42*BO42*VLOOKUP('Données projet'!$B$11,Paramètres!$A$1:$I$89,3,0)*0.475*44/12</f>
        <v>2.0722816748017955E-2</v>
      </c>
      <c r="BS42" s="24">
        <f t="shared" si="9"/>
        <v>43.461118336022913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91.618514031435666</v>
      </c>
      <c r="CE42" s="62">
        <f t="shared" si="40"/>
        <v>251.45374870618241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33.675041663484741</v>
      </c>
      <c r="CL42" s="23">
        <f>EXP(-LN(2)/25)*CL41+(1-EXP(-LN(2)/25))/(LN(2)/25)*Calculateur!CG42*Calculateur!CI42*VLOOKUP('Données projet'!$B$12,Paramètres!$A$1:$I$89,3,0)*0.475*44/12</f>
        <v>5.6107873539742181</v>
      </c>
      <c r="CM42" s="23">
        <f>EXP(-LN(2)/2)*CM41+(1-EXP(-LN(2)/2))/(LN(2)/2)*CG42*CJ42*VLOOKUP('Données projet'!$B$12,Paramètres!$A$1:$I$89,3,0)*0.475*44/12</f>
        <v>1.8740921342705948E-2</v>
      </c>
      <c r="CN42" s="24">
        <f t="shared" si="12"/>
        <v>39.304569938801663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144.57071766795218</v>
      </c>
      <c r="T43" s="62">
        <f t="shared" si="34"/>
        <v>431.01596160648734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59.982143225195379</v>
      </c>
      <c r="AA43" s="23">
        <f>EXP(-LN(2)/25)*AA42+(1-EXP(-LN(2)/25))/(LN(2)/25)*Calculateur!V43*Calculateur!X43*VLOOKUP('Données projet'!$B$9,Paramètres!$A$1:$I$89,3,0)*0.475*44/12</f>
        <v>9.9151046974788173</v>
      </c>
      <c r="AB43" s="23">
        <f>EXP(-LN(2)/2)*AB42+(1-EXP(-LN(2)/2))/(LN(2)/2)*V43*Y43*VLOOKUP('Données projet'!$B$9,Paramètres!$A$1:$I$89,3,0)*0.475*44/12</f>
        <v>2.4076349267969133E-2</v>
      </c>
      <c r="AC43" s="24">
        <f t="shared" si="3"/>
        <v>69.921324271942169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92.185643381769751</v>
      </c>
      <c r="AO43" s="62">
        <f t="shared" si="36"/>
        <v>289.38144171806783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38.680315439601927</v>
      </c>
      <c r="AV43" s="23">
        <f>EXP(-LN(2)/25)*AV42+(1-EXP(-LN(2)/25))/(LN(2)/25)*Calculateur!AQ43*Calculateur!AS43*VLOOKUP('Données projet'!$B$10,Paramètres!$A$1:$I$89,3,0)*0.475*44/12</f>
        <v>6.3938925269022873</v>
      </c>
      <c r="AW43" s="23">
        <f>EXP(-LN(2)/2)*AW42+(1-EXP(-LN(2)/2))/(LN(2)/2)*AQ43*AT43*VLOOKUP('Données projet'!$B$10,Paramètres!$A$1:$I$89,3,0)*0.475*44/12</f>
        <v>1.5525967133630088E-2</v>
      </c>
      <c r="AX43" s="23">
        <f t="shared" si="6"/>
        <v>45.089733933637838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84.40750751235089</v>
      </c>
      <c r="BJ43" s="62">
        <f t="shared" si="38"/>
        <v>274.84191731958373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36.506074297369032</v>
      </c>
      <c r="BQ43" s="23">
        <f>EXP(-LN(2)/25)*BQ42+(1-EXP(-LN(2)/25))/(LN(2)/25)*Calculateur!BL43*Calculateur!BN43*VLOOKUP('Données projet'!$B$11,Paramètres!$A$1:$I$89,3,0)*0.475*44/12</f>
        <v>6.0344884208857872</v>
      </c>
      <c r="BR43" s="23">
        <f>EXP(-LN(2)/2)*BR42+(1-EXP(-LN(2)/2))/(LN(2)/2)*BL43*BO43*VLOOKUP('Données projet'!$B$11,Paramètres!$A$1:$I$89,3,0)*0.475*44/12</f>
        <v>1.4653244247809656E-2</v>
      </c>
      <c r="BS43" s="24">
        <f t="shared" si="9"/>
        <v>42.555215962502629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91.618514031435666</v>
      </c>
      <c r="CE43" s="62">
        <f t="shared" si="40"/>
        <v>251.45374870618241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33.01469463621109</v>
      </c>
      <c r="CL43" s="23">
        <f>EXP(-LN(2)/25)*CL42+(1-EXP(-LN(2)/25))/(LN(2)/25)*Calculateur!CG43*Calculateur!CI43*VLOOKUP('Données projet'!$B$12,Paramètres!$A$1:$I$89,3,0)*0.475*44/12</f>
        <v>5.4573600787213099</v>
      </c>
      <c r="CM43" s="23">
        <f>EXP(-LN(2)/2)*CM42+(1-EXP(-LN(2)/2))/(LN(2)/2)*CG43*CJ43*VLOOKUP('Données projet'!$B$12,Paramètres!$A$1:$I$89,3,0)*0.475*44/12</f>
        <v>1.3251832567111073E-2</v>
      </c>
      <c r="CN43" s="24">
        <f t="shared" si="12"/>
        <v>38.485306547499512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144.57071766795218</v>
      </c>
      <c r="T44" s="62">
        <f t="shared" si="34"/>
        <v>431.01596160648734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58.805929982044148</v>
      </c>
      <c r="AA44" s="23">
        <f>EXP(-LN(2)/25)*AA43+(1-EXP(-LN(2)/25))/(LN(2)/25)*Calculateur!V44*Calculateur!X44*VLOOKUP('Données projet'!$B$9,Paramètres!$A$1:$I$89,3,0)*0.475*44/12</f>
        <v>9.6439756381135648</v>
      </c>
      <c r="AB44" s="23">
        <f>EXP(-LN(2)/2)*AB43+(1-EXP(-LN(2)/2))/(LN(2)/2)*V44*Y44*VLOOKUP('Données projet'!$B$9,Paramètres!$A$1:$I$89,3,0)*0.475*44/12</f>
        <v>1.7024549833596744E-2</v>
      </c>
      <c r="AC44" s="24">
        <f t="shared" si="3"/>
        <v>68.466930169991301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92.185643381769751</v>
      </c>
      <c r="AO44" s="62">
        <f t="shared" si="36"/>
        <v>289.38144171806783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37.921818046494167</v>
      </c>
      <c r="AV44" s="23">
        <f>EXP(-LN(2)/25)*AV43+(1-EXP(-LN(2)/25))/(LN(2)/25)*Calculateur!AQ44*Calculateur!AS44*VLOOKUP('Données projet'!$B$10,Paramètres!$A$1:$I$89,3,0)*0.475*44/12</f>
        <v>6.2190511995139497</v>
      </c>
      <c r="AW44" s="23">
        <f>EXP(-LN(2)/2)*AW43+(1-EXP(-LN(2)/2))/(LN(2)/2)*AQ44*AT44*VLOOKUP('Données projet'!$B$10,Paramètres!$A$1:$I$89,3,0)*0.475*44/12</f>
        <v>1.09785166446693E-2</v>
      </c>
      <c r="AX44" s="23">
        <f t="shared" si="6"/>
        <v>44.151847762652785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84.40750751235089</v>
      </c>
      <c r="BJ44" s="62">
        <f t="shared" si="38"/>
        <v>274.84191731958373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35.790212446904313</v>
      </c>
      <c r="BQ44" s="23">
        <f>EXP(-LN(2)/25)*BQ43+(1-EXP(-LN(2)/25))/(LN(2)/25)*Calculateur!BL44*Calculateur!BN44*VLOOKUP('Données projet'!$B$11,Paramètres!$A$1:$I$89,3,0)*0.475*44/12</f>
        <v>5.8694750176767112</v>
      </c>
      <c r="BR44" s="23">
        <f>EXP(-LN(2)/2)*BR43+(1-EXP(-LN(2)/2))/(LN(2)/2)*BL44*BO44*VLOOKUP('Données projet'!$B$11,Paramètres!$A$1:$I$89,3,0)*0.475*44/12</f>
        <v>1.0361408374008979E-2</v>
      </c>
      <c r="BS44" s="24">
        <f t="shared" si="9"/>
        <v>41.670048872955036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91.618514031435666</v>
      </c>
      <c r="CE44" s="62">
        <f t="shared" si="40"/>
        <v>251.45374870618241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32.367296611370357</v>
      </c>
      <c r="CL44" s="23">
        <f>EXP(-LN(2)/25)*CL43+(1-EXP(-LN(2)/25))/(LN(2)/25)*Calculateur!CG44*Calculateur!CI44*VLOOKUP('Données projet'!$B$12,Paramètres!$A$1:$I$89,3,0)*0.475*44/12</f>
        <v>5.3081282803785825</v>
      </c>
      <c r="CM44" s="23">
        <f>EXP(-LN(2)/2)*CM43+(1-EXP(-LN(2)/2))/(LN(2)/2)*CG44*CJ44*VLOOKUP('Données projet'!$B$12,Paramètres!$A$1:$I$89,3,0)*0.475*44/12</f>
        <v>9.3704606713529738E-3</v>
      </c>
      <c r="CN44" s="24">
        <f t="shared" si="12"/>
        <v>37.684795352420295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144.57071766795218</v>
      </c>
      <c r="T45" s="62">
        <f t="shared" si="34"/>
        <v>431.01596160648734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57.652781563171871</v>
      </c>
      <c r="AA45" s="23">
        <f>EXP(-LN(2)/25)*AA44+(1-EXP(-LN(2)/25))/(LN(2)/25)*Calculateur!V45*Calculateur!X45*VLOOKUP('Données projet'!$B$9,Paramètres!$A$1:$I$89,3,0)*0.475*44/12</f>
        <v>9.3802606171347129</v>
      </c>
      <c r="AB45" s="23">
        <f>EXP(-LN(2)/2)*AB44+(1-EXP(-LN(2)/2))/(LN(2)/2)*V45*Y45*VLOOKUP('Données projet'!$B$9,Paramètres!$A$1:$I$89,3,0)*0.475*44/12</f>
        <v>1.2038174633984567E-2</v>
      </c>
      <c r="AC45" s="24">
        <f t="shared" si="3"/>
        <v>67.045080354940566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92.185643381769751</v>
      </c>
      <c r="AO45" s="62">
        <f t="shared" si="36"/>
        <v>289.38144171806783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37.178194324627526</v>
      </c>
      <c r="AV45" s="23">
        <f>EXP(-LN(2)/25)*AV44+(1-EXP(-LN(2)/25))/(LN(2)/25)*Calculateur!AQ45*Calculateur!AS45*VLOOKUP('Données projet'!$B$10,Paramètres!$A$1:$I$89,3,0)*0.475*44/12</f>
        <v>6.0489909174175516</v>
      </c>
      <c r="AW45" s="23">
        <f>EXP(-LN(2)/2)*AW44+(1-EXP(-LN(2)/2))/(LN(2)/2)*AQ45*AT45*VLOOKUP('Données projet'!$B$10,Paramètres!$A$1:$I$89,3,0)*0.475*44/12</f>
        <v>7.7629835668150448E-3</v>
      </c>
      <c r="AX45" s="23">
        <f t="shared" si="6"/>
        <v>43.234948225611895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84.40750751235089</v>
      </c>
      <c r="BJ45" s="62">
        <f t="shared" si="38"/>
        <v>274.84191731958373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35.088388210694589</v>
      </c>
      <c r="BQ45" s="23">
        <f>EXP(-LN(2)/25)*BQ44+(1-EXP(-LN(2)/25))/(LN(2)/25)*Calculateur!BL45*Calculateur!BN45*VLOOKUP('Données projet'!$B$11,Paramètres!$A$1:$I$89,3,0)*0.475*44/12</f>
        <v>5.708973914656065</v>
      </c>
      <c r="BR45" s="23">
        <f>EXP(-LN(2)/2)*BR44+(1-EXP(-LN(2)/2))/(LN(2)/2)*BL45*BO45*VLOOKUP('Données projet'!$B$11,Paramètres!$A$1:$I$89,3,0)*0.475*44/12</f>
        <v>7.3266221239048288E-3</v>
      </c>
      <c r="BS45" s="24">
        <f t="shared" si="9"/>
        <v>40.804688747474557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91.618514031435666</v>
      </c>
      <c r="CE45" s="62">
        <f t="shared" si="40"/>
        <v>251.45374870618241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31.732593666922945</v>
      </c>
      <c r="CL45" s="23">
        <f>EXP(-LN(2)/25)*CL44+(1-EXP(-LN(2)/25))/(LN(2)/25)*Calculateur!CG45*Calculateur!CI45*VLOOKUP('Données projet'!$B$12,Paramètres!$A$1:$I$89,3,0)*0.475*44/12</f>
        <v>5.162977233409296</v>
      </c>
      <c r="CM45" s="23">
        <f>EXP(-LN(2)/2)*CM44+(1-EXP(-LN(2)/2))/(LN(2)/2)*CG45*CJ45*VLOOKUP('Données projet'!$B$12,Paramètres!$A$1:$I$89,3,0)*0.475*44/12</f>
        <v>6.6259162835555366E-3</v>
      </c>
      <c r="CN45" s="24">
        <f t="shared" si="12"/>
        <v>36.902196816615792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144.57071766795218</v>
      </c>
      <c r="T46" s="62">
        <f t="shared" si="34"/>
        <v>431.01596160648734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56.522245681442598</v>
      </c>
      <c r="AA46" s="23">
        <f>EXP(-LN(2)/25)*AA45+(1-EXP(-LN(2)/25))/(LN(2)/25)*Calculateur!V46*Calculateur!X46*VLOOKUP('Données projet'!$B$9,Paramètres!$A$1:$I$89,3,0)*0.475*44/12</f>
        <v>9.1237568972726972</v>
      </c>
      <c r="AB46" s="23">
        <f>EXP(-LN(2)/2)*AB45+(1-EXP(-LN(2)/2))/(LN(2)/2)*V46*Y46*VLOOKUP('Données projet'!$B$9,Paramètres!$A$1:$I$89,3,0)*0.475*44/12</f>
        <v>8.5122749167983718E-3</v>
      </c>
      <c r="AC46" s="24">
        <f t="shared" si="3"/>
        <v>65.654514853632094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92.185643381769751</v>
      </c>
      <c r="AO46" s="62">
        <f t="shared" si="36"/>
        <v>289.38144171806783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36.449152610381006</v>
      </c>
      <c r="AV46" s="23">
        <f>EXP(-LN(2)/25)*AV45+(1-EXP(-LN(2)/25))/(LN(2)/25)*Calculateur!AQ46*Calculateur!AS46*VLOOKUP('Données projet'!$B$10,Paramètres!$A$1:$I$89,3,0)*0.475*44/12</f>
        <v>5.8835809426781616</v>
      </c>
      <c r="AW46" s="23">
        <f>EXP(-LN(2)/2)*AW45+(1-EXP(-LN(2)/2))/(LN(2)/2)*AQ46*AT46*VLOOKUP('Données projet'!$B$10,Paramètres!$A$1:$I$89,3,0)*0.475*44/12</f>
        <v>5.4892583223346506E-3</v>
      </c>
      <c r="AX46" s="23">
        <f t="shared" si="6"/>
        <v>42.338222811381506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84.40750751235089</v>
      </c>
      <c r="BJ46" s="62">
        <f t="shared" si="38"/>
        <v>274.84191731958373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34.400326319686421</v>
      </c>
      <c r="BQ46" s="23">
        <f>EXP(-LN(2)/25)*BQ45+(1-EXP(-LN(2)/25))/(LN(2)/25)*Calculateur!BL46*Calculateur!BN46*VLOOKUP('Données projet'!$B$11,Paramètres!$A$1:$I$89,3,0)*0.475*44/12</f>
        <v>5.5528617227379051</v>
      </c>
      <c r="BR46" s="23">
        <f>EXP(-LN(2)/2)*BR45+(1-EXP(-LN(2)/2))/(LN(2)/2)*BL46*BO46*VLOOKUP('Données projet'!$B$11,Paramètres!$A$1:$I$89,3,0)*0.475*44/12</f>
        <v>5.1807041870044904E-3</v>
      </c>
      <c r="BS46" s="24">
        <f t="shared" si="9"/>
        <v>39.958368746611335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91.618514031435666</v>
      </c>
      <c r="CE46" s="62">
        <f t="shared" si="40"/>
        <v>251.45374870618241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31.110336860085578</v>
      </c>
      <c r="CL46" s="23">
        <f>EXP(-LN(2)/25)*CL45+(1-EXP(-LN(2)/25))/(LN(2)/25)*Calculateur!CG46*Calculateur!CI46*VLOOKUP('Données projet'!$B$12,Paramètres!$A$1:$I$89,3,0)*0.475*44/12</f>
        <v>5.021795349452546</v>
      </c>
      <c r="CM46" s="23">
        <f>EXP(-LN(2)/2)*CM45+(1-EXP(-LN(2)/2))/(LN(2)/2)*CG46*CJ46*VLOOKUP('Données projet'!$B$12,Paramètres!$A$1:$I$89,3,0)*0.475*44/12</f>
        <v>4.6852303356764869E-3</v>
      </c>
      <c r="CN46" s="24">
        <f t="shared" si="12"/>
        <v>36.136817439873802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144.57071766795218</v>
      </c>
      <c r="T47" s="62">
        <f t="shared" si="34"/>
        <v>431.01596160648734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55.413878918795234</v>
      </c>
      <c r="AA47" s="23">
        <f>EXP(-LN(2)/25)*AA46+(1-EXP(-LN(2)/25))/(LN(2)/25)*Calculateur!V47*Calculateur!X47*VLOOKUP('Données projet'!$B$9,Paramètres!$A$1:$I$89,3,0)*0.475*44/12</f>
        <v>8.8742672851192523</v>
      </c>
      <c r="AB47" s="23">
        <f>EXP(-LN(2)/2)*AB46+(1-EXP(-LN(2)/2))/(LN(2)/2)*V47*Y47*VLOOKUP('Données projet'!$B$9,Paramètres!$A$1:$I$89,3,0)*0.475*44/12</f>
        <v>6.0190873169922833E-3</v>
      </c>
      <c r="AC47" s="24">
        <f t="shared" si="3"/>
        <v>64.294165291231479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92.185643381769751</v>
      </c>
      <c r="AO47" s="62">
        <f t="shared" si="36"/>
        <v>289.38144171806783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35.734406959479323</v>
      </c>
      <c r="AV47" s="23">
        <f>EXP(-LN(2)/25)*AV46+(1-EXP(-LN(2)/25))/(LN(2)/25)*Calculateur!AQ47*Calculateur!AS47*VLOOKUP('Données projet'!$B$10,Paramètres!$A$1:$I$89,3,0)*0.475*44/12</f>
        <v>5.7226941123965522</v>
      </c>
      <c r="AW47" s="23">
        <f>EXP(-LN(2)/2)*AW46+(1-EXP(-LN(2)/2))/(LN(2)/2)*AQ47*AT47*VLOOKUP('Données projet'!$B$10,Paramètres!$A$1:$I$89,3,0)*0.475*44/12</f>
        <v>3.8814917834075228E-3</v>
      </c>
      <c r="AX47" s="23">
        <f t="shared" si="6"/>
        <v>41.460982563659286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84.40750751235089</v>
      </c>
      <c r="BJ47" s="62">
        <f t="shared" si="38"/>
        <v>274.84191731958373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33.725756902684616</v>
      </c>
      <c r="BQ47" s="23">
        <f>EXP(-LN(2)/25)*BQ46+(1-EXP(-LN(2)/25))/(LN(2)/25)*Calculateur!BL47*Calculateur!BN47*VLOOKUP('Données projet'!$B$11,Paramètres!$A$1:$I$89,3,0)*0.475*44/12</f>
        <v>5.4010184269173305</v>
      </c>
      <c r="BR47" s="23">
        <f>EXP(-LN(2)/2)*BR46+(1-EXP(-LN(2)/2))/(LN(2)/2)*BL47*BO47*VLOOKUP('Données projet'!$B$11,Paramètres!$A$1:$I$89,3,0)*0.475*44/12</f>
        <v>3.6633110619524152E-3</v>
      </c>
      <c r="BS47" s="24">
        <f t="shared" si="9"/>
        <v>39.130438640663897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91.618514031435666</v>
      </c>
      <c r="CE47" s="62">
        <f t="shared" si="40"/>
        <v>251.45374870618241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30.500282129691115</v>
      </c>
      <c r="CL47" s="23">
        <f>EXP(-LN(2)/25)*CL46+(1-EXP(-LN(2)/25))/(LN(2)/25)*Calculateur!CG47*Calculateur!CI47*VLOOKUP('Données projet'!$B$12,Paramètres!$A$1:$I$89,3,0)*0.475*44/12</f>
        <v>4.8844740915370259</v>
      </c>
      <c r="CM47" s="23">
        <f>EXP(-LN(2)/2)*CM46+(1-EXP(-LN(2)/2))/(LN(2)/2)*CG47*CJ47*VLOOKUP('Données projet'!$B$12,Paramètres!$A$1:$I$89,3,0)*0.475*44/12</f>
        <v>3.3129581417777683E-3</v>
      </c>
      <c r="CN47" s="24">
        <f t="shared" si="12"/>
        <v>35.388069179369921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144.57071766795218</v>
      </c>
      <c r="T48" s="62">
        <f t="shared" si="34"/>
        <v>431.01596160648734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54.327246552326415</v>
      </c>
      <c r="AA48" s="23">
        <f>EXP(-LN(2)/25)*AA47+(1-EXP(-LN(2)/25))/(LN(2)/25)*Calculateur!V48*Calculateur!X48*VLOOKUP('Données projet'!$B$9,Paramètres!$A$1:$I$89,3,0)*0.475*44/12</f>
        <v>8.6315999795302325</v>
      </c>
      <c r="AB48" s="23">
        <f>EXP(-LN(2)/2)*AB47+(1-EXP(-LN(2)/2))/(LN(2)/2)*V48*Y48*VLOOKUP('Données projet'!$B$9,Paramètres!$A$1:$I$89,3,0)*0.475*44/12</f>
        <v>4.2561374583991859E-3</v>
      </c>
      <c r="AC48" s="24">
        <f t="shared" si="3"/>
        <v>62.963102669315049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92.185643381769751</v>
      </c>
      <c r="AO48" s="62">
        <f t="shared" si="36"/>
        <v>289.38144171806783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35.033677034840018</v>
      </c>
      <c r="AV48" s="23">
        <f>EXP(-LN(2)/25)*AV47+(1-EXP(-LN(2)/25))/(LN(2)/25)*Calculateur!AQ48*Calculateur!AS48*VLOOKUP('Données projet'!$B$10,Paramètres!$A$1:$I$89,3,0)*0.475*44/12</f>
        <v>5.5662067409496645</v>
      </c>
      <c r="AW48" s="23">
        <f>EXP(-LN(2)/2)*AW47+(1-EXP(-LN(2)/2))/(LN(2)/2)*AQ48*AT48*VLOOKUP('Données projet'!$B$10,Paramètres!$A$1:$I$89,3,0)*0.475*44/12</f>
        <v>2.7446291611673257E-3</v>
      </c>
      <c r="AX48" s="23">
        <f t="shared" si="6"/>
        <v>40.602628404950849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84.40750751235089</v>
      </c>
      <c r="BJ48" s="62">
        <f t="shared" si="38"/>
        <v>274.84191731958373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33.064415380503497</v>
      </c>
      <c r="BQ48" s="23">
        <f>EXP(-LN(2)/25)*BQ47+(1-EXP(-LN(2)/25))/(LN(2)/25)*Calculateur!BL48*Calculateur!BN48*VLOOKUP('Données projet'!$B$11,Paramètres!$A$1:$I$89,3,0)*0.475*44/12</f>
        <v>5.2533272940060609</v>
      </c>
      <c r="BR48" s="23">
        <f>EXP(-LN(2)/2)*BR47+(1-EXP(-LN(2)/2))/(LN(2)/2)*BL48*BO48*VLOOKUP('Données projet'!$B$11,Paramètres!$A$1:$I$89,3,0)*0.475*44/12</f>
        <v>2.5903520935022456E-3</v>
      </c>
      <c r="BS48" s="24">
        <f t="shared" si="9"/>
        <v>38.320333026603059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91.618514031435666</v>
      </c>
      <c r="CE48" s="62">
        <f t="shared" si="40"/>
        <v>251.45374870618241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29.902190200463046</v>
      </c>
      <c r="CL48" s="23">
        <f>EXP(-LN(2)/25)*CL47+(1-EXP(-LN(2)/25))/(LN(2)/25)*Calculateur!CG48*Calculateur!CI48*VLOOKUP('Données projet'!$B$12,Paramètres!$A$1:$I$89,3,0)*0.475*44/12</f>
        <v>4.750907890640617</v>
      </c>
      <c r="CM48" s="23">
        <f>EXP(-LN(2)/2)*CM47+(1-EXP(-LN(2)/2))/(LN(2)/2)*CG48*CJ48*VLOOKUP('Données projet'!$B$12,Paramètres!$A$1:$I$89,3,0)*0.475*44/12</f>
        <v>2.3426151678382435E-3</v>
      </c>
      <c r="CN48" s="24">
        <f t="shared" si="12"/>
        <v>34.655440706271506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144.57071766795218</v>
      </c>
      <c r="T49" s="62">
        <f t="shared" si="34"/>
        <v>431.01596160648734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53.261922383783748</v>
      </c>
      <c r="AA49" s="23">
        <f>EXP(-LN(2)/25)*AA48+(1-EXP(-LN(2)/25))/(LN(2)/25)*Calculateur!V49*Calculateur!X49*VLOOKUP('Données projet'!$B$9,Paramètres!$A$1:$I$89,3,0)*0.475*44/12</f>
        <v>8.3955684241738631</v>
      </c>
      <c r="AB49" s="23">
        <f>EXP(-LN(2)/2)*AB48+(1-EXP(-LN(2)/2))/(LN(2)/2)*V49*Y49*VLOOKUP('Données projet'!$B$9,Paramètres!$A$1:$I$89,3,0)*0.475*44/12</f>
        <v>3.0095436584961417E-3</v>
      </c>
      <c r="AC49" s="24">
        <f t="shared" si="3"/>
        <v>61.660500351616108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92.185643381769751</v>
      </c>
      <c r="AO49" s="62">
        <f t="shared" si="36"/>
        <v>289.38144171806783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34.346687996619842</v>
      </c>
      <c r="AV49" s="23">
        <f>EXP(-LN(2)/25)*AV48+(1-EXP(-LN(2)/25))/(LN(2)/25)*Calculateur!AQ49*Calculateur!AS49*VLOOKUP('Données projet'!$B$10,Paramètres!$A$1:$I$89,3,0)*0.475*44/12</f>
        <v>5.4139985249043052</v>
      </c>
      <c r="AW49" s="23">
        <f>EXP(-LN(2)/2)*AW48+(1-EXP(-LN(2)/2))/(LN(2)/2)*AQ49*AT49*VLOOKUP('Données projet'!$B$10,Paramètres!$A$1:$I$89,3,0)*0.475*44/12</f>
        <v>1.9407458917037618E-3</v>
      </c>
      <c r="AX49" s="23">
        <f t="shared" si="6"/>
        <v>39.762627267415851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84.40750751235089</v>
      </c>
      <c r="BJ49" s="62">
        <f t="shared" si="38"/>
        <v>274.84191731958373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32.416042362193849</v>
      </c>
      <c r="BQ49" s="23">
        <f>EXP(-LN(2)/25)*BQ48+(1-EXP(-LN(2)/25))/(LN(2)/25)*Calculateur!BL49*Calculateur!BN49*VLOOKUP('Données projet'!$B$11,Paramètres!$A$1:$I$89,3,0)*0.475*44/12</f>
        <v>5.1096747828909894</v>
      </c>
      <c r="BR49" s="23">
        <f>EXP(-LN(2)/2)*BR48+(1-EXP(-LN(2)/2))/(LN(2)/2)*BL49*BO49*VLOOKUP('Données projet'!$B$11,Paramètres!$A$1:$I$89,3,0)*0.475*44/12</f>
        <v>1.8316555309762078E-3</v>
      </c>
      <c r="BS49" s="24">
        <f t="shared" si="9"/>
        <v>37.527548800615818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91.618514031435666</v>
      </c>
      <c r="CE49" s="62">
        <f t="shared" si="40"/>
        <v>251.45374870618241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29.315826489167083</v>
      </c>
      <c r="CL49" s="23">
        <f>EXP(-LN(2)/25)*CL48+(1-EXP(-LN(2)/25))/(LN(2)/25)*Calculateur!CG49*Calculateur!CI49*VLOOKUP('Données projet'!$B$12,Paramètres!$A$1:$I$89,3,0)*0.475*44/12</f>
        <v>4.6209940645316614</v>
      </c>
      <c r="CM49" s="23">
        <f>EXP(-LN(2)/2)*CM48+(1-EXP(-LN(2)/2))/(LN(2)/2)*CG49*CJ49*VLOOKUP('Données projet'!$B$12,Paramètres!$A$1:$I$89,3,0)*0.475*44/12</f>
        <v>1.6564790708888842E-3</v>
      </c>
      <c r="CN49" s="24">
        <f t="shared" si="12"/>
        <v>33.938477032769633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144.57071766795218</v>
      </c>
      <c r="T50" s="62">
        <f t="shared" si="34"/>
        <v>431.01596160648734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52.217488572402623</v>
      </c>
      <c r="AA50" s="23">
        <f>EXP(-LN(2)/25)*AA49+(1-EXP(-LN(2)/25))/(LN(2)/25)*Calculateur!V50*Calculateur!X50*VLOOKUP('Données projet'!$B$9,Paramètres!$A$1:$I$89,3,0)*0.475*44/12</f>
        <v>8.1659911641110732</v>
      </c>
      <c r="AB50" s="23">
        <f>EXP(-LN(2)/2)*AB49+(1-EXP(-LN(2)/2))/(LN(2)/2)*V50*Y50*VLOOKUP('Données projet'!$B$9,Paramètres!$A$1:$I$89,3,0)*0.475*44/12</f>
        <v>2.128068729199593E-3</v>
      </c>
      <c r="AC50" s="24">
        <f t="shared" si="3"/>
        <v>60.385607805242891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92.185643381769751</v>
      </c>
      <c r="AO50" s="62">
        <f t="shared" si="36"/>
        <v>289.38144171806783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33.67317039441722</v>
      </c>
      <c r="AV50" s="23">
        <f>EXP(-LN(2)/25)*AV49+(1-EXP(-LN(2)/25))/(LN(2)/25)*Calculateur!AQ50*Calculateur!AS50*VLOOKUP('Données projet'!$B$10,Paramètres!$A$1:$I$89,3,0)*0.475*44/12</f>
        <v>5.265952450530988</v>
      </c>
      <c r="AW50" s="23">
        <f>EXP(-LN(2)/2)*AW49+(1-EXP(-LN(2)/2))/(LN(2)/2)*AQ50*AT50*VLOOKUP('Données projet'!$B$10,Paramètres!$A$1:$I$89,3,0)*0.475*44/12</f>
        <v>1.3723145805836631E-3</v>
      </c>
      <c r="AX50" s="23">
        <f t="shared" si="6"/>
        <v>38.940495159528794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84.40750751235089</v>
      </c>
      <c r="BJ50" s="62">
        <f t="shared" si="38"/>
        <v>274.84191731958373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31.780383543304762</v>
      </c>
      <c r="BQ50" s="23">
        <f>EXP(-LN(2)/25)*BQ49+(1-EXP(-LN(2)/25))/(LN(2)/25)*Calculateur!BL50*Calculateur!BN50*VLOOKUP('Données projet'!$B$11,Paramètres!$A$1:$I$89,3,0)*0.475*44/12</f>
        <v>4.9699504572467168</v>
      </c>
      <c r="BR50" s="23">
        <f>EXP(-LN(2)/2)*BR49+(1-EXP(-LN(2)/2))/(LN(2)/2)*BL50*BO50*VLOOKUP('Données projet'!$B$11,Paramètres!$A$1:$I$89,3,0)*0.475*44/12</f>
        <v>1.295176046751123E-3</v>
      </c>
      <c r="BS50" s="24">
        <f t="shared" si="9"/>
        <v>36.751629176598229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91.618514031435666</v>
      </c>
      <c r="CE50" s="62">
        <f t="shared" si="40"/>
        <v>251.45374870618241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28.740961012603083</v>
      </c>
      <c r="CL50" s="23">
        <f>EXP(-LN(2)/25)*CL49+(1-EXP(-LN(2)/25))/(LN(2)/25)*Calculateur!CG50*Calculateur!CI50*VLOOKUP('Données projet'!$B$12,Paramètres!$A$1:$I$89,3,0)*0.475*44/12</f>
        <v>4.4946327388295266</v>
      </c>
      <c r="CM50" s="23">
        <f>EXP(-LN(2)/2)*CM49+(1-EXP(-LN(2)/2))/(LN(2)/2)*CG50*CJ50*VLOOKUP('Données projet'!$B$12,Paramètres!$A$1:$I$89,3,0)*0.475*44/12</f>
        <v>1.1713075839191217E-3</v>
      </c>
      <c r="CN50" s="24">
        <f t="shared" si="12"/>
        <v>33.236765059016527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144.57071766795218</v>
      </c>
      <c r="T51" s="62">
        <f t="shared" si="34"/>
        <v>431.01596160648734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51.193535471020958</v>
      </c>
      <c r="AA51" s="23">
        <f>EXP(-LN(2)/25)*AA50+(1-EXP(-LN(2)/25))/(LN(2)/25)*Calculateur!V51*Calculateur!X51*VLOOKUP('Données projet'!$B$9,Paramètres!$A$1:$I$89,3,0)*0.475*44/12</f>
        <v>7.9426917062976443</v>
      </c>
      <c r="AB51" s="23">
        <f>EXP(-LN(2)/2)*AB50+(1-EXP(-LN(2)/2))/(LN(2)/2)*V51*Y51*VLOOKUP('Données projet'!$B$9,Paramètres!$A$1:$I$89,3,0)*0.475*44/12</f>
        <v>1.5047718292480708E-3</v>
      </c>
      <c r="AC51" s="24">
        <f t="shared" si="3"/>
        <v>59.137731949147849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92.185643381769751</v>
      </c>
      <c r="AO51" s="62">
        <f t="shared" si="36"/>
        <v>289.38144171806783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33.012860061588619</v>
      </c>
      <c r="AV51" s="23">
        <f>EXP(-LN(2)/25)*AV50+(1-EXP(-LN(2)/25))/(LN(2)/25)*Calculateur!AQ51*Calculateur!AS51*VLOOKUP('Données projet'!$B$10,Paramètres!$A$1:$I$89,3,0)*0.475*44/12</f>
        <v>5.1219547038468143</v>
      </c>
      <c r="AW51" s="23">
        <f>EXP(-LN(2)/2)*AW50+(1-EXP(-LN(2)/2))/(LN(2)/2)*AQ51*AT51*VLOOKUP('Données projet'!$B$10,Paramètres!$A$1:$I$89,3,0)*0.475*44/12</f>
        <v>9.7037294585188103E-4</v>
      </c>
      <c r="AX51" s="23">
        <f t="shared" si="6"/>
        <v>38.135785138381287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84.40750751235089</v>
      </c>
      <c r="BJ51" s="62">
        <f t="shared" si="38"/>
        <v>274.84191731958373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31.157189606140495</v>
      </c>
      <c r="BQ51" s="23">
        <f>EXP(-LN(2)/25)*BQ50+(1-EXP(-LN(2)/25))/(LN(2)/25)*Calculateur!BL51*Calculateur!BN51*VLOOKUP('Données projet'!$B$11,Paramètres!$A$1:$I$89,3,0)*0.475*44/12</f>
        <v>4.83404690063497</v>
      </c>
      <c r="BR51" s="23">
        <f>EXP(-LN(2)/2)*BR50+(1-EXP(-LN(2)/2))/(LN(2)/2)*BL51*BO51*VLOOKUP('Données projet'!$B$11,Paramètres!$A$1:$I$89,3,0)*0.475*44/12</f>
        <v>9.1582776548810403E-4</v>
      </c>
      <c r="BS51" s="24">
        <f t="shared" si="9"/>
        <v>35.992152334540954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91.618514031435666</v>
      </c>
      <c r="CE51" s="62">
        <f t="shared" si="40"/>
        <v>251.45374870618241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28.177368297401184</v>
      </c>
      <c r="CL51" s="23">
        <f>EXP(-LN(2)/25)*CL50+(1-EXP(-LN(2)/25))/(LN(2)/25)*Calculateur!CG51*Calculateur!CI51*VLOOKUP('Données projet'!$B$12,Paramètres!$A$1:$I$89,3,0)*0.475*44/12</f>
        <v>4.3717267702237699</v>
      </c>
      <c r="CM51" s="23">
        <f>EXP(-LN(2)/2)*CM50+(1-EXP(-LN(2)/2))/(LN(2)/2)*CG51*CJ51*VLOOKUP('Données projet'!$B$12,Paramètres!$A$1:$I$89,3,0)*0.475*44/12</f>
        <v>8.2823953544444208E-4</v>
      </c>
      <c r="CN51" s="24">
        <f t="shared" si="12"/>
        <v>32.549923307160398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144.57071766795218</v>
      </c>
      <c r="T52" s="62">
        <f t="shared" si="34"/>
        <v>431.01596160648734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50.189661465407667</v>
      </c>
      <c r="AA52" s="23">
        <f>EXP(-LN(2)/25)*AA51+(1-EXP(-LN(2)/25))/(LN(2)/25)*Calculateur!V52*Calculateur!X52*VLOOKUP('Données projet'!$B$9,Paramètres!$A$1:$I$89,3,0)*0.475*44/12</f>
        <v>7.7254983839009315</v>
      </c>
      <c r="AB52" s="23">
        <f>EXP(-LN(2)/2)*AB51+(1-EXP(-LN(2)/2))/(LN(2)/2)*V52*Y52*VLOOKUP('Données projet'!$B$9,Paramètres!$A$1:$I$89,3,0)*0.475*44/12</f>
        <v>1.0640343645997965E-3</v>
      </c>
      <c r="AC52" s="24">
        <f t="shared" si="3"/>
        <v>57.916223883673204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92.185643381769751</v>
      </c>
      <c r="AO52" s="62">
        <f t="shared" si="36"/>
        <v>289.38144171806783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32.36549801163725</v>
      </c>
      <c r="AV52" s="23">
        <f>EXP(-LN(2)/25)*AV51+(1-EXP(-LN(2)/25))/(LN(2)/25)*Calculateur!AQ52*Calculateur!AS52*VLOOKUP('Données projet'!$B$10,Paramètres!$A$1:$I$89,3,0)*0.475*44/12</f>
        <v>4.9818945831182315</v>
      </c>
      <c r="AW52" s="23">
        <f>EXP(-LN(2)/2)*AW51+(1-EXP(-LN(2)/2))/(LN(2)/2)*AQ52*AT52*VLOOKUP('Données projet'!$B$10,Paramètres!$A$1:$I$89,3,0)*0.475*44/12</f>
        <v>6.8615729029183165E-4</v>
      </c>
      <c r="AX52" s="23">
        <f t="shared" si="6"/>
        <v>37.348078752045772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84.40750751235089</v>
      </c>
      <c r="BJ52" s="62">
        <f t="shared" si="38"/>
        <v>274.84191731958373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30.546216121973249</v>
      </c>
      <c r="BQ52" s="23">
        <f>EXP(-LN(2)/25)*BQ51+(1-EXP(-LN(2)/25))/(LN(2)/25)*Calculateur!BL52*Calculateur!BN52*VLOOKUP('Données projet'!$B$11,Paramètres!$A$1:$I$89,3,0)*0.475*44/12</f>
        <v>4.7018596339256282</v>
      </c>
      <c r="BR52" s="23">
        <f>EXP(-LN(2)/2)*BR51+(1-EXP(-LN(2)/2))/(LN(2)/2)*BL52*BO52*VLOOKUP('Données projet'!$B$11,Paramètres!$A$1:$I$89,3,0)*0.475*44/12</f>
        <v>6.4758802337556163E-4</v>
      </c>
      <c r="BS52" s="24">
        <f t="shared" si="9"/>
        <v>35.248723343922251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91.618514031435666</v>
      </c>
      <c r="CE52" s="62">
        <f t="shared" si="40"/>
        <v>251.45374870618241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27.624827291586783</v>
      </c>
      <c r="CL52" s="23">
        <f>EXP(-LN(2)/25)*CL51+(1-EXP(-LN(2)/25))/(LN(2)/25)*Calculateur!CG52*Calculateur!CI52*VLOOKUP('Données projet'!$B$12,Paramètres!$A$1:$I$89,3,0)*0.475*44/12</f>
        <v>4.252181671792882</v>
      </c>
      <c r="CM52" s="23">
        <f>EXP(-LN(2)/2)*CM51+(1-EXP(-LN(2)/2))/(LN(2)/2)*CG52*CJ52*VLOOKUP('Données projet'!$B$12,Paramètres!$A$1:$I$89,3,0)*0.475*44/12</f>
        <v>5.8565379195956086E-4</v>
      </c>
      <c r="CN52" s="24">
        <f t="shared" si="12"/>
        <v>31.877594617171624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144.57071766795218</v>
      </c>
      <c r="T53" s="62">
        <f t="shared" si="34"/>
        <v>431.01596160648734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49.205472816741768</v>
      </c>
      <c r="AA53" s="23">
        <f>EXP(-LN(2)/25)*AA52+(1-EXP(-LN(2)/25))/(LN(2)/25)*Calculateur!V53*Calculateur!X53*VLOOKUP('Données projet'!$B$9,Paramètres!$A$1:$I$89,3,0)*0.475*44/12</f>
        <v>7.5142442243268572</v>
      </c>
      <c r="AB53" s="23">
        <f>EXP(-LN(2)/2)*AB52+(1-EXP(-LN(2)/2))/(LN(2)/2)*V53*Y53*VLOOKUP('Données projet'!$B$9,Paramètres!$A$1:$I$89,3,0)*0.475*44/12</f>
        <v>7.5238591462403542E-4</v>
      </c>
      <c r="AC53" s="24">
        <f t="shared" si="3"/>
        <v>56.72046942698325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92.185643381769751</v>
      </c>
      <c r="AO53" s="62">
        <f t="shared" si="36"/>
        <v>289.38144171806783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31.73083033663357</v>
      </c>
      <c r="AV53" s="23">
        <f>EXP(-LN(2)/25)*AV52+(1-EXP(-LN(2)/25))/(LN(2)/25)*Calculateur!AQ53*Calculateur!AS53*VLOOKUP('Données projet'!$B$10,Paramètres!$A$1:$I$89,3,0)*0.475*44/12</f>
        <v>4.8456644137564133</v>
      </c>
      <c r="AW53" s="23">
        <f>EXP(-LN(2)/2)*AW52+(1-EXP(-LN(2)/2))/(LN(2)/2)*AQ53*AT53*VLOOKUP('Données projet'!$B$10,Paramètres!$A$1:$I$89,3,0)*0.475*44/12</f>
        <v>4.8518647292594062E-4</v>
      </c>
      <c r="AX53" s="23">
        <f t="shared" si="6"/>
        <v>36.576979936862912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84.40750751235089</v>
      </c>
      <c r="BJ53" s="62">
        <f t="shared" si="38"/>
        <v>274.84191731958373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29.947223455173493</v>
      </c>
      <c r="BQ53" s="23">
        <f>EXP(-LN(2)/25)*BQ52+(1-EXP(-LN(2)/25))/(LN(2)/25)*Calculateur!BL53*Calculateur!BN53*VLOOKUP('Données projet'!$B$11,Paramètres!$A$1:$I$89,3,0)*0.475*44/12</f>
        <v>4.5732870349758796</v>
      </c>
      <c r="BR53" s="23">
        <f>EXP(-LN(2)/2)*BR52+(1-EXP(-LN(2)/2))/(LN(2)/2)*BL53*BO53*VLOOKUP('Données projet'!$B$11,Paramètres!$A$1:$I$89,3,0)*0.475*44/12</f>
        <v>4.5791388274405212E-4</v>
      </c>
      <c r="BS53" s="24">
        <f t="shared" si="9"/>
        <v>34.520968404032111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91.618514031435666</v>
      </c>
      <c r="CE53" s="62">
        <f t="shared" si="40"/>
        <v>251.45374870618241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27.083121277879666</v>
      </c>
      <c r="CL53" s="23">
        <f>EXP(-LN(2)/25)*CL52+(1-EXP(-LN(2)/25))/(LN(2)/25)*Calculateur!CG53*Calculateur!CI53*VLOOKUP('Données projet'!$B$12,Paramètres!$A$1:$I$89,3,0)*0.475*44/12</f>
        <v>4.1359055403651901</v>
      </c>
      <c r="CM53" s="23">
        <f>EXP(-LN(2)/2)*CM52+(1-EXP(-LN(2)/2))/(LN(2)/2)*CG53*CJ53*VLOOKUP('Données projet'!$B$12,Paramètres!$A$1:$I$89,3,0)*0.475*44/12</f>
        <v>4.1411976772222104E-4</v>
      </c>
      <c r="CN53" s="24">
        <f t="shared" si="12"/>
        <v>31.219440938012578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144.57071766795218</v>
      </c>
      <c r="T54" s="62">
        <f t="shared" si="34"/>
        <v>431.01596160648734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48.240583507180403</v>
      </c>
      <c r="AA54" s="23">
        <f>EXP(-LN(2)/25)*AA53+(1-EXP(-LN(2)/25))/(LN(2)/25)*Calculateur!V54*Calculateur!X54*VLOOKUP('Données projet'!$B$9,Paramètres!$A$1:$I$89,3,0)*0.475*44/12</f>
        <v>7.3087668208557099</v>
      </c>
      <c r="AB54" s="23">
        <f>EXP(-LN(2)/2)*AB53+(1-EXP(-LN(2)/2))/(LN(2)/2)*V54*Y54*VLOOKUP('Données projet'!$B$9,Paramètres!$A$1:$I$89,3,0)*0.475*44/12</f>
        <v>5.3201718229989824E-4</v>
      </c>
      <c r="AC54" s="24">
        <f t="shared" si="3"/>
        <v>55.549882345218414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92.185643381769751</v>
      </c>
      <c r="AO54" s="62">
        <f t="shared" si="36"/>
        <v>289.38144171806783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31.108608107627653</v>
      </c>
      <c r="AV54" s="23">
        <f>EXP(-LN(2)/25)*AV53+(1-EXP(-LN(2)/25))/(LN(2)/25)*Calculateur!AQ54*Calculateur!AS54*VLOOKUP('Données projet'!$B$10,Paramètres!$A$1:$I$89,3,0)*0.475*44/12</f>
        <v>4.7131594655398272</v>
      </c>
      <c r="AW54" s="23">
        <f>EXP(-LN(2)/2)*AW53+(1-EXP(-LN(2)/2))/(LN(2)/2)*AQ54*AT54*VLOOKUP('Données projet'!$B$10,Paramètres!$A$1:$I$89,3,0)*0.475*44/12</f>
        <v>3.4307864514591588E-4</v>
      </c>
      <c r="AX54" s="23">
        <f t="shared" si="6"/>
        <v>35.822110651812622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84.40750751235089</v>
      </c>
      <c r="BJ54" s="62">
        <f t="shared" si="38"/>
        <v>274.84191731958373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29.359976669220231</v>
      </c>
      <c r="BQ54" s="23">
        <f>EXP(-LN(2)/25)*BQ53+(1-EXP(-LN(2)/25))/(LN(2)/25)*Calculateur!BL54*Calculateur!BN54*VLOOKUP('Données projet'!$B$11,Paramètres!$A$1:$I$89,3,0)*0.475*44/12</f>
        <v>4.4482302605057518</v>
      </c>
      <c r="BR54" s="23">
        <f>EXP(-LN(2)/2)*BR53+(1-EXP(-LN(2)/2))/(LN(2)/2)*BL54*BO54*VLOOKUP('Données projet'!$B$11,Paramètres!$A$1:$I$89,3,0)*0.475*44/12</f>
        <v>3.2379401168778087E-4</v>
      </c>
      <c r="BS54" s="24">
        <f t="shared" si="9"/>
        <v>33.808530723737668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91.618514031435666</v>
      </c>
      <c r="CE54" s="62">
        <f t="shared" si="40"/>
        <v>251.45374870618241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26.552037788693301</v>
      </c>
      <c r="CL54" s="23">
        <f>EXP(-LN(2)/25)*CL53+(1-EXP(-LN(2)/25))/(LN(2)/25)*Calculateur!CG54*Calculateur!CI54*VLOOKUP('Données projet'!$B$12,Paramètres!$A$1:$I$89,3,0)*0.475*44/12</f>
        <v>4.0228089858660843</v>
      </c>
      <c r="CM54" s="23">
        <f>EXP(-LN(2)/2)*CM53+(1-EXP(-LN(2)/2))/(LN(2)/2)*CG54*CJ54*VLOOKUP('Données projet'!$B$12,Paramètres!$A$1:$I$89,3,0)*0.475*44/12</f>
        <v>2.9282689597978043E-4</v>
      </c>
      <c r="CN54" s="24">
        <f t="shared" si="12"/>
        <v>30.575139601455366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144.57071766795218</v>
      </c>
      <c r="T55" s="62">
        <f t="shared" si="34"/>
        <v>431.01596160648734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47.294615088455174</v>
      </c>
      <c r="AA55" s="23">
        <f>EXP(-LN(2)/25)*AA54+(1-EXP(-LN(2)/25))/(LN(2)/25)*Calculateur!V55*Calculateur!X55*VLOOKUP('Données projet'!$B$9,Paramètres!$A$1:$I$89,3,0)*0.475*44/12</f>
        <v>7.1089082077880681</v>
      </c>
      <c r="AB55" s="23">
        <f>EXP(-LN(2)/2)*AB54+(1-EXP(-LN(2)/2))/(LN(2)/2)*V55*Y55*VLOOKUP('Données projet'!$B$9,Paramètres!$A$1:$I$89,3,0)*0.475*44/12</f>
        <v>3.7619295731201771E-4</v>
      </c>
      <c r="AC55" s="24">
        <f t="shared" si="3"/>
        <v>54.403899489200555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92.185643381769751</v>
      </c>
      <c r="AO55" s="62">
        <f t="shared" si="36"/>
        <v>289.38144171806783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30.498587277014455</v>
      </c>
      <c r="AV55" s="23">
        <f>EXP(-LN(2)/25)*AV54+(1-EXP(-LN(2)/25))/(LN(2)/25)*Calculateur!AQ55*Calculateur!AS55*VLOOKUP('Données projet'!$B$10,Paramètres!$A$1:$I$89,3,0)*0.475*44/12</f>
        <v>4.5842778721003565</v>
      </c>
      <c r="AW55" s="23">
        <f>EXP(-LN(2)/2)*AW54+(1-EXP(-LN(2)/2))/(LN(2)/2)*AQ55*AT55*VLOOKUP('Données projet'!$B$10,Paramètres!$A$1:$I$89,3,0)*0.475*44/12</f>
        <v>2.4259323646297034E-4</v>
      </c>
      <c r="AX55" s="23">
        <f t="shared" si="6"/>
        <v>35.083107742351274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84.40750751235089</v>
      </c>
      <c r="BJ55" s="62">
        <f t="shared" si="38"/>
        <v>274.84191731958373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28.784245434554339</v>
      </c>
      <c r="BQ55" s="23">
        <f>EXP(-LN(2)/25)*BQ54+(1-EXP(-LN(2)/25))/(LN(2)/25)*Calculateur!BL55*Calculateur!BN55*VLOOKUP('Données projet'!$B$11,Paramètres!$A$1:$I$89,3,0)*0.475*44/12</f>
        <v>4.3265931701099589</v>
      </c>
      <c r="BR55" s="23">
        <f>EXP(-LN(2)/2)*BR54+(1-EXP(-LN(2)/2))/(LN(2)/2)*BL55*BO55*VLOOKUP('Données projet'!$B$11,Paramètres!$A$1:$I$89,3,0)*0.475*44/12</f>
        <v>2.2895694137202609E-4</v>
      </c>
      <c r="BS55" s="24">
        <f t="shared" si="9"/>
        <v>33.111067561605665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91.618514031435666</v>
      </c>
      <c r="CE55" s="62">
        <f t="shared" si="40"/>
        <v>251.45374870618241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26.031368522800939</v>
      </c>
      <c r="CL55" s="23">
        <f>EXP(-LN(2)/25)*CL54+(1-EXP(-LN(2)/25))/(LN(2)/25)*Calculateur!CG55*Calculateur!CI55*VLOOKUP('Données projet'!$B$12,Paramètres!$A$1:$I$89,3,0)*0.475*44/12</f>
        <v>3.9128050625972457</v>
      </c>
      <c r="CM55" s="23">
        <f>EXP(-LN(2)/2)*CM54+(1-EXP(-LN(2)/2))/(LN(2)/2)*CG55*CJ55*VLOOKUP('Données projet'!$B$12,Paramètres!$A$1:$I$89,3,0)*0.475*44/12</f>
        <v>2.0705988386111052E-4</v>
      </c>
      <c r="CN55" s="24">
        <f t="shared" si="12"/>
        <v>29.944380645282049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144.57071766795218</v>
      </c>
      <c r="T56" s="62">
        <f t="shared" si="34"/>
        <v>431.01596160648734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46.367196533437379</v>
      </c>
      <c r="AA56" s="23">
        <f>EXP(-LN(2)/25)*AA55+(1-EXP(-LN(2)/25))/(LN(2)/25)*Calculateur!V56*Calculateur!X56*VLOOKUP('Données projet'!$B$9,Paramètres!$A$1:$I$89,3,0)*0.475*44/12</f>
        <v>6.9145147390048685</v>
      </c>
      <c r="AB56" s="23">
        <f>EXP(-LN(2)/2)*AB55+(1-EXP(-LN(2)/2))/(LN(2)/2)*V56*Y56*VLOOKUP('Données projet'!$B$9,Paramètres!$A$1:$I$89,3,0)*0.475*44/12</f>
        <v>2.6600859114994912E-4</v>
      </c>
      <c r="AC56" s="24">
        <f t="shared" si="3"/>
        <v>53.281977281033399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92.185643381769751</v>
      </c>
      <c r="AO56" s="62">
        <f t="shared" si="36"/>
        <v>289.38144171806783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29.900528582813614</v>
      </c>
      <c r="AV56" s="23">
        <f>EXP(-LN(2)/25)*AV55+(1-EXP(-LN(2)/25))/(LN(2)/25)*Calculateur!AQ56*Calculateur!AS56*VLOOKUP('Données projet'!$B$10,Paramètres!$A$1:$I$89,3,0)*0.475*44/12</f>
        <v>4.4589205526110769</v>
      </c>
      <c r="AW56" s="23">
        <f>EXP(-LN(2)/2)*AW55+(1-EXP(-LN(2)/2))/(LN(2)/2)*AQ56*AT56*VLOOKUP('Données projet'!$B$10,Paramètres!$A$1:$I$89,3,0)*0.475*44/12</f>
        <v>1.7153932257295797E-4</v>
      </c>
      <c r="AX56" s="23">
        <f t="shared" si="6"/>
        <v>34.359620674747262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84.40750751235089</v>
      </c>
      <c r="BJ56" s="62">
        <f t="shared" si="38"/>
        <v>274.84191731958373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28.219803938238869</v>
      </c>
      <c r="BQ56" s="23">
        <f>EXP(-LN(2)/25)*BQ55+(1-EXP(-LN(2)/25))/(LN(2)/25)*Calculateur!BL56*Calculateur!BN56*VLOOKUP('Données projet'!$B$11,Paramètres!$A$1:$I$89,3,0)*0.475*44/12</f>
        <v>4.2082822523476562</v>
      </c>
      <c r="BR56" s="23">
        <f>EXP(-LN(2)/2)*BR55+(1-EXP(-LN(2)/2))/(LN(2)/2)*BL56*BO56*VLOOKUP('Données projet'!$B$11,Paramètres!$A$1:$I$89,3,0)*0.475*44/12</f>
        <v>1.6189700584389046E-4</v>
      </c>
      <c r="BS56" s="24">
        <f t="shared" si="9"/>
        <v>32.428248087592372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91.618514031435666</v>
      </c>
      <c r="CE56" s="62">
        <f t="shared" si="40"/>
        <v>251.45374870618241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25.520909263635833</v>
      </c>
      <c r="CL56" s="23">
        <f>EXP(-LN(2)/25)*CL55+(1-EXP(-LN(2)/25))/(LN(2)/25)*Calculateur!CG56*Calculateur!CI56*VLOOKUP('Données projet'!$B$12,Paramètres!$A$1:$I$89,3,0)*0.475*44/12</f>
        <v>3.8058092023950487</v>
      </c>
      <c r="CM56" s="23">
        <f>EXP(-LN(2)/2)*CM55+(1-EXP(-LN(2)/2))/(LN(2)/2)*CG56*CJ56*VLOOKUP('Données projet'!$B$12,Paramètres!$A$1:$I$89,3,0)*0.475*44/12</f>
        <v>1.4641344798989022E-4</v>
      </c>
      <c r="CN56" s="24">
        <f t="shared" si="12"/>
        <v>29.326864879478872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144.57071766795218</v>
      </c>
      <c r="T57" s="62">
        <f t="shared" si="34"/>
        <v>431.01596160648734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45.45796409061402</v>
      </c>
      <c r="AA57" s="23">
        <f>EXP(-LN(2)/25)*AA56+(1-EXP(-LN(2)/25))/(LN(2)/25)*Calculateur!V57*Calculateur!X57*VLOOKUP('Données projet'!$B$9,Paramètres!$A$1:$I$89,3,0)*0.475*44/12</f>
        <v>6.7254369698482535</v>
      </c>
      <c r="AB57" s="23">
        <f>EXP(-LN(2)/2)*AB56+(1-EXP(-LN(2)/2))/(LN(2)/2)*V57*Y57*VLOOKUP('Données projet'!$B$9,Paramètres!$A$1:$I$89,3,0)*0.475*44/12</f>
        <v>1.8809647865600885E-4</v>
      </c>
      <c r="AC57" s="24">
        <f t="shared" si="3"/>
        <v>52.183589156940933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92.185643381769751</v>
      </c>
      <c r="AO57" s="62">
        <f t="shared" si="36"/>
        <v>289.38144171806783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29.314197454826267</v>
      </c>
      <c r="AV57" s="23">
        <f>EXP(-LN(2)/25)*AV56+(1-EXP(-LN(2)/25))/(LN(2)/25)*Calculateur!AQ57*Calculateur!AS57*VLOOKUP('Données projet'!$B$10,Paramètres!$A$1:$I$89,3,0)*0.475*44/12</f>
        <v>4.3369911356154862</v>
      </c>
      <c r="AW57" s="23">
        <f>EXP(-LN(2)/2)*AW56+(1-EXP(-LN(2)/2))/(LN(2)/2)*AQ57*AT57*VLOOKUP('Données projet'!$B$10,Paramètres!$A$1:$I$89,3,0)*0.475*44/12</f>
        <v>1.212966182314852E-4</v>
      </c>
      <c r="AX57" s="23">
        <f t="shared" si="6"/>
        <v>33.651309887059988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84.40750751235089</v>
      </c>
      <c r="BJ57" s="62">
        <f t="shared" si="38"/>
        <v>274.84191731958373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27.666430795390824</v>
      </c>
      <c r="BQ57" s="23">
        <f>EXP(-LN(2)/25)*BQ56+(1-EXP(-LN(2)/25))/(LN(2)/25)*Calculateur!BL57*Calculateur!BN57*VLOOKUP('Données projet'!$B$11,Paramètres!$A$1:$I$89,3,0)*0.475*44/12</f>
        <v>4.093206552853264</v>
      </c>
      <c r="BR57" s="23">
        <f>EXP(-LN(2)/2)*BR56+(1-EXP(-LN(2)/2))/(LN(2)/2)*BL57*BO57*VLOOKUP('Données projet'!$B$11,Paramètres!$A$1:$I$89,3,0)*0.475*44/12</f>
        <v>1.1447847068601307E-4</v>
      </c>
      <c r="BS57" s="24">
        <f t="shared" si="9"/>
        <v>31.759751826714773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91.618514031435666</v>
      </c>
      <c r="CE57" s="62">
        <f t="shared" si="40"/>
        <v>251.45374870618241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25.020459799193549</v>
      </c>
      <c r="CL57" s="23">
        <f>EXP(-LN(2)/25)*CL56+(1-EXP(-LN(2)/25))/(LN(2)/25)*Calculateur!CG57*Calculateur!CI57*VLOOKUP('Données projet'!$B$12,Paramètres!$A$1:$I$89,3,0)*0.475*44/12</f>
        <v>3.7017391496167487</v>
      </c>
      <c r="CM57" s="23">
        <f>EXP(-LN(2)/2)*CM56+(1-EXP(-LN(2)/2))/(LN(2)/2)*CG57*CJ57*VLOOKUP('Données projet'!$B$12,Paramètres!$A$1:$I$89,3,0)*0.475*44/12</f>
        <v>1.0352994193055526E-4</v>
      </c>
      <c r="CN57" s="24">
        <f t="shared" si="12"/>
        <v>28.72230247875223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144.57071766795218</v>
      </c>
      <c r="T58" s="62">
        <f t="shared" si="34"/>
        <v>431.01596160648734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44.566561141417395</v>
      </c>
      <c r="AA58" s="23">
        <f>EXP(-LN(2)/25)*AA57+(1-EXP(-LN(2)/25))/(LN(2)/25)*Calculateur!V58*Calculateur!X58*VLOOKUP('Données projet'!$B$9,Paramètres!$A$1:$I$89,3,0)*0.475*44/12</f>
        <v>6.5415295422323938</v>
      </c>
      <c r="AB58" s="23">
        <f>EXP(-LN(2)/2)*AB57+(1-EXP(-LN(2)/2))/(LN(2)/2)*V58*Y58*VLOOKUP('Données projet'!$B$9,Paramètres!$A$1:$I$89,3,0)*0.475*44/12</f>
        <v>1.3300429557497456E-4</v>
      </c>
      <c r="AC58" s="24">
        <f t="shared" si="3"/>
        <v>51.108223687945369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92.185643381769751</v>
      </c>
      <c r="AO58" s="62">
        <f t="shared" si="36"/>
        <v>289.38144171806783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28.73936392263208</v>
      </c>
      <c r="AV58" s="23">
        <f>EXP(-LN(2)/25)*AV57+(1-EXP(-LN(2)/25))/(LN(2)/25)*Calculateur!AQ58*Calculateur!AS58*VLOOKUP('Données projet'!$B$10,Paramètres!$A$1:$I$89,3,0)*0.475*44/12</f>
        <v>4.2183958849396292</v>
      </c>
      <c r="AW58" s="23">
        <f>EXP(-LN(2)/2)*AW57+(1-EXP(-LN(2)/2))/(LN(2)/2)*AQ58*AT58*VLOOKUP('Données projet'!$B$10,Paramètres!$A$1:$I$89,3,0)*0.475*44/12</f>
        <v>8.5769661286478997E-5</v>
      </c>
      <c r="AX58" s="23">
        <f t="shared" si="6"/>
        <v>32.957845577233002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84.40750751235089</v>
      </c>
      <c r="BJ58" s="62">
        <f t="shared" si="38"/>
        <v>274.84191731958373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27.123908962349741</v>
      </c>
      <c r="BQ58" s="23">
        <f>EXP(-LN(2)/25)*BQ57+(1-EXP(-LN(2)/25))/(LN(2)/25)*Calculateur!BL58*Calculateur!BN58*VLOOKUP('Données projet'!$B$11,Paramètres!$A$1:$I$89,3,0)*0.475*44/12</f>
        <v>3.9812776044131142</v>
      </c>
      <c r="BR58" s="23">
        <f>EXP(-LN(2)/2)*BR57+(1-EXP(-LN(2)/2))/(LN(2)/2)*BL58*BO58*VLOOKUP('Données projet'!$B$11,Paramètres!$A$1:$I$89,3,0)*0.475*44/12</f>
        <v>8.0948502921945244E-5</v>
      </c>
      <c r="BS58" s="24">
        <f t="shared" si="9"/>
        <v>31.10526751526578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91.618514031435666</v>
      </c>
      <c r="CE58" s="62">
        <f t="shared" si="40"/>
        <v>251.45374870618241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24.529823843504946</v>
      </c>
      <c r="CL58" s="23">
        <f>EXP(-LN(2)/25)*CL57+(1-EXP(-LN(2)/25))/(LN(2)/25)*Calculateur!CG58*Calculateur!CI58*VLOOKUP('Données projet'!$B$12,Paramètres!$A$1:$I$89,3,0)*0.475*44/12</f>
        <v>3.6005148979044774</v>
      </c>
      <c r="CM58" s="23">
        <f>EXP(-LN(2)/2)*CM57+(1-EXP(-LN(2)/2))/(LN(2)/2)*CG58*CJ58*VLOOKUP('Données projet'!$B$12,Paramètres!$A$1:$I$89,3,0)*0.475*44/12</f>
        <v>7.3206723994945108E-5</v>
      </c>
      <c r="CN58" s="24">
        <f t="shared" si="12"/>
        <v>28.130411948133421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144.57071766795218</v>
      </c>
      <c r="T59" s="62">
        <f t="shared" si="34"/>
        <v>431.01596160648734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43.692638060352408</v>
      </c>
      <c r="AA59" s="23">
        <f>EXP(-LN(2)/25)*AA58+(1-EXP(-LN(2)/25))/(LN(2)/25)*Calculateur!V59*Calculateur!X59*VLOOKUP('Données projet'!$B$9,Paramètres!$A$1:$I$89,3,0)*0.475*44/12</f>
        <v>6.3626510728959609</v>
      </c>
      <c r="AB59" s="23">
        <f>EXP(-LN(2)/2)*AB58+(1-EXP(-LN(2)/2))/(LN(2)/2)*V59*Y59*VLOOKUP('Données projet'!$B$9,Paramètres!$A$1:$I$89,3,0)*0.475*44/12</f>
        <v>9.4048239328004427E-5</v>
      </c>
      <c r="AC59" s="24">
        <f t="shared" si="3"/>
        <v>50.055383181487692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92.185643381769751</v>
      </c>
      <c r="AO59" s="62">
        <f t="shared" si="36"/>
        <v>289.38144171806783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28.175802525390385</v>
      </c>
      <c r="AV59" s="23">
        <f>EXP(-LN(2)/25)*AV58+(1-EXP(-LN(2)/25))/(LN(2)/25)*Calculateur!AQ59*Calculateur!AS59*VLOOKUP('Données projet'!$B$10,Paramètres!$A$1:$I$89,3,0)*0.475*44/12</f>
        <v>4.1030436276301572</v>
      </c>
      <c r="AW59" s="23">
        <f>EXP(-LN(2)/2)*AW58+(1-EXP(-LN(2)/2))/(LN(2)/2)*AQ59*AT59*VLOOKUP('Données projet'!$B$10,Paramètres!$A$1:$I$89,3,0)*0.475*44/12</f>
        <v>6.0648309115742605E-5</v>
      </c>
      <c r="AX59" s="23">
        <f t="shared" si="6"/>
        <v>32.278906801329654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84.40750751235089</v>
      </c>
      <c r="BJ59" s="62">
        <f t="shared" si="38"/>
        <v>274.84191731958373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26.592025651548951</v>
      </c>
      <c r="BQ59" s="23">
        <f>EXP(-LN(2)/25)*BQ58+(1-EXP(-LN(2)/25))/(LN(2)/25)*Calculateur!BL59*Calculateur!BN59*VLOOKUP('Données projet'!$B$11,Paramètres!$A$1:$I$89,3,0)*0.475*44/12</f>
        <v>3.8724093589541475</v>
      </c>
      <c r="BR59" s="23">
        <f>EXP(-LN(2)/2)*BR58+(1-EXP(-LN(2)/2))/(LN(2)/2)*BL59*BO59*VLOOKUP('Données projet'!$B$11,Paramètres!$A$1:$I$89,3,0)*0.475*44/12</f>
        <v>5.7239235343006542E-5</v>
      </c>
      <c r="BS59" s="24">
        <f t="shared" si="9"/>
        <v>30.464492249738441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91.618514031435666</v>
      </c>
      <c r="CE59" s="62">
        <f t="shared" si="40"/>
        <v>251.45374870618241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24.048808959649012</v>
      </c>
      <c r="CL59" s="23">
        <f>EXP(-LN(2)/25)*CL58+(1-EXP(-LN(2)/25))/(LN(2)/25)*Calculateur!CG59*Calculateur!CI59*VLOOKUP('Données projet'!$B$12,Paramètres!$A$1:$I$89,3,0)*0.475*44/12</f>
        <v>3.5020586286784301</v>
      </c>
      <c r="CM59" s="23">
        <f>EXP(-LN(2)/2)*CM58+(1-EXP(-LN(2)/2))/(LN(2)/2)*CG59*CJ59*VLOOKUP('Données projet'!$B$12,Paramètres!$A$1:$I$89,3,0)*0.475*44/12</f>
        <v>5.176497096527763E-5</v>
      </c>
      <c r="CN59" s="24">
        <f t="shared" si="12"/>
        <v>27.550919353298408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144.57071766795218</v>
      </c>
      <c r="T60" s="62">
        <f t="shared" si="34"/>
        <v>431.01596160648734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42.835852077866654</v>
      </c>
      <c r="AA60" s="23">
        <f>EXP(-LN(2)/25)*AA59+(1-EXP(-LN(2)/25))/(LN(2)/25)*Calculateur!V60*Calculateur!X60*VLOOKUP('Données projet'!$B$9,Paramètres!$A$1:$I$89,3,0)*0.475*44/12</f>
        <v>6.1886640447103431</v>
      </c>
      <c r="AB60" s="23">
        <f>EXP(-LN(2)/2)*AB59+(1-EXP(-LN(2)/2))/(LN(2)/2)*V60*Y60*VLOOKUP('Données projet'!$B$9,Paramètres!$A$1:$I$89,3,0)*0.475*44/12</f>
        <v>6.650214778748728E-5</v>
      </c>
      <c r="AC60" s="24">
        <f t="shared" si="3"/>
        <v>49.024582624724786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92.185643381769751</v>
      </c>
      <c r="AO60" s="62">
        <f t="shared" si="36"/>
        <v>289.38144171806783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27.62329222341009</v>
      </c>
      <c r="AV60" s="23">
        <f>EXP(-LN(2)/25)*AV59+(1-EXP(-LN(2)/25))/(LN(2)/25)*Calculateur!AQ60*Calculateur!AS60*VLOOKUP('Données projet'!$B$10,Paramètres!$A$1:$I$89,3,0)*0.475*44/12</f>
        <v>3.9908456838629238</v>
      </c>
      <c r="AW60" s="23">
        <f>EXP(-LN(2)/2)*AW59+(1-EXP(-LN(2)/2))/(LN(2)/2)*AQ60*AT60*VLOOKUP('Données projet'!$B$10,Paramètres!$A$1:$I$89,3,0)*0.475*44/12</f>
        <v>4.2884830643239505E-5</v>
      </c>
      <c r="AX60" s="23">
        <f t="shared" si="6"/>
        <v>31.614180792103657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84.40750751235089</v>
      </c>
      <c r="BJ60" s="62">
        <f t="shared" si="38"/>
        <v>274.84191731958373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26.070572248056177</v>
      </c>
      <c r="BQ60" s="23">
        <f>EXP(-LN(2)/25)*BQ59+(1-EXP(-LN(2)/25))/(LN(2)/25)*Calculateur!BL60*Calculateur!BN60*VLOOKUP('Données projet'!$B$11,Paramètres!$A$1:$I$89,3,0)*0.475*44/12</f>
        <v>3.7665181213923886</v>
      </c>
      <c r="BR60" s="23">
        <f>EXP(-LN(2)/2)*BR59+(1-EXP(-LN(2)/2))/(LN(2)/2)*BL60*BO60*VLOOKUP('Données projet'!$B$11,Paramètres!$A$1:$I$89,3,0)*0.475*44/12</f>
        <v>4.0474251460972629E-5</v>
      </c>
      <c r="BS60" s="24">
        <f t="shared" si="9"/>
        <v>29.837130843700024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91.618514031435666</v>
      </c>
      <c r="CE60" s="62">
        <f t="shared" si="40"/>
        <v>251.45374870618241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23.577226484275382</v>
      </c>
      <c r="CL60" s="23">
        <f>EXP(-LN(2)/25)*CL59+(1-EXP(-LN(2)/25))/(LN(2)/25)*Calculateur!CG60*Calculateur!CI60*VLOOKUP('Données projet'!$B$12,Paramètres!$A$1:$I$89,3,0)*0.475*44/12</f>
        <v>3.4062946513119594</v>
      </c>
      <c r="CM60" s="23">
        <f>EXP(-LN(2)/2)*CM59+(1-EXP(-LN(2)/2))/(LN(2)/2)*CG60*CJ60*VLOOKUP('Données projet'!$B$12,Paramètres!$A$1:$I$89,3,0)*0.475*44/12</f>
        <v>3.6603361997472554E-5</v>
      </c>
      <c r="CN60" s="24">
        <f t="shared" si="12"/>
        <v>26.98355773894934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144.57071766795218</v>
      </c>
      <c r="T61" s="62">
        <f t="shared" si="34"/>
        <v>431.01596160648734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41.9958671459096</v>
      </c>
      <c r="AA61" s="23">
        <f>EXP(-LN(2)/25)*AA60+(1-EXP(-LN(2)/25))/(LN(2)/25)*Calculateur!V61*Calculateur!X61*VLOOKUP('Données projet'!$B$9,Paramètres!$A$1:$I$89,3,0)*0.475*44/12</f>
        <v>6.0194347009600415</v>
      </c>
      <c r="AB61" s="23">
        <f>EXP(-LN(2)/2)*AB60+(1-EXP(-LN(2)/2))/(LN(2)/2)*V61*Y61*VLOOKUP('Données projet'!$B$9,Paramètres!$A$1:$I$89,3,0)*0.475*44/12</f>
        <v>4.7024119664002214E-5</v>
      </c>
      <c r="AC61" s="24">
        <f t="shared" si="3"/>
        <v>48.015348870989307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92.185643381769751</v>
      </c>
      <c r="AO61" s="62">
        <f t="shared" si="36"/>
        <v>289.38144171806783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27.081616311453619</v>
      </c>
      <c r="AV61" s="23">
        <f>EXP(-LN(2)/25)*AV60+(1-EXP(-LN(2)/25))/(LN(2)/25)*Calculateur!AQ61*Calculateur!AS61*VLOOKUP('Données projet'!$B$10,Paramètres!$A$1:$I$89,3,0)*0.475*44/12</f>
        <v>3.8817157987682389</v>
      </c>
      <c r="AW61" s="23">
        <f>EXP(-LN(2)/2)*AW60+(1-EXP(-LN(2)/2))/(LN(2)/2)*AQ61*AT61*VLOOKUP('Données projet'!$B$10,Paramètres!$A$1:$I$89,3,0)*0.475*44/12</f>
        <v>3.0324154557871306E-5</v>
      </c>
      <c r="AX61" s="23">
        <f t="shared" si="6"/>
        <v>30.963362434376414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84.40750751235089</v>
      </c>
      <c r="BJ61" s="62">
        <f t="shared" si="38"/>
        <v>274.84191731958373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25.559344227750724</v>
      </c>
      <c r="BQ61" s="23">
        <f>EXP(-LN(2)/25)*BQ60+(1-EXP(-LN(2)/25))/(LN(2)/25)*Calculateur!BL61*Calculateur!BN61*VLOOKUP('Données projet'!$B$11,Paramètres!$A$1:$I$89,3,0)*0.475*44/12</f>
        <v>3.6635224852903341</v>
      </c>
      <c r="BR61" s="23">
        <f>EXP(-LN(2)/2)*BR60+(1-EXP(-LN(2)/2))/(LN(2)/2)*BL61*BO61*VLOOKUP('Données projet'!$B$11,Paramètres!$A$1:$I$89,3,0)*0.475*44/12</f>
        <v>2.8619617671503275E-5</v>
      </c>
      <c r="BS61" s="24">
        <f t="shared" si="9"/>
        <v>29.22289533265873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91.618514031435666</v>
      </c>
      <c r="CE61" s="62">
        <f t="shared" si="40"/>
        <v>251.45374870618241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23.114891453606923</v>
      </c>
      <c r="CL61" s="23">
        <f>EXP(-LN(2)/25)*CL60+(1-EXP(-LN(2)/25))/(LN(2)/25)*Calculateur!CG61*Calculateur!CI61*VLOOKUP('Données projet'!$B$12,Paramètres!$A$1:$I$89,3,0)*0.475*44/12</f>
        <v>3.3131493449425835</v>
      </c>
      <c r="CM61" s="23">
        <f>EXP(-LN(2)/2)*CM60+(1-EXP(-LN(2)/2))/(LN(2)/2)*CG61*CJ61*VLOOKUP('Données projet'!$B$12,Paramètres!$A$1:$I$89,3,0)*0.475*44/12</f>
        <v>2.5882485482638815E-5</v>
      </c>
      <c r="CN61" s="24">
        <f t="shared" si="12"/>
        <v>26.428066681034988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144.57071766795218</v>
      </c>
      <c r="T62" s="62">
        <f t="shared" si="34"/>
        <v>431.01596160648734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41.172353806128008</v>
      </c>
      <c r="AA62" s="23">
        <f>EXP(-LN(2)/25)*AA61+(1-EXP(-LN(2)/25))/(LN(2)/25)*Calculateur!V62*Calculateur!X62*VLOOKUP('Données projet'!$B$9,Paramètres!$A$1:$I$89,3,0)*0.475*44/12</f>
        <v>5.8548329425139762</v>
      </c>
      <c r="AB62" s="23">
        <f>EXP(-LN(2)/2)*AB61+(1-EXP(-LN(2)/2))/(LN(2)/2)*V62*Y62*VLOOKUP('Données projet'!$B$9,Paramètres!$A$1:$I$89,3,0)*0.475*44/12</f>
        <v>3.325107389374364E-5</v>
      </c>
      <c r="AC62" s="24">
        <f t="shared" si="3"/>
        <v>47.027219999715875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92.185643381769751</v>
      </c>
      <c r="AO62" s="62">
        <f t="shared" si="36"/>
        <v>289.38144171806783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26.550562333740931</v>
      </c>
      <c r="AV62" s="23">
        <f>EXP(-LN(2)/25)*AV61+(1-EXP(-LN(2)/25))/(LN(2)/25)*Calculateur!AQ62*Calculateur!AS62*VLOOKUP('Données projet'!$B$10,Paramètres!$A$1:$I$89,3,0)*0.475*44/12</f>
        <v>3.7755700761203594</v>
      </c>
      <c r="AW62" s="23">
        <f>EXP(-LN(2)/2)*AW61+(1-EXP(-LN(2)/2))/(LN(2)/2)*AQ62*AT62*VLOOKUP('Données projet'!$B$10,Paramètres!$A$1:$I$89,3,0)*0.475*44/12</f>
        <v>2.1442415321619756E-5</v>
      </c>
      <c r="AX62" s="23">
        <f t="shared" si="6"/>
        <v>30.326153852276612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84.40750751235089</v>
      </c>
      <c r="BJ62" s="62">
        <f t="shared" si="38"/>
        <v>274.84191731958373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25.058141077105159</v>
      </c>
      <c r="BQ62" s="23">
        <f>EXP(-LN(2)/25)*BQ61+(1-EXP(-LN(2)/25))/(LN(2)/25)*Calculateur!BL62*Calculateur!BN62*VLOOKUP('Données projet'!$B$11,Paramètres!$A$1:$I$89,3,0)*0.475*44/12</f>
        <v>3.5633432702737955</v>
      </c>
      <c r="BR62" s="23">
        <f>EXP(-LN(2)/2)*BR61+(1-EXP(-LN(2)/2))/(LN(2)/2)*BL62*BO62*VLOOKUP('Données projet'!$B$11,Paramètres!$A$1:$I$89,3,0)*0.475*44/12</f>
        <v>2.0237125730486318E-5</v>
      </c>
      <c r="BS62" s="24">
        <f t="shared" si="9"/>
        <v>28.621504584504684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91.618514031435666</v>
      </c>
      <c r="CE62" s="62">
        <f t="shared" si="40"/>
        <v>251.45374870618241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22.661622530893347</v>
      </c>
      <c r="CL62" s="23">
        <f>EXP(-LN(2)/25)*CL61+(1-EXP(-LN(2)/25))/(LN(2)/25)*Calculateur!CG62*Calculateur!CI62*VLOOKUP('Données projet'!$B$12,Paramètres!$A$1:$I$89,3,0)*0.475*44/12</f>
        <v>3.2225511018741768</v>
      </c>
      <c r="CM62" s="23">
        <f>EXP(-LN(2)/2)*CM61+(1-EXP(-LN(2)/2))/(LN(2)/2)*CG62*CJ62*VLOOKUP('Données projet'!$B$12,Paramètres!$A$1:$I$89,3,0)*0.475*44/12</f>
        <v>1.8301680998736277E-5</v>
      </c>
      <c r="CN62" s="24">
        <f t="shared" si="12"/>
        <v>25.884191934448523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144.57071766795218</v>
      </c>
      <c r="T63" s="62">
        <f t="shared" si="34"/>
        <v>431.01596160648734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40.364989060645989</v>
      </c>
      <c r="AA63" s="23">
        <f>EXP(-LN(2)/25)*AA62+(1-EXP(-LN(2)/25))/(LN(2)/25)*Calculateur!V63*Calculateur!X63*VLOOKUP('Données projet'!$B$9,Paramètres!$A$1:$I$89,3,0)*0.475*44/12</f>
        <v>5.6947322278086485</v>
      </c>
      <c r="AB63" s="23">
        <f>EXP(-LN(2)/2)*AB62+(1-EXP(-LN(2)/2))/(LN(2)/2)*V63*Y63*VLOOKUP('Données projet'!$B$9,Paramètres!$A$1:$I$89,3,0)*0.475*44/12</f>
        <v>2.3512059832001107E-5</v>
      </c>
      <c r="AC63" s="24">
        <f t="shared" si="3"/>
        <v>46.059744800514473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92.185643381769751</v>
      </c>
      <c r="AO63" s="62">
        <f t="shared" si="36"/>
        <v>289.38144171806783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26.029922000620246</v>
      </c>
      <c r="AV63" s="23">
        <f>EXP(-LN(2)/25)*AV62+(1-EXP(-LN(2)/25))/(LN(2)/25)*Calculateur!AQ63*Calculateur!AS63*VLOOKUP('Données projet'!$B$10,Paramètres!$A$1:$I$89,3,0)*0.475*44/12</f>
        <v>3.672326913840247</v>
      </c>
      <c r="AW63" s="23">
        <f>EXP(-LN(2)/2)*AW62+(1-EXP(-LN(2)/2))/(LN(2)/2)*AQ63*AT63*VLOOKUP('Données projet'!$B$10,Paramètres!$A$1:$I$89,3,0)*0.475*44/12</f>
        <v>1.5162077278935656E-5</v>
      </c>
      <c r="AX63" s="23">
        <f t="shared" si="6"/>
        <v>29.702264076537773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84.40750751235089</v>
      </c>
      <c r="BJ63" s="62">
        <f t="shared" si="38"/>
        <v>274.84191731958373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24.566766214540017</v>
      </c>
      <c r="BQ63" s="23">
        <f>EXP(-LN(2)/25)*BQ62+(1-EXP(-LN(2)/25))/(LN(2)/25)*Calculateur!BL63*Calculateur!BN63*VLOOKUP('Données projet'!$B$11,Paramètres!$A$1:$I$89,3,0)*0.475*44/12</f>
        <v>3.4659034611600803</v>
      </c>
      <c r="BR63" s="23">
        <f>EXP(-LN(2)/2)*BR62+(1-EXP(-LN(2)/2))/(LN(2)/2)*BL63*BO63*VLOOKUP('Données projet'!$B$11,Paramètres!$A$1:$I$89,3,0)*0.475*44/12</f>
        <v>1.4309808835751641E-5</v>
      </c>
      <c r="BS63" s="24">
        <f t="shared" si="9"/>
        <v>28.032683985508935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91.618514031435666</v>
      </c>
      <c r="CE63" s="62">
        <f t="shared" si="40"/>
        <v>251.45374870618241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22.21724193528744</v>
      </c>
      <c r="CL63" s="23">
        <f>EXP(-LN(2)/25)*CL62+(1-EXP(-LN(2)/25))/(LN(2)/25)*Calculateur!CG63*Calculateur!CI63*VLOOKUP('Données projet'!$B$12,Paramètres!$A$1:$I$89,3,0)*0.475*44/12</f>
        <v>3.13443027252683</v>
      </c>
      <c r="CM63" s="23">
        <f>EXP(-LN(2)/2)*CM62+(1-EXP(-LN(2)/2))/(LN(2)/2)*CG63*CJ63*VLOOKUP('Données projet'!$B$12,Paramètres!$A$1:$I$89,3,0)*0.475*44/12</f>
        <v>1.2941242741319407E-5</v>
      </c>
      <c r="CN63" s="24">
        <f t="shared" si="12"/>
        <v>25.351685149057012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144.57071766795218</v>
      </c>
      <c r="T64" s="62">
        <f t="shared" si="34"/>
        <v>431.01596160648734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39.573456245379006</v>
      </c>
      <c r="AA64" s="23">
        <f>EXP(-LN(2)/25)*AA63+(1-EXP(-LN(2)/25))/(LN(2)/25)*Calculateur!V64*Calculateur!X64*VLOOKUP('Données projet'!$B$9,Paramètres!$A$1:$I$89,3,0)*0.475*44/12</f>
        <v>5.5390094755662682</v>
      </c>
      <c r="AB64" s="23">
        <f>EXP(-LN(2)/2)*AB63+(1-EXP(-LN(2)/2))/(LN(2)/2)*V64*Y64*VLOOKUP('Données projet'!$B$9,Paramètres!$A$1:$I$89,3,0)*0.475*44/12</f>
        <v>1.662553694687182E-5</v>
      </c>
      <c r="AC64" s="24">
        <f t="shared" si="3"/>
        <v>45.112482346482217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92.185643381769751</v>
      </c>
      <c r="AO64" s="62">
        <f t="shared" si="36"/>
        <v>289.38144171806783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25.51949110687281</v>
      </c>
      <c r="AV64" s="23">
        <f>EXP(-LN(2)/25)*AV63+(1-EXP(-LN(2)/25))/(LN(2)/25)*Calculateur!AQ64*Calculateur!AS64*VLOOKUP('Données projet'!$B$10,Paramètres!$A$1:$I$89,3,0)*0.475*44/12</f>
        <v>3.5719069412620064</v>
      </c>
      <c r="AW64" s="23">
        <f>EXP(-LN(2)/2)*AW63+(1-EXP(-LN(2)/2))/(LN(2)/2)*AQ64*AT64*VLOOKUP('Données projet'!$B$10,Paramètres!$A$1:$I$89,3,0)*0.475*44/12</f>
        <v>1.072120766080988E-5</v>
      </c>
      <c r="AX64" s="23">
        <f t="shared" si="6"/>
        <v>29.091408769342479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84.40750751235089</v>
      </c>
      <c r="BJ64" s="62">
        <f t="shared" si="38"/>
        <v>274.84191731958373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24.085026913320707</v>
      </c>
      <c r="BQ64" s="23">
        <f>EXP(-LN(2)/25)*BQ63+(1-EXP(-LN(2)/25))/(LN(2)/25)*Calculateur!BL64*Calculateur!BN64*VLOOKUP('Données projet'!$B$11,Paramètres!$A$1:$I$89,3,0)*0.475*44/12</f>
        <v>3.3711281487507163</v>
      </c>
      <c r="BR64" s="23">
        <f>EXP(-LN(2)/2)*BR63+(1-EXP(-LN(2)/2))/(LN(2)/2)*BL64*BO64*VLOOKUP('Données projet'!$B$11,Paramètres!$A$1:$I$89,3,0)*0.475*44/12</f>
        <v>1.0118562865243161E-5</v>
      </c>
      <c r="BS64" s="24">
        <f t="shared" si="9"/>
        <v>27.45616518063429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91.618514031435666</v>
      </c>
      <c r="CE64" s="62">
        <f t="shared" si="40"/>
        <v>251.45374870618241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21.781575372115967</v>
      </c>
      <c r="CL64" s="23">
        <f>EXP(-LN(2)/25)*CL63+(1-EXP(-LN(2)/25))/(LN(2)/25)*Calculateur!CG64*Calculateur!CI64*VLOOKUP('Données projet'!$B$12,Paramètres!$A$1:$I$89,3,0)*0.475*44/12</f>
        <v>3.0487191118920598</v>
      </c>
      <c r="CM64" s="23">
        <f>EXP(-LN(2)/2)*CM63+(1-EXP(-LN(2)/2))/(LN(2)/2)*CG64*CJ64*VLOOKUP('Données projet'!$B$12,Paramètres!$A$1:$I$89,3,0)*0.475*44/12</f>
        <v>9.1508404993681385E-6</v>
      </c>
      <c r="CN64" s="24">
        <f t="shared" si="12"/>
        <v>24.830303634848523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144.57071766795218</v>
      </c>
      <c r="T65" s="62">
        <f t="shared" si="34"/>
        <v>431.01596160648734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38.797444905832059</v>
      </c>
      <c r="AA65" s="23">
        <f>EXP(-LN(2)/25)*AA64+(1-EXP(-LN(2)/25))/(LN(2)/25)*Calculateur!V65*Calculateur!X65*VLOOKUP('Données projet'!$B$9,Paramètres!$A$1:$I$89,3,0)*0.475*44/12</f>
        <v>5.3875449701730602</v>
      </c>
      <c r="AB65" s="23">
        <f>EXP(-LN(2)/2)*AB64+(1-EXP(-LN(2)/2))/(LN(2)/2)*V65*Y65*VLOOKUP('Données projet'!$B$9,Paramètres!$A$1:$I$89,3,0)*0.475*44/12</f>
        <v>1.1756029916000553E-5</v>
      </c>
      <c r="AC65" s="24">
        <f t="shared" si="3"/>
        <v>44.185001632035032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92.185643381769751</v>
      </c>
      <c r="AO65" s="62">
        <f t="shared" si="36"/>
        <v>289.38144171806783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25.019069451619657</v>
      </c>
      <c r="AV65" s="23">
        <f>EXP(-LN(2)/25)*AV64+(1-EXP(-LN(2)/25))/(LN(2)/25)*Calculateur!AQ65*Calculateur!AS65*VLOOKUP('Données projet'!$B$10,Paramètres!$A$1:$I$89,3,0)*0.475*44/12</f>
        <v>3.4742329581147744</v>
      </c>
      <c r="AW65" s="23">
        <f>EXP(-LN(2)/2)*AW64+(1-EXP(-LN(2)/2))/(LN(2)/2)*AQ65*AT65*VLOOKUP('Données projet'!$B$10,Paramètres!$A$1:$I$89,3,0)*0.475*44/12</f>
        <v>7.581038639467829E-6</v>
      </c>
      <c r="AX65" s="23">
        <f t="shared" si="6"/>
        <v>28.493309990773071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84.40750751235089</v>
      </c>
      <c r="BJ65" s="62">
        <f t="shared" si="38"/>
        <v>274.84191731958373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23.612734225966346</v>
      </c>
      <c r="BQ65" s="23">
        <f>EXP(-LN(2)/25)*BQ64+(1-EXP(-LN(2)/25))/(LN(2)/25)*Calculateur!BL65*Calculateur!BN65*VLOOKUP('Données projet'!$B$11,Paramètres!$A$1:$I$89,3,0)*0.475*44/12</f>
        <v>3.2789444722432033</v>
      </c>
      <c r="BR65" s="23">
        <f>EXP(-LN(2)/2)*BR64+(1-EXP(-LN(2)/2))/(LN(2)/2)*BL65*BO65*VLOOKUP('Données projet'!$B$11,Paramètres!$A$1:$I$89,3,0)*0.475*44/12</f>
        <v>7.1549044178758212E-6</v>
      </c>
      <c r="BS65" s="24">
        <f t="shared" si="9"/>
        <v>26.891685853113966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91.618514031435666</v>
      </c>
      <c r="CE65" s="62">
        <f t="shared" si="40"/>
        <v>251.45374870618241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21.354451964517921</v>
      </c>
      <c r="CL65" s="23">
        <f>EXP(-LN(2)/25)*CL64+(1-EXP(-LN(2)/25))/(LN(2)/25)*Calculateur!CG65*Calculateur!CI65*VLOOKUP('Données projet'!$B$12,Paramètres!$A$1:$I$89,3,0)*0.475*44/12</f>
        <v>2.9653517274522012</v>
      </c>
      <c r="CM65" s="23">
        <f>EXP(-LN(2)/2)*CM64+(1-EXP(-LN(2)/2))/(LN(2)/2)*CG65*CJ65*VLOOKUP('Données projet'!$B$12,Paramètres!$A$1:$I$89,3,0)*0.475*44/12</f>
        <v>6.4706213706597037E-6</v>
      </c>
      <c r="CN65" s="24">
        <f t="shared" si="12"/>
        <v>24.319810162591494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144.57071766795218</v>
      </c>
      <c r="T66" s="62">
        <f t="shared" si="34"/>
        <v>431.01596160648734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38.036650675333448</v>
      </c>
      <c r="AA66" s="23">
        <f>EXP(-LN(2)/25)*AA65+(1-EXP(-LN(2)/25))/(LN(2)/25)*Calculateur!V66*Calculateur!X66*VLOOKUP('Données projet'!$B$9,Paramètres!$A$1:$I$89,3,0)*0.475*44/12</f>
        <v>5.2402222696450016</v>
      </c>
      <c r="AB66" s="23">
        <f>EXP(-LN(2)/2)*AB65+(1-EXP(-LN(2)/2))/(LN(2)/2)*V66*Y66*VLOOKUP('Données projet'!$B$9,Paramètres!$A$1:$I$89,3,0)*0.475*44/12</f>
        <v>8.31276847343591E-6</v>
      </c>
      <c r="AC66" s="24">
        <f t="shared" si="3"/>
        <v>43.276881257746922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92.185643381769751</v>
      </c>
      <c r="AO66" s="62">
        <f t="shared" si="36"/>
        <v>289.38144171806783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24.52846075979895</v>
      </c>
      <c r="AV66" s="23">
        <f>EXP(-LN(2)/25)*AV65+(1-EXP(-LN(2)/25))/(LN(2)/25)*Calculateur!AQ66*Calculateur!AS66*VLOOKUP('Données projet'!$B$10,Paramètres!$A$1:$I$89,3,0)*0.475*44/12</f>
        <v>3.3792298751731549</v>
      </c>
      <c r="AW66" s="23">
        <f>EXP(-LN(2)/2)*AW65+(1-EXP(-LN(2)/2))/(LN(2)/2)*AQ66*AT66*VLOOKUP('Données projet'!$B$10,Paramètres!$A$1:$I$89,3,0)*0.475*44/12</f>
        <v>5.3606038304049407E-6</v>
      </c>
      <c r="AX66" s="23">
        <f t="shared" si="6"/>
        <v>27.907695995575935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84.40750751235089</v>
      </c>
      <c r="BJ66" s="62">
        <f t="shared" si="38"/>
        <v>274.84191731958373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23.14970291014091</v>
      </c>
      <c r="BQ66" s="23">
        <f>EXP(-LN(2)/25)*BQ65+(1-EXP(-LN(2)/25))/(LN(2)/25)*Calculateur!BL66*Calculateur!BN66*VLOOKUP('Données projet'!$B$11,Paramètres!$A$1:$I$89,3,0)*0.475*44/12</f>
        <v>3.1892815632175173</v>
      </c>
      <c r="BR66" s="23">
        <f>EXP(-LN(2)/2)*BR65+(1-EXP(-LN(2)/2))/(LN(2)/2)*BL66*BO66*VLOOKUP('Données projet'!$B$11,Paramètres!$A$1:$I$89,3,0)*0.475*44/12</f>
        <v>5.0592814326215811E-6</v>
      </c>
      <c r="BS66" s="24">
        <f t="shared" si="9"/>
        <v>26.338989532639857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91.618514031435666</v>
      </c>
      <c r="CE66" s="62">
        <f t="shared" si="40"/>
        <v>251.45374870618241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20.935704186423319</v>
      </c>
      <c r="CL66" s="23">
        <f>EXP(-LN(2)/25)*CL65+(1-EXP(-LN(2)/25))/(LN(2)/25)*Calculateur!CG66*Calculateur!CI66*VLOOKUP('Données projet'!$B$12,Paramètres!$A$1:$I$89,3,0)*0.475*44/12</f>
        <v>2.8842640285239507</v>
      </c>
      <c r="CM66" s="23">
        <f>EXP(-LN(2)/2)*CM65+(1-EXP(-LN(2)/2))/(LN(2)/2)*CG66*CJ66*VLOOKUP('Données projet'!$B$12,Paramètres!$A$1:$I$89,3,0)*0.475*44/12</f>
        <v>4.5754202496840692E-6</v>
      </c>
      <c r="CN66" s="24">
        <f t="shared" si="12"/>
        <v>23.819972790367519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144.57071766795218</v>
      </c>
      <c r="T67" s="62">
        <f t="shared" si="34"/>
        <v>431.01596160648734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37.290775155656256</v>
      </c>
      <c r="AA67" s="23">
        <f>EXP(-LN(2)/25)*AA66+(1-EXP(-LN(2)/25))/(LN(2)/25)*Calculateur!V67*Calculateur!X67*VLOOKUP('Données projet'!$B$9,Paramètres!$A$1:$I$89,3,0)*0.475*44/12</f>
        <v>5.0969281161102469</v>
      </c>
      <c r="AB67" s="23">
        <f>EXP(-LN(2)/2)*AB66+(1-EXP(-LN(2)/2))/(LN(2)/2)*V67*Y67*VLOOKUP('Données projet'!$B$9,Paramètres!$A$1:$I$89,3,0)*0.475*44/12</f>
        <v>5.8780149580002767E-6</v>
      </c>
      <c r="AC67" s="24">
        <f t="shared" si="3"/>
        <v>42.387709149781465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92.185643381769751</v>
      </c>
      <c r="AO67" s="62">
        <f t="shared" si="36"/>
        <v>289.38144171806783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24.047472605183092</v>
      </c>
      <c r="AV67" s="23">
        <f>EXP(-LN(2)/25)*AV66+(1-EXP(-LN(2)/25))/(LN(2)/25)*Calculateur!AQ67*Calculateur!AS67*VLOOKUP('Données projet'!$B$10,Paramètres!$A$1:$I$89,3,0)*0.475*44/12</f>
        <v>3.2868246565305692</v>
      </c>
      <c r="AW67" s="23">
        <f>EXP(-LN(2)/2)*AW66+(1-EXP(-LN(2)/2))/(LN(2)/2)*AQ67*AT67*VLOOKUP('Données projet'!$B$10,Paramètres!$A$1:$I$89,3,0)*0.475*44/12</f>
        <v>3.7905193197339154E-6</v>
      </c>
      <c r="AX67" s="23">
        <f t="shared" si="6"/>
        <v>27.334301052232981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84.40750751235089</v>
      </c>
      <c r="BJ67" s="62">
        <f t="shared" si="38"/>
        <v>274.84191731958373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22.695751355997594</v>
      </c>
      <c r="BQ67" s="23">
        <f>EXP(-LN(2)/25)*BQ66+(1-EXP(-LN(2)/25))/(LN(2)/25)*Calculateur!BL67*Calculateur!BN67*VLOOKUP('Données projet'!$B$11,Paramètres!$A$1:$I$89,3,0)*0.475*44/12</f>
        <v>3.102070491154306</v>
      </c>
      <c r="BR67" s="23">
        <f>EXP(-LN(2)/2)*BR66+(1-EXP(-LN(2)/2))/(LN(2)/2)*BL67*BO67*VLOOKUP('Données projet'!$B$11,Paramètres!$A$1:$I$89,3,0)*0.475*44/12</f>
        <v>3.5774522089379114E-6</v>
      </c>
      <c r="BS67" s="24">
        <f t="shared" si="9"/>
        <v>25.79782542460411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91.618514031435666</v>
      </c>
      <c r="CE67" s="62">
        <f t="shared" si="40"/>
        <v>251.45374870618241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20.525167796846226</v>
      </c>
      <c r="CL67" s="23">
        <f>EXP(-LN(2)/25)*CL66+(1-EXP(-LN(2)/25))/(LN(2)/25)*Calculateur!CG67*Calculateur!CI67*VLOOKUP('Données projet'!$B$12,Paramètres!$A$1:$I$89,3,0)*0.475*44/12</f>
        <v>2.80539367698711</v>
      </c>
      <c r="CM67" s="23">
        <f>EXP(-LN(2)/2)*CM66+(1-EXP(-LN(2)/2))/(LN(2)/2)*CG67*CJ67*VLOOKUP('Données projet'!$B$12,Paramètres!$A$1:$I$89,3,0)*0.475*44/12</f>
        <v>3.2353106853298519E-6</v>
      </c>
      <c r="CN67" s="24">
        <f t="shared" si="12"/>
        <v>23.330564709144021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144.57071766795218</v>
      </c>
      <c r="T68" s="62">
        <f t="shared" si="34"/>
        <v>431.01596160648734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36.55952579998079</v>
      </c>
      <c r="AA68" s="23">
        <f>EXP(-LN(2)/25)*AA67+(1-EXP(-LN(2)/25))/(LN(2)/25)*Calculateur!V68*Calculateur!X68*VLOOKUP('Données projet'!$B$9,Paramètres!$A$1:$I$89,3,0)*0.475*44/12</f>
        <v>4.9575523487394113</v>
      </c>
      <c r="AB68" s="23">
        <f>EXP(-LN(2)/2)*AB67+(1-EXP(-LN(2)/2))/(LN(2)/2)*V68*Y68*VLOOKUP('Données projet'!$B$9,Paramètres!$A$1:$I$89,3,0)*0.475*44/12</f>
        <v>4.156384236717955E-6</v>
      </c>
      <c r="AC68" s="24">
        <f t="shared" ref="AC68:AC131" si="57">SUM(Z68:AB68)</f>
        <v>41.517082305104438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92.185643381769751</v>
      </c>
      <c r="AO68" s="62">
        <f t="shared" si="36"/>
        <v>289.38144171806783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23.575916334905443</v>
      </c>
      <c r="AV68" s="23">
        <f>EXP(-LN(2)/25)*AV67+(1-EXP(-LN(2)/25))/(LN(2)/25)*Calculateur!AQ68*Calculateur!AS68*VLOOKUP('Données projet'!$B$10,Paramètres!$A$1:$I$89,3,0)*0.475*44/12</f>
        <v>3.1969462634511441</v>
      </c>
      <c r="AW68" s="23">
        <f>EXP(-LN(2)/2)*AW67+(1-EXP(-LN(2)/2))/(LN(2)/2)*AQ68*AT68*VLOOKUP('Données projet'!$B$10,Paramètres!$A$1:$I$89,3,0)*0.475*44/12</f>
        <v>2.6803019152024708E-6</v>
      </c>
      <c r="AX68" s="23">
        <f t="shared" ref="AX68:AX131" si="60">SUM(AU68:AW68)</f>
        <v>26.772865278658504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84.40750751235089</v>
      </c>
      <c r="BJ68" s="62">
        <f t="shared" si="38"/>
        <v>274.84191731958373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22.25070151494792</v>
      </c>
      <c r="BQ68" s="23">
        <f>EXP(-LN(2)/25)*BQ67+(1-EXP(-LN(2)/25))/(LN(2)/25)*Calculateur!BL68*Calculateur!BN68*VLOOKUP('Données projet'!$B$11,Paramètres!$A$1:$I$89,3,0)*0.475*44/12</f>
        <v>3.017244210442894</v>
      </c>
      <c r="BR68" s="23">
        <f>EXP(-LN(2)/2)*BR67+(1-EXP(-LN(2)/2))/(LN(2)/2)*BL68*BO68*VLOOKUP('Données projet'!$B$11,Paramètres!$A$1:$I$89,3,0)*0.475*44/12</f>
        <v>2.529640716310791E-6</v>
      </c>
      <c r="BS68" s="24">
        <f t="shared" ref="BS68:BS131" si="63">SUM(BP68:BR68)</f>
        <v>25.267948255031531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91.618514031435666</v>
      </c>
      <c r="CE68" s="62">
        <f t="shared" si="40"/>
        <v>251.45374870618241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20.122681775466269</v>
      </c>
      <c r="CL68" s="23">
        <f>EXP(-LN(2)/25)*CL67+(1-EXP(-LN(2)/25))/(LN(2)/25)*Calculateur!CG68*Calculateur!CI68*VLOOKUP('Données projet'!$B$12,Paramètres!$A$1:$I$89,3,0)*0.475*44/12</f>
        <v>2.7286800393606558</v>
      </c>
      <c r="CM68" s="23">
        <f>EXP(-LN(2)/2)*CM67+(1-EXP(-LN(2)/2))/(LN(2)/2)*CG68*CJ68*VLOOKUP('Données projet'!$B$12,Paramètres!$A$1:$I$89,3,0)*0.475*44/12</f>
        <v>2.2877101248420346E-6</v>
      </c>
      <c r="CN68" s="24">
        <f t="shared" ref="CN68:CN131" si="66">SUM(CK68:CM68)</f>
        <v>22.851364102537048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144.57071766795218</v>
      </c>
      <c r="T69" s="62">
        <f t="shared" ref="T69:T132" si="88">$T$3</f>
        <v>431.01596160648734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35.842615798152053</v>
      </c>
      <c r="AA69" s="23">
        <f>EXP(-LN(2)/25)*AA68+(1-EXP(-LN(2)/25))/(LN(2)/25)*Calculateur!V69*Calculateur!X69*VLOOKUP('Données projet'!$B$9,Paramètres!$A$1:$I$89,3,0)*0.475*44/12</f>
        <v>4.8219878190567851</v>
      </c>
      <c r="AB69" s="23">
        <f>EXP(-LN(2)/2)*AB68+(1-EXP(-LN(2)/2))/(LN(2)/2)*V69*Y69*VLOOKUP('Données projet'!$B$9,Paramètres!$A$1:$I$89,3,0)*0.475*44/12</f>
        <v>2.9390074790001383E-6</v>
      </c>
      <c r="AC69" s="24">
        <f t="shared" si="57"/>
        <v>40.66460655621632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92.185643381769751</v>
      </c>
      <c r="AO69" s="62">
        <f t="shared" ref="AO69:AO132" si="90">$AO$3</f>
        <v>289.38144171806783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23.113606995467016</v>
      </c>
      <c r="AV69" s="23">
        <f>EXP(-LN(2)/25)*AV68+(1-EXP(-LN(2)/25))/(LN(2)/25)*Calculateur!AQ69*Calculateur!AS69*VLOOKUP('Données projet'!$B$10,Paramètres!$A$1:$I$89,3,0)*0.475*44/12</f>
        <v>3.1095255997569753</v>
      </c>
      <c r="AW69" s="23">
        <f>EXP(-LN(2)/2)*AW68+(1-EXP(-LN(2)/2))/(LN(2)/2)*AQ69*AT69*VLOOKUP('Données projet'!$B$10,Paramètres!$A$1:$I$89,3,0)*0.475*44/12</f>
        <v>1.8952596598669579E-6</v>
      </c>
      <c r="AX69" s="23">
        <f t="shared" si="60"/>
        <v>26.223134490483652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84.40750751235089</v>
      </c>
      <c r="BJ69" s="62">
        <f t="shared" ref="BJ69:BJ132" si="92">$BJ$3</f>
        <v>274.84191731958373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21.814378829827632</v>
      </c>
      <c r="BQ69" s="23">
        <f>EXP(-LN(2)/25)*BQ68+(1-EXP(-LN(2)/25))/(LN(2)/25)*Calculateur!BL69*Calculateur!BN69*VLOOKUP('Données projet'!$B$11,Paramètres!$A$1:$I$89,3,0)*0.475*44/12</f>
        <v>2.934737508838356</v>
      </c>
      <c r="BR69" s="23">
        <f>EXP(-LN(2)/2)*BR68+(1-EXP(-LN(2)/2))/(LN(2)/2)*BL69*BO69*VLOOKUP('Données projet'!$B$11,Paramètres!$A$1:$I$89,3,0)*0.475*44/12</f>
        <v>1.7887261044689559E-6</v>
      </c>
      <c r="BS69" s="24">
        <f t="shared" si="63"/>
        <v>24.749118127392094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91.618514031435666</v>
      </c>
      <c r="CE69" s="62">
        <f t="shared" ref="CE69:CE132" si="94">$CE$3</f>
        <v>251.45374870618241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19.728088259473338</v>
      </c>
      <c r="CL69" s="23">
        <f>EXP(-LN(2)/25)*CL68+(1-EXP(-LN(2)/25))/(LN(2)/25)*Calculateur!CG69*Calculateur!CI69*VLOOKUP('Données projet'!$B$12,Paramètres!$A$1:$I$89,3,0)*0.475*44/12</f>
        <v>2.6540641401892917</v>
      </c>
      <c r="CM69" s="23">
        <f>EXP(-LN(2)/2)*CM68+(1-EXP(-LN(2)/2))/(LN(2)/2)*CG69*CJ69*VLOOKUP('Données projet'!$B$12,Paramètres!$A$1:$I$89,3,0)*0.475*44/12</f>
        <v>1.6176553426649259E-6</v>
      </c>
      <c r="CN69" s="24">
        <f t="shared" si="66"/>
        <v>22.382154017317973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144.57071766795218</v>
      </c>
      <c r="T70" s="62">
        <f t="shared" si="88"/>
        <v>431.01596160648734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35.139763964187253</v>
      </c>
      <c r="AA70" s="23">
        <f>EXP(-LN(2)/25)*AA69+(1-EXP(-LN(2)/25))/(LN(2)/25)*Calculateur!V70*Calculateur!X70*VLOOKUP('Données projet'!$B$9,Paramètres!$A$1:$I$89,3,0)*0.475*44/12</f>
        <v>4.6901303085673591</v>
      </c>
      <c r="AB70" s="23">
        <f>EXP(-LN(2)/2)*AB69+(1-EXP(-LN(2)/2))/(LN(2)/2)*V70*Y70*VLOOKUP('Données projet'!$B$9,Paramètres!$A$1:$I$89,3,0)*0.475*44/12</f>
        <v>2.0781921183589775E-6</v>
      </c>
      <c r="AC70" s="24">
        <f t="shared" si="57"/>
        <v>39.829896350946733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92.185643381769751</v>
      </c>
      <c r="AO70" s="62">
        <f t="shared" si="90"/>
        <v>289.38144171806783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22.660363260194121</v>
      </c>
      <c r="AV70" s="23">
        <f>EXP(-LN(2)/25)*AV69+(1-EXP(-LN(2)/25))/(LN(2)/25)*Calculateur!AQ70*Calculateur!AS70*VLOOKUP('Données projet'!$B$10,Paramètres!$A$1:$I$89,3,0)*0.475*44/12</f>
        <v>3.0244954587087762</v>
      </c>
      <c r="AW70" s="23">
        <f>EXP(-LN(2)/2)*AW69+(1-EXP(-LN(2)/2))/(LN(2)/2)*AQ70*AT70*VLOOKUP('Données projet'!$B$10,Paramètres!$A$1:$I$89,3,0)*0.475*44/12</f>
        <v>1.3401509576012356E-6</v>
      </c>
      <c r="AX70" s="23">
        <f t="shared" si="60"/>
        <v>25.684860059053857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84.40750751235089</v>
      </c>
      <c r="BJ70" s="62">
        <f t="shared" si="92"/>
        <v>274.84191731958373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21.386612166431995</v>
      </c>
      <c r="BQ70" s="23">
        <f>EXP(-LN(2)/25)*BQ69+(1-EXP(-LN(2)/25))/(LN(2)/25)*Calculateur!BL70*Calculateur!BN70*VLOOKUP('Données projet'!$B$11,Paramètres!$A$1:$I$89,3,0)*0.475*44/12</f>
        <v>2.8544869573280329</v>
      </c>
      <c r="BR70" s="23">
        <f>EXP(-LN(2)/2)*BR69+(1-EXP(-LN(2)/2))/(LN(2)/2)*BL70*BO70*VLOOKUP('Données projet'!$B$11,Paramètres!$A$1:$I$89,3,0)*0.475*44/12</f>
        <v>1.2648203581553957E-6</v>
      </c>
      <c r="BS70" s="24">
        <f t="shared" si="63"/>
        <v>24.241100388580385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91.618514031435666</v>
      </c>
      <c r="CE70" s="62">
        <f t="shared" si="94"/>
        <v>251.45374870618241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19.341232481650749</v>
      </c>
      <c r="CL70" s="23">
        <f>EXP(-LN(2)/25)*CL69+(1-EXP(-LN(2)/25))/(LN(2)/25)*Calculateur!CG70*Calculateur!CI70*VLOOKUP('Données projet'!$B$12,Paramètres!$A$1:$I$89,3,0)*0.475*44/12</f>
        <v>2.5814886167046485</v>
      </c>
      <c r="CM70" s="23">
        <f>EXP(-LN(2)/2)*CM69+(1-EXP(-LN(2)/2))/(LN(2)/2)*CG70*CJ70*VLOOKUP('Données projet'!$B$12,Paramètres!$A$1:$I$89,3,0)*0.475*44/12</f>
        <v>1.1438550624210173E-6</v>
      </c>
      <c r="CN70" s="24">
        <f t="shared" si="66"/>
        <v>21.922722242210458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144.57071766795218</v>
      </c>
      <c r="T71" s="62">
        <f t="shared" si="88"/>
        <v>431.01596160648734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34.450694625989215</v>
      </c>
      <c r="AA71" s="23">
        <f>EXP(-LN(2)/25)*AA70+(1-EXP(-LN(2)/25))/(LN(2)/25)*Calculateur!V71*Calculateur!X71*VLOOKUP('Données projet'!$B$9,Paramètres!$A$1:$I$89,3,0)*0.475*44/12</f>
        <v>4.5618784486363513</v>
      </c>
      <c r="AB71" s="23">
        <f>EXP(-LN(2)/2)*AB70+(1-EXP(-LN(2)/2))/(LN(2)/2)*V71*Y71*VLOOKUP('Données projet'!$B$9,Paramètres!$A$1:$I$89,3,0)*0.475*44/12</f>
        <v>1.4695037395000692E-6</v>
      </c>
      <c r="AC71" s="24">
        <f t="shared" si="57"/>
        <v>39.012574544129301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92.185643381769751</v>
      </c>
      <c r="AO71" s="62">
        <f t="shared" si="90"/>
        <v>289.38144171806783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22.216007358118546</v>
      </c>
      <c r="AV71" s="23">
        <f>EXP(-LN(2)/25)*AV70+(1-EXP(-LN(2)/25))/(LN(2)/25)*Calculateur!AQ71*Calculateur!AS71*VLOOKUP('Données projet'!$B$10,Paramètres!$A$1:$I$89,3,0)*0.475*44/12</f>
        <v>2.9417904713390812</v>
      </c>
      <c r="AW71" s="23">
        <f>EXP(-LN(2)/2)*AW70+(1-EXP(-LN(2)/2))/(LN(2)/2)*AQ71*AT71*VLOOKUP('Données projet'!$B$10,Paramètres!$A$1:$I$89,3,0)*0.475*44/12</f>
        <v>9.4762982993347905E-7</v>
      </c>
      <c r="AX71" s="23">
        <f t="shared" si="60"/>
        <v>25.157798777087457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84.40750751235089</v>
      </c>
      <c r="BJ71" s="62">
        <f t="shared" si="92"/>
        <v>274.84191731958373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20.967233746393642</v>
      </c>
      <c r="BQ71" s="23">
        <f>EXP(-LN(2)/25)*BQ70+(1-EXP(-LN(2)/25))/(LN(2)/25)*Calculateur!BL71*Calculateur!BN71*VLOOKUP('Données projet'!$B$11,Paramètres!$A$1:$I$89,3,0)*0.475*44/12</f>
        <v>2.776430861368953</v>
      </c>
      <c r="BR71" s="23">
        <f>EXP(-LN(2)/2)*BR70+(1-EXP(-LN(2)/2))/(LN(2)/2)*BL71*BO71*VLOOKUP('Données projet'!$B$11,Paramètres!$A$1:$I$89,3,0)*0.475*44/12</f>
        <v>8.9436305223447807E-7</v>
      </c>
      <c r="BS71" s="24">
        <f t="shared" si="63"/>
        <v>23.743665502125648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91.618514031435666</v>
      </c>
      <c r="CE71" s="62">
        <f t="shared" si="94"/>
        <v>251.45374870618241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18.961962709672537</v>
      </c>
      <c r="CL71" s="23">
        <f>EXP(-LN(2)/25)*CL70+(1-EXP(-LN(2)/25))/(LN(2)/25)*Calculateur!CG71*Calculateur!CI71*VLOOKUP('Données projet'!$B$12,Paramètres!$A$1:$I$89,3,0)*0.475*44/12</f>
        <v>2.5108976747262735</v>
      </c>
      <c r="CM71" s="23">
        <f>EXP(-LN(2)/2)*CM70+(1-EXP(-LN(2)/2))/(LN(2)/2)*CG71*CJ71*VLOOKUP('Données projet'!$B$12,Paramètres!$A$1:$I$89,3,0)*0.475*44/12</f>
        <v>8.0882767133246297E-7</v>
      </c>
      <c r="CN71" s="24">
        <f t="shared" si="66"/>
        <v>21.472861193226482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144.57071766795218</v>
      </c>
      <c r="T72" s="62">
        <f t="shared" si="88"/>
        <v>431.01596160648734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33.77513751722244</v>
      </c>
      <c r="AA72" s="23">
        <f>EXP(-LN(2)/25)*AA71+(1-EXP(-LN(2)/25))/(LN(2)/25)*Calculateur!V72*Calculateur!X72*VLOOKUP('Données projet'!$B$9,Paramètres!$A$1:$I$89,3,0)*0.475*44/12</f>
        <v>4.4371336425596288</v>
      </c>
      <c r="AB72" s="23">
        <f>EXP(-LN(2)/2)*AB71+(1-EXP(-LN(2)/2))/(LN(2)/2)*V72*Y72*VLOOKUP('Données projet'!$B$9,Paramètres!$A$1:$I$89,3,0)*0.475*44/12</f>
        <v>1.0390960591794887E-6</v>
      </c>
      <c r="AC72" s="24">
        <f t="shared" si="57"/>
        <v>38.212272198878132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92.185643381769751</v>
      </c>
      <c r="AO72" s="62">
        <f t="shared" si="90"/>
        <v>289.38144171806783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21.780365004252335</v>
      </c>
      <c r="AV72" s="23">
        <f>EXP(-LN(2)/25)*AV71+(1-EXP(-LN(2)/25))/(LN(2)/25)*Calculateur!AQ72*Calculateur!AS72*VLOOKUP('Données projet'!$B$10,Paramètres!$A$1:$I$89,3,0)*0.475*44/12</f>
        <v>2.8613470561982766</v>
      </c>
      <c r="AW72" s="23">
        <f>EXP(-LN(2)/2)*AW71+(1-EXP(-LN(2)/2))/(LN(2)/2)*AQ72*AT72*VLOOKUP('Données projet'!$B$10,Paramètres!$A$1:$I$89,3,0)*0.475*44/12</f>
        <v>6.7007547880061791E-7</v>
      </c>
      <c r="AX72" s="23">
        <f t="shared" si="60"/>
        <v>24.641712730526091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84.40750751235089</v>
      </c>
      <c r="BJ72" s="62">
        <f t="shared" si="92"/>
        <v>274.84191731958373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20.556079081376662</v>
      </c>
      <c r="BQ72" s="23">
        <f>EXP(-LN(2)/25)*BQ71+(1-EXP(-LN(2)/25))/(LN(2)/25)*Calculateur!BL72*Calculateur!BN72*VLOOKUP('Données projet'!$B$11,Paramètres!$A$1:$I$89,3,0)*0.475*44/12</f>
        <v>2.7005092134586657</v>
      </c>
      <c r="BR72" s="23">
        <f>EXP(-LN(2)/2)*BR71+(1-EXP(-LN(2)/2))/(LN(2)/2)*BL72*BO72*VLOOKUP('Données projet'!$B$11,Paramètres!$A$1:$I$89,3,0)*0.475*44/12</f>
        <v>6.3241017907769785E-7</v>
      </c>
      <c r="BS72" s="24">
        <f t="shared" si="63"/>
        <v>23.256588927245506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91.618514031435666</v>
      </c>
      <c r="CE72" s="62">
        <f t="shared" si="94"/>
        <v>251.45374870618241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18.590130186591097</v>
      </c>
      <c r="CL72" s="23">
        <f>EXP(-LN(2)/25)*CL71+(1-EXP(-LN(2)/25))/(LN(2)/25)*Calculateur!CG72*Calculateur!CI72*VLOOKUP('Données projet'!$B$12,Paramètres!$A$1:$I$89,3,0)*0.475*44/12</f>
        <v>2.4422370457685134</v>
      </c>
      <c r="CM72" s="23">
        <f>EXP(-LN(2)/2)*CM71+(1-EXP(-LN(2)/2))/(LN(2)/2)*CG72*CJ72*VLOOKUP('Données projet'!$B$12,Paramètres!$A$1:$I$89,3,0)*0.475*44/12</f>
        <v>5.7192753121050866E-7</v>
      </c>
      <c r="CN72" s="24">
        <f t="shared" si="66"/>
        <v>21.032367804287144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144.57071766795218</v>
      </c>
      <c r="T73" s="62">
        <f t="shared" si="88"/>
        <v>431.01596160648734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33.112827671309432</v>
      </c>
      <c r="AA73" s="23">
        <f>EXP(-LN(2)/25)*AA72+(1-EXP(-LN(2)/25))/(LN(2)/25)*Calculateur!V73*Calculateur!X73*VLOOKUP('Données projet'!$B$9,Paramètres!$A$1:$I$89,3,0)*0.475*44/12</f>
        <v>4.3157999897651189</v>
      </c>
      <c r="AB73" s="23">
        <f>EXP(-LN(2)/2)*AB72+(1-EXP(-LN(2)/2))/(LN(2)/2)*V73*Y73*VLOOKUP('Données projet'!$B$9,Paramètres!$A$1:$I$89,3,0)*0.475*44/12</f>
        <v>7.3475186975003459E-7</v>
      </c>
      <c r="AC73" s="24">
        <f t="shared" si="57"/>
        <v>37.428628395826422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92.185643381769751</v>
      </c>
      <c r="AO73" s="62">
        <f t="shared" si="90"/>
        <v>289.38144171806783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21.353265331229842</v>
      </c>
      <c r="AV73" s="23">
        <f>EXP(-LN(2)/25)*AV72+(1-EXP(-LN(2)/25))/(LN(2)/25)*Calculateur!AQ73*Calculateur!AS73*VLOOKUP('Données projet'!$B$10,Paramètres!$A$1:$I$89,3,0)*0.475*44/12</f>
        <v>2.7831033704748327</v>
      </c>
      <c r="AW73" s="23">
        <f>EXP(-LN(2)/2)*AW72+(1-EXP(-LN(2)/2))/(LN(2)/2)*AQ73*AT73*VLOOKUP('Données projet'!$B$10,Paramètres!$A$1:$I$89,3,0)*0.475*44/12</f>
        <v>4.7381491496673963E-7</v>
      </c>
      <c r="AX73" s="23">
        <f t="shared" si="60"/>
        <v>24.13636917551959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84.40750751235089</v>
      </c>
      <c r="BJ73" s="62">
        <f t="shared" si="92"/>
        <v>274.84191731958373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20.152986908561083</v>
      </c>
      <c r="BQ73" s="23">
        <f>EXP(-LN(2)/25)*BQ72+(1-EXP(-LN(2)/25))/(LN(2)/25)*Calculateur!BL73*Calculateur!BN73*VLOOKUP('Données projet'!$B$11,Paramètres!$A$1:$I$89,3,0)*0.475*44/12</f>
        <v>2.6266636470030309</v>
      </c>
      <c r="BR73" s="23">
        <f>EXP(-LN(2)/2)*BR72+(1-EXP(-LN(2)/2))/(LN(2)/2)*BL73*BO73*VLOOKUP('Données projet'!$B$11,Paramètres!$A$1:$I$89,3,0)*0.475*44/12</f>
        <v>4.4718152611723904E-7</v>
      </c>
      <c r="BS73" s="24">
        <f t="shared" si="63"/>
        <v>22.779651002745641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91.618514031435666</v>
      </c>
      <c r="CE73" s="62">
        <f t="shared" si="94"/>
        <v>251.45374870618241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18.225589072491839</v>
      </c>
      <c r="CL73" s="23">
        <f>EXP(-LN(2)/25)*CL72+(1-EXP(-LN(2)/25))/(LN(2)/25)*Calculateur!CG73*Calculateur!CI73*VLOOKUP('Données projet'!$B$12,Paramètres!$A$1:$I$89,3,0)*0.475*44/12</f>
        <v>2.375453945320309</v>
      </c>
      <c r="CM73" s="23">
        <f>EXP(-LN(2)/2)*CM72+(1-EXP(-LN(2)/2))/(LN(2)/2)*CG73*CJ73*VLOOKUP('Données projet'!$B$12,Paramètres!$A$1:$I$89,3,0)*0.475*44/12</f>
        <v>4.0441383566623148E-7</v>
      </c>
      <c r="CN73" s="24">
        <f t="shared" si="66"/>
        <v>20.601043422225985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144.57071766795218</v>
      </c>
      <c r="T74" s="62">
        <f t="shared" si="88"/>
        <v>431.01596160648734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32.463505317505664</v>
      </c>
      <c r="AA74" s="23">
        <f>EXP(-LN(2)/25)*AA73+(1-EXP(-LN(2)/25))/(LN(2)/25)*Calculateur!V74*Calculateur!X74*VLOOKUP('Données projet'!$B$9,Paramètres!$A$1:$I$89,3,0)*0.475*44/12</f>
        <v>4.1977842120869342</v>
      </c>
      <c r="AB74" s="23">
        <f>EXP(-LN(2)/2)*AB73+(1-EXP(-LN(2)/2))/(LN(2)/2)*V74*Y74*VLOOKUP('Données projet'!$B$9,Paramètres!$A$1:$I$89,3,0)*0.475*44/12</f>
        <v>5.1954802958974437E-7</v>
      </c>
      <c r="AC74" s="24">
        <f t="shared" si="57"/>
        <v>36.661290049140632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92.185643381769751</v>
      </c>
      <c r="AO74" s="62">
        <f t="shared" si="90"/>
        <v>289.38144171806783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20.934540822290245</v>
      </c>
      <c r="AV74" s="23">
        <f>EXP(-LN(2)/25)*AV73+(1-EXP(-LN(2)/25))/(LN(2)/25)*Calculateur!AQ74*Calculateur!AS74*VLOOKUP('Données projet'!$B$10,Paramètres!$A$1:$I$89,3,0)*0.475*44/12</f>
        <v>2.7069992624521531</v>
      </c>
      <c r="AW74" s="23">
        <f>EXP(-LN(2)/2)*AW73+(1-EXP(-LN(2)/2))/(LN(2)/2)*AQ74*AT74*VLOOKUP('Données projet'!$B$10,Paramètres!$A$1:$I$89,3,0)*0.475*44/12</f>
        <v>3.3503773940030901E-7</v>
      </c>
      <c r="AX74" s="23">
        <f t="shared" si="60"/>
        <v>23.641540419780139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84.40750751235089</v>
      </c>
      <c r="BJ74" s="62">
        <f t="shared" si="92"/>
        <v>274.84191731958373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19.75779912739247</v>
      </c>
      <c r="BQ74" s="23">
        <f>EXP(-LN(2)/25)*BQ73+(1-EXP(-LN(2)/25))/(LN(2)/25)*Calculateur!BL74*Calculateur!BN74*VLOOKUP('Données projet'!$B$11,Paramètres!$A$1:$I$89,3,0)*0.475*44/12</f>
        <v>2.5548373914454952</v>
      </c>
      <c r="BR74" s="23">
        <f>EXP(-LN(2)/2)*BR73+(1-EXP(-LN(2)/2))/(LN(2)/2)*BL74*BO74*VLOOKUP('Données projet'!$B$11,Paramètres!$A$1:$I$89,3,0)*0.475*44/12</f>
        <v>3.1620508953884893E-7</v>
      </c>
      <c r="BS74" s="24">
        <f t="shared" si="63"/>
        <v>22.312636835043055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91.618514031435666</v>
      </c>
      <c r="CE74" s="62">
        <f t="shared" si="94"/>
        <v>251.45374870618241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17.868196387291945</v>
      </c>
      <c r="CL74" s="23">
        <f>EXP(-LN(2)/25)*CL73+(1-EXP(-LN(2)/25))/(LN(2)/25)*Calculateur!CG74*Calculateur!CI74*VLOOKUP('Données projet'!$B$12,Paramètres!$A$1:$I$89,3,0)*0.475*44/12</f>
        <v>2.3104970322658311</v>
      </c>
      <c r="CM74" s="23">
        <f>EXP(-LN(2)/2)*CM73+(1-EXP(-LN(2)/2))/(LN(2)/2)*CG74*CJ74*VLOOKUP('Données projet'!$B$12,Paramètres!$A$1:$I$89,3,0)*0.475*44/12</f>
        <v>2.8596376560525433E-7</v>
      </c>
      <c r="CN74" s="24">
        <f t="shared" si="66"/>
        <v>20.178693705521543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144.57071766795218</v>
      </c>
      <c r="T75" s="62">
        <f t="shared" si="88"/>
        <v>431.01596160648734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31.826915779012456</v>
      </c>
      <c r="AA75" s="23">
        <f>EXP(-LN(2)/25)*AA74+(1-EXP(-LN(2)/25))/(LN(2)/25)*Calculateur!V75*Calculateur!X75*VLOOKUP('Données projet'!$B$9,Paramètres!$A$1:$I$89,3,0)*0.475*44/12</f>
        <v>4.0829955820555393</v>
      </c>
      <c r="AB75" s="23">
        <f>EXP(-LN(2)/2)*AB74+(1-EXP(-LN(2)/2))/(LN(2)/2)*V75*Y75*VLOOKUP('Données projet'!$B$9,Paramètres!$A$1:$I$89,3,0)*0.475*44/12</f>
        <v>3.6737593487501729E-7</v>
      </c>
      <c r="AC75" s="24">
        <f t="shared" si="57"/>
        <v>35.90991172844393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92.185643381769751</v>
      </c>
      <c r="AO75" s="62">
        <f t="shared" si="90"/>
        <v>289.38144171806783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20.524027245574221</v>
      </c>
      <c r="AV75" s="23">
        <f>EXP(-LN(2)/25)*AV74+(1-EXP(-LN(2)/25))/(LN(2)/25)*Calculateur!AQ75*Calculateur!AS75*VLOOKUP('Données projet'!$B$10,Paramètres!$A$1:$I$89,3,0)*0.475*44/12</f>
        <v>2.6329762252654945</v>
      </c>
      <c r="AW75" s="23">
        <f>EXP(-LN(2)/2)*AW74+(1-EXP(-LN(2)/2))/(LN(2)/2)*AQ75*AT75*VLOOKUP('Données projet'!$B$10,Paramètres!$A$1:$I$89,3,0)*0.475*44/12</f>
        <v>2.3690745748336984E-7</v>
      </c>
      <c r="AX75" s="23">
        <f t="shared" si="60"/>
        <v>23.157003707747172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84.40750751235089</v>
      </c>
      <c r="BJ75" s="62">
        <f t="shared" si="92"/>
        <v>274.84191731958373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19.370360737571829</v>
      </c>
      <c r="BQ75" s="23">
        <f>EXP(-LN(2)/25)*BQ74+(1-EXP(-LN(2)/25))/(LN(2)/25)*Calculateur!BL75*Calculateur!BN75*VLOOKUP('Données projet'!$B$11,Paramètres!$A$1:$I$89,3,0)*0.475*44/12</f>
        <v>2.4849752286233588</v>
      </c>
      <c r="BR75" s="23">
        <f>EXP(-LN(2)/2)*BR74+(1-EXP(-LN(2)/2))/(LN(2)/2)*BL75*BO75*VLOOKUP('Données projet'!$B$11,Paramètres!$A$1:$I$89,3,0)*0.475*44/12</f>
        <v>2.2359076305861952E-7</v>
      </c>
      <c r="BS75" s="24">
        <f t="shared" si="63"/>
        <v>21.855336189785952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91.618514031435666</v>
      </c>
      <c r="CE75" s="62">
        <f t="shared" si="94"/>
        <v>251.45374870618241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17.517811954660807</v>
      </c>
      <c r="CL75" s="23">
        <f>EXP(-LN(2)/25)*CL74+(1-EXP(-LN(2)/25))/(LN(2)/25)*Calculateur!CG75*Calculateur!CI75*VLOOKUP('Données projet'!$B$12,Paramètres!$A$1:$I$89,3,0)*0.475*44/12</f>
        <v>2.2473163694147638</v>
      </c>
      <c r="CM75" s="23">
        <f>EXP(-LN(2)/2)*CM74+(1-EXP(-LN(2)/2))/(LN(2)/2)*CG75*CJ75*VLOOKUP('Données projet'!$B$12,Paramètres!$A$1:$I$89,3,0)*0.475*44/12</f>
        <v>2.0220691783311574E-7</v>
      </c>
      <c r="CN75" s="24">
        <f t="shared" si="66"/>
        <v>19.765128526282489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144.57071766795218</v>
      </c>
      <c r="T76" s="62">
        <f t="shared" si="88"/>
        <v>431.01596160648734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31.20280937308782</v>
      </c>
      <c r="AA76" s="23">
        <f>EXP(-LN(2)/25)*AA75+(1-EXP(-LN(2)/25))/(LN(2)/25)*Calculateur!V76*Calculateur!X76*VLOOKUP('Données projet'!$B$9,Paramètres!$A$1:$I$89,3,0)*0.475*44/12</f>
        <v>3.9713458531488248</v>
      </c>
      <c r="AB76" s="23">
        <f>EXP(-LN(2)/2)*AB75+(1-EXP(-LN(2)/2))/(LN(2)/2)*V76*Y76*VLOOKUP('Données projet'!$B$9,Paramètres!$A$1:$I$89,3,0)*0.475*44/12</f>
        <v>2.5977401479487219E-7</v>
      </c>
      <c r="AC76" s="24">
        <f t="shared" si="57"/>
        <v>35.174155486010655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92.185643381769751</v>
      </c>
      <c r="AO76" s="62">
        <f t="shared" si="90"/>
        <v>289.38144171806783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20.121563589709037</v>
      </c>
      <c r="AV76" s="23">
        <f>EXP(-LN(2)/25)*AV75+(1-EXP(-LN(2)/25))/(LN(2)/25)*Calculateur!AQ76*Calculateur!AS76*VLOOKUP('Données projet'!$B$10,Paramètres!$A$1:$I$89,3,0)*0.475*44/12</f>
        <v>2.5609773519234076</v>
      </c>
      <c r="AW76" s="23">
        <f>EXP(-LN(2)/2)*AW75+(1-EXP(-LN(2)/2))/(LN(2)/2)*AQ76*AT76*VLOOKUP('Données projet'!$B$10,Paramètres!$A$1:$I$89,3,0)*0.475*44/12</f>
        <v>1.6751886970015453E-7</v>
      </c>
      <c r="AX76" s="23">
        <f t="shared" si="60"/>
        <v>22.682541109151316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84.40750751235089</v>
      </c>
      <c r="BJ76" s="62">
        <f t="shared" si="92"/>
        <v>274.84191731958373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18.990519778261486</v>
      </c>
      <c r="BQ76" s="23">
        <f>EXP(-LN(2)/25)*BQ75+(1-EXP(-LN(2)/25))/(LN(2)/25)*Calculateur!BL76*Calculateur!BN76*VLOOKUP('Données projet'!$B$11,Paramètres!$A$1:$I$89,3,0)*0.475*44/12</f>
        <v>2.4170234503174854</v>
      </c>
      <c r="BR76" s="23">
        <f>EXP(-LN(2)/2)*BR75+(1-EXP(-LN(2)/2))/(LN(2)/2)*BL76*BO76*VLOOKUP('Données projet'!$B$11,Paramètres!$A$1:$I$89,3,0)*0.475*44/12</f>
        <v>1.5810254476942446E-7</v>
      </c>
      <c r="BS76" s="24">
        <f t="shared" si="63"/>
        <v>21.407543386681517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91.618514031435666</v>
      </c>
      <c r="CE76" s="62">
        <f t="shared" si="94"/>
        <v>251.45374870618241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17.174298347040164</v>
      </c>
      <c r="CL76" s="23">
        <f>EXP(-LN(2)/25)*CL75+(1-EXP(-LN(2)/25))/(LN(2)/25)*Calculateur!CG76*Calculateur!CI76*VLOOKUP('Données projet'!$B$12,Paramètres!$A$1:$I$89,3,0)*0.475*44/12</f>
        <v>2.1858633851118854</v>
      </c>
      <c r="CM76" s="23">
        <f>EXP(-LN(2)/2)*CM75+(1-EXP(-LN(2)/2))/(LN(2)/2)*CG76*CJ76*VLOOKUP('Données projet'!$B$12,Paramètres!$A$1:$I$89,3,0)*0.475*44/12</f>
        <v>1.4298188280262716E-7</v>
      </c>
      <c r="CN76" s="24">
        <f t="shared" si="66"/>
        <v>19.360161875133933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144.57071766795218</v>
      </c>
      <c r="T77" s="62">
        <f t="shared" si="88"/>
        <v>431.01596160648734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30.590941313116048</v>
      </c>
      <c r="AA77" s="23">
        <f>EXP(-LN(2)/25)*AA76+(1-EXP(-LN(2)/25))/(LN(2)/25)*Calculateur!V77*Calculateur!X77*VLOOKUP('Données projet'!$B$9,Paramètres!$A$1:$I$89,3,0)*0.475*44/12</f>
        <v>3.8627491919504684</v>
      </c>
      <c r="AB77" s="23">
        <f>EXP(-LN(2)/2)*AB76+(1-EXP(-LN(2)/2))/(LN(2)/2)*V77*Y77*VLOOKUP('Données projet'!$B$9,Paramètres!$A$1:$I$89,3,0)*0.475*44/12</f>
        <v>1.8368796743750865E-7</v>
      </c>
      <c r="AC77" s="24">
        <f t="shared" si="57"/>
        <v>34.453690688754484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92.185643381769751</v>
      </c>
      <c r="AO77" s="62">
        <f t="shared" si="90"/>
        <v>289.38144171806783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19.726992000656779</v>
      </c>
      <c r="AV77" s="23">
        <f>EXP(-LN(2)/25)*AV76+(1-EXP(-LN(2)/25))/(LN(2)/25)*Calculateur!AQ77*Calculateur!AS77*VLOOKUP('Données projet'!$B$10,Paramètres!$A$1:$I$89,3,0)*0.475*44/12</f>
        <v>2.4909472915591162</v>
      </c>
      <c r="AW77" s="23">
        <f>EXP(-LN(2)/2)*AW76+(1-EXP(-LN(2)/2))/(LN(2)/2)*AQ77*AT77*VLOOKUP('Données projet'!$B$10,Paramètres!$A$1:$I$89,3,0)*0.475*44/12</f>
        <v>1.1845372874168495E-7</v>
      </c>
      <c r="AX77" s="23">
        <f t="shared" si="60"/>
        <v>22.217939410669626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84.40750751235089</v>
      </c>
      <c r="BJ77" s="62">
        <f t="shared" si="92"/>
        <v>274.84191731958373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18.618127268483111</v>
      </c>
      <c r="BQ77" s="23">
        <f>EXP(-LN(2)/25)*BQ76+(1-EXP(-LN(2)/25))/(LN(2)/25)*Calculateur!BL77*Calculateur!BN77*VLOOKUP('Données projet'!$B$11,Paramètres!$A$1:$I$89,3,0)*0.475*44/12</f>
        <v>2.3509298169628146</v>
      </c>
      <c r="BR77" s="23">
        <f>EXP(-LN(2)/2)*BR76+(1-EXP(-LN(2)/2))/(LN(2)/2)*BL77*BO77*VLOOKUP('Données projet'!$B$11,Paramètres!$A$1:$I$89,3,0)*0.475*44/12</f>
        <v>1.1179538152930976E-7</v>
      </c>
      <c r="BS77" s="24">
        <f t="shared" si="63"/>
        <v>20.969057197241305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91.618514031435666</v>
      </c>
      <c r="CE77" s="62">
        <f t="shared" si="94"/>
        <v>251.45374870618241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16.837520831742349</v>
      </c>
      <c r="CL77" s="23">
        <f>EXP(-LN(2)/25)*CL76+(1-EXP(-LN(2)/25))/(LN(2)/25)*Calculateur!CG77*Calculateur!CI77*VLOOKUP('Données projet'!$B$12,Paramètres!$A$1:$I$89,3,0)*0.475*44/12</f>
        <v>2.1260908358964414</v>
      </c>
      <c r="CM77" s="23">
        <f>EXP(-LN(2)/2)*CM76+(1-EXP(-LN(2)/2))/(LN(2)/2)*CG77*CJ77*VLOOKUP('Données projet'!$B$12,Paramètres!$A$1:$I$89,3,0)*0.475*44/12</f>
        <v>1.0110345891655787E-7</v>
      </c>
      <c r="CN77" s="24">
        <f t="shared" si="66"/>
        <v>18.963611768742251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144.57071766795218</v>
      </c>
      <c r="T78" s="62">
        <f t="shared" si="88"/>
        <v>431.01596160648734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29.991071612597658</v>
      </c>
      <c r="AA78" s="23">
        <f>EXP(-LN(2)/25)*AA77+(1-EXP(-LN(2)/25))/(LN(2)/25)*Calculateur!V78*Calculateur!X78*VLOOKUP('Données projet'!$B$9,Paramètres!$A$1:$I$89,3,0)*0.475*44/12</f>
        <v>3.7571221121634313</v>
      </c>
      <c r="AB78" s="23">
        <f>EXP(-LN(2)/2)*AB77+(1-EXP(-LN(2)/2))/(LN(2)/2)*V78*Y78*VLOOKUP('Données projet'!$B$9,Paramètres!$A$1:$I$89,3,0)*0.475*44/12</f>
        <v>1.2988700739743609E-7</v>
      </c>
      <c r="AC78" s="24">
        <f t="shared" si="57"/>
        <v>33.748193854648093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92.185643381769751</v>
      </c>
      <c r="AO78" s="62">
        <f t="shared" si="90"/>
        <v>289.38144171806783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19.340157719800931</v>
      </c>
      <c r="AV78" s="23">
        <f>EXP(-LN(2)/25)*AV77+(1-EXP(-LN(2)/25))/(LN(2)/25)*Calculateur!AQ78*Calculateur!AS78*VLOOKUP('Données projet'!$B$10,Paramètres!$A$1:$I$89,3,0)*0.475*44/12</f>
        <v>2.4228322068782071</v>
      </c>
      <c r="AW78" s="23">
        <f>EXP(-LN(2)/2)*AW77+(1-EXP(-LN(2)/2))/(LN(2)/2)*AQ78*AT78*VLOOKUP('Données projet'!$B$10,Paramètres!$A$1:$I$89,3,0)*0.475*44/12</f>
        <v>8.3759434850077278E-8</v>
      </c>
      <c r="AX78" s="23">
        <f t="shared" si="60"/>
        <v>21.762990010438575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84.40750751235089</v>
      </c>
      <c r="BJ78" s="62">
        <f t="shared" si="92"/>
        <v>274.84191731958373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18.253037148684484</v>
      </c>
      <c r="BQ78" s="23">
        <f>EXP(-LN(2)/25)*BQ77+(1-EXP(-LN(2)/25))/(LN(2)/25)*Calculateur!BL78*Calculateur!BN78*VLOOKUP('Données projet'!$B$11,Paramètres!$A$1:$I$89,3,0)*0.475*44/12</f>
        <v>2.2866435174879403</v>
      </c>
      <c r="BR78" s="23">
        <f>EXP(-LN(2)/2)*BR77+(1-EXP(-LN(2)/2))/(LN(2)/2)*BL78*BO78*VLOOKUP('Données projet'!$B$11,Paramètres!$A$1:$I$89,3,0)*0.475*44/12</f>
        <v>7.9051272384712232E-8</v>
      </c>
      <c r="BS78" s="24">
        <f t="shared" si="63"/>
        <v>20.539680745223695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91.618514031435666</v>
      </c>
      <c r="CE78" s="62">
        <f t="shared" si="94"/>
        <v>251.45374870618241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16.507347318105523</v>
      </c>
      <c r="CL78" s="23">
        <f>EXP(-LN(2)/25)*CL77+(1-EXP(-LN(2)/25))/(LN(2)/25)*Calculateur!CG78*Calculateur!CI78*VLOOKUP('Données projet'!$B$12,Paramètres!$A$1:$I$89,3,0)*0.475*44/12</f>
        <v>2.0679527701825955</v>
      </c>
      <c r="CM78" s="23">
        <f>EXP(-LN(2)/2)*CM77+(1-EXP(-LN(2)/2))/(LN(2)/2)*CG78*CJ78*VLOOKUP('Données projet'!$B$12,Paramètres!$A$1:$I$89,3,0)*0.475*44/12</f>
        <v>7.1490941401313582E-8</v>
      </c>
      <c r="CN78" s="24">
        <f t="shared" si="66"/>
        <v>18.575300159779061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144.57071766795218</v>
      </c>
      <c r="T79" s="62">
        <f t="shared" si="88"/>
        <v>431.01596160648734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29.402964991022042</v>
      </c>
      <c r="AA79" s="23">
        <f>EXP(-LN(2)/25)*AA78+(1-EXP(-LN(2)/25))/(LN(2)/25)*Calculateur!V79*Calculateur!X79*VLOOKUP('Données projet'!$B$9,Paramètres!$A$1:$I$89,3,0)*0.475*44/12</f>
        <v>3.6543834104278572</v>
      </c>
      <c r="AB79" s="23">
        <f>EXP(-LN(2)/2)*AB78+(1-EXP(-LN(2)/2))/(LN(2)/2)*V79*Y79*VLOOKUP('Données projet'!$B$9,Paramètres!$A$1:$I$89,3,0)*0.475*44/12</f>
        <v>9.1843983718754323E-8</v>
      </c>
      <c r="AC79" s="24">
        <f t="shared" si="57"/>
        <v>33.057348493293887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92.185643381769751</v>
      </c>
      <c r="AO79" s="62">
        <f t="shared" si="90"/>
        <v>289.38144171806783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18.960909023247051</v>
      </c>
      <c r="AV79" s="23">
        <f>EXP(-LN(2)/25)*AV78+(1-EXP(-LN(2)/25))/(LN(2)/25)*Calculateur!AQ79*Calculateur!AS79*VLOOKUP('Données projet'!$B$10,Paramètres!$A$1:$I$89,3,0)*0.475*44/12</f>
        <v>2.3565797327699141</v>
      </c>
      <c r="AW79" s="23">
        <f>EXP(-LN(2)/2)*AW78+(1-EXP(-LN(2)/2))/(LN(2)/2)*AQ79*AT79*VLOOKUP('Données projet'!$B$10,Paramètres!$A$1:$I$89,3,0)*0.475*44/12</f>
        <v>5.922686437084248E-8</v>
      </c>
      <c r="AX79" s="23">
        <f t="shared" si="60"/>
        <v>21.317488815243827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84.40750751235089</v>
      </c>
      <c r="BJ79" s="62">
        <f t="shared" si="92"/>
        <v>274.84191731958373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17.895106223452125</v>
      </c>
      <c r="BQ79" s="23">
        <f>EXP(-LN(2)/25)*BQ78+(1-EXP(-LN(2)/25))/(LN(2)/25)*Calculateur!BL79*Calculateur!BN79*VLOOKUP('Données projet'!$B$11,Paramètres!$A$1:$I$89,3,0)*0.475*44/12</f>
        <v>2.2241151302528763</v>
      </c>
      <c r="BR79" s="23">
        <f>EXP(-LN(2)/2)*BR78+(1-EXP(-LN(2)/2))/(LN(2)/2)*BL79*BO79*VLOOKUP('Données projet'!$B$11,Paramètres!$A$1:$I$89,3,0)*0.475*44/12</f>
        <v>5.589769076465488E-8</v>
      </c>
      <c r="BS79" s="24">
        <f t="shared" si="63"/>
        <v>20.119221409602691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91.618514031435666</v>
      </c>
      <c r="CE79" s="62">
        <f t="shared" si="94"/>
        <v>251.45374870618241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16.183648305685157</v>
      </c>
      <c r="CL79" s="23">
        <f>EXP(-LN(2)/25)*CL78+(1-EXP(-LN(2)/25))/(LN(2)/25)*Calculateur!CG79*Calculateur!CI79*VLOOKUP('Données projet'!$B$12,Paramètres!$A$1:$I$89,3,0)*0.475*44/12</f>
        <v>2.0114044929330426</v>
      </c>
      <c r="CM79" s="23">
        <f>EXP(-LN(2)/2)*CM78+(1-EXP(-LN(2)/2))/(LN(2)/2)*CG79*CJ79*VLOOKUP('Données projet'!$B$12,Paramètres!$A$1:$I$89,3,0)*0.475*44/12</f>
        <v>5.0551729458278935E-8</v>
      </c>
      <c r="CN79" s="24">
        <f t="shared" si="66"/>
        <v>18.195052849169929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144.57071766795218</v>
      </c>
      <c r="T80" s="62">
        <f t="shared" si="88"/>
        <v>431.01596160648734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28.826390781585904</v>
      </c>
      <c r="AA80" s="23">
        <f>EXP(-LN(2)/25)*AA79+(1-EXP(-LN(2)/25))/(LN(2)/25)*Calculateur!V80*Calculateur!X80*VLOOKUP('Données projet'!$B$9,Paramètres!$A$1:$I$89,3,0)*0.475*44/12</f>
        <v>3.5544541038940363</v>
      </c>
      <c r="AB80" s="23">
        <f>EXP(-LN(2)/2)*AB79+(1-EXP(-LN(2)/2))/(LN(2)/2)*V80*Y80*VLOOKUP('Données projet'!$B$9,Paramètres!$A$1:$I$89,3,0)*0.475*44/12</f>
        <v>6.4943503698718047E-8</v>
      </c>
      <c r="AC80" s="24">
        <f t="shared" si="57"/>
        <v>32.380844950423445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92.185643381769751</v>
      </c>
      <c r="AO80" s="62">
        <f t="shared" si="90"/>
        <v>289.38144171806783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18.589097162313731</v>
      </c>
      <c r="AV80" s="23">
        <f>EXP(-LN(2)/25)*AV79+(1-EXP(-LN(2)/25))/(LN(2)/25)*Calculateur!AQ80*Calculateur!AS80*VLOOKUP('Données projet'!$B$10,Paramètres!$A$1:$I$89,3,0)*0.475*44/12</f>
        <v>2.2921389360501787</v>
      </c>
      <c r="AW80" s="23">
        <f>EXP(-LN(2)/2)*AW79+(1-EXP(-LN(2)/2))/(LN(2)/2)*AQ80*AT80*VLOOKUP('Données projet'!$B$10,Paramètres!$A$1:$I$89,3,0)*0.475*44/12</f>
        <v>4.1879717425038646E-8</v>
      </c>
      <c r="AX80" s="23">
        <f t="shared" si="60"/>
        <v>20.881236140243626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84.40750751235089</v>
      </c>
      <c r="BJ80" s="62">
        <f t="shared" si="92"/>
        <v>274.84191731958373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17.544194105347263</v>
      </c>
      <c r="BQ80" s="23">
        <f>EXP(-LN(2)/25)*BQ79+(1-EXP(-LN(2)/25))/(LN(2)/25)*Calculateur!BL80*Calculateur!BN80*VLOOKUP('Données projet'!$B$11,Paramètres!$A$1:$I$89,3,0)*0.475*44/12</f>
        <v>2.1632965850549799</v>
      </c>
      <c r="BR80" s="23">
        <f>EXP(-LN(2)/2)*BR79+(1-EXP(-LN(2)/2))/(LN(2)/2)*BL80*BO80*VLOOKUP('Données projet'!$B$11,Paramètres!$A$1:$I$89,3,0)*0.475*44/12</f>
        <v>3.9525636192356116E-8</v>
      </c>
      <c r="BS80" s="24">
        <f t="shared" si="63"/>
        <v>19.70749072992788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91.618514031435666</v>
      </c>
      <c r="CE80" s="62">
        <f t="shared" si="94"/>
        <v>251.45374870618241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15.866296833461453</v>
      </c>
      <c r="CL80" s="23">
        <f>EXP(-LN(2)/25)*CL79+(1-EXP(-LN(2)/25))/(LN(2)/25)*Calculateur!CG80*Calculateur!CI80*VLOOKUP('Données projet'!$B$12,Paramètres!$A$1:$I$89,3,0)*0.475*44/12</f>
        <v>1.9564025312986233</v>
      </c>
      <c r="CM80" s="23">
        <f>EXP(-LN(2)/2)*CM79+(1-EXP(-LN(2)/2))/(LN(2)/2)*CG80*CJ80*VLOOKUP('Données projet'!$B$12,Paramètres!$A$1:$I$89,3,0)*0.475*44/12</f>
        <v>3.5745470700656791E-8</v>
      </c>
      <c r="CN80" s="24">
        <f t="shared" si="66"/>
        <v>17.822699400505549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144.57071766795218</v>
      </c>
      <c r="T81" s="62">
        <f t="shared" si="88"/>
        <v>431.01596160648734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28.261122840721267</v>
      </c>
      <c r="AA81" s="23">
        <f>EXP(-LN(2)/25)*AA80+(1-EXP(-LN(2)/25))/(LN(2)/25)*Calculateur!V81*Calculateur!X81*VLOOKUP('Données projet'!$B$9,Paramètres!$A$1:$I$89,3,0)*0.475*44/12</f>
        <v>3.4572573695024365</v>
      </c>
      <c r="AB81" s="23">
        <f>EXP(-LN(2)/2)*AB80+(1-EXP(-LN(2)/2))/(LN(2)/2)*V81*Y81*VLOOKUP('Données projet'!$B$9,Paramètres!$A$1:$I$89,3,0)*0.475*44/12</f>
        <v>4.5921991859377162E-8</v>
      </c>
      <c r="AC81" s="24">
        <f t="shared" si="57"/>
        <v>31.718380256145696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92.185643381769751</v>
      </c>
      <c r="AO81" s="62">
        <f t="shared" si="90"/>
        <v>289.38144171806783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18.224576305190471</v>
      </c>
      <c r="AV81" s="23">
        <f>EXP(-LN(2)/25)*AV80+(1-EXP(-LN(2)/25))/(LN(2)/25)*Calculateur!AQ81*Calculateur!AS81*VLOOKUP('Données projet'!$B$10,Paramètres!$A$1:$I$89,3,0)*0.475*44/12</f>
        <v>2.2294602763055389</v>
      </c>
      <c r="AW81" s="23">
        <f>EXP(-LN(2)/2)*AW80+(1-EXP(-LN(2)/2))/(LN(2)/2)*AQ81*AT81*VLOOKUP('Données projet'!$B$10,Paramètres!$A$1:$I$89,3,0)*0.475*44/12</f>
        <v>2.9613432185421247E-8</v>
      </c>
      <c r="AX81" s="23">
        <f t="shared" si="60"/>
        <v>20.454036611109441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84.40750751235089</v>
      </c>
      <c r="BJ81" s="62">
        <f t="shared" si="92"/>
        <v>274.84191731958373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17.200163159843182</v>
      </c>
      <c r="BQ81" s="23">
        <f>EXP(-LN(2)/25)*BQ80+(1-EXP(-LN(2)/25))/(LN(2)/25)*Calculateur!BL81*Calculateur!BN81*VLOOKUP('Données projet'!$B$11,Paramètres!$A$1:$I$89,3,0)*0.475*44/12</f>
        <v>2.1041411261738285</v>
      </c>
      <c r="BR81" s="23">
        <f>EXP(-LN(2)/2)*BR80+(1-EXP(-LN(2)/2))/(LN(2)/2)*BL81*BO81*VLOOKUP('Données projet'!$B$11,Paramètres!$A$1:$I$89,3,0)*0.475*44/12</f>
        <v>2.794884538232744E-8</v>
      </c>
      <c r="BS81" s="24">
        <f t="shared" si="63"/>
        <v>19.304304313965858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91.618514031435666</v>
      </c>
      <c r="CE81" s="62">
        <f t="shared" si="94"/>
        <v>251.45374870618241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15.55516843004277</v>
      </c>
      <c r="CL81" s="23">
        <f>EXP(-LN(2)/25)*CL80+(1-EXP(-LN(2)/25))/(LN(2)/25)*Calculateur!CG81*Calculateur!CI81*VLOOKUP('Données projet'!$B$12,Paramètres!$A$1:$I$89,3,0)*0.475*44/12</f>
        <v>1.9029046011975248</v>
      </c>
      <c r="CM81" s="23">
        <f>EXP(-LN(2)/2)*CM80+(1-EXP(-LN(2)/2))/(LN(2)/2)*CG81*CJ81*VLOOKUP('Données projet'!$B$12,Paramètres!$A$1:$I$89,3,0)*0.475*44/12</f>
        <v>2.5275864729139468E-8</v>
      </c>
      <c r="CN81" s="24">
        <f t="shared" si="66"/>
        <v>17.458073056516156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144.57071766795218</v>
      </c>
      <c r="T82" s="62">
        <f t="shared" si="88"/>
        <v>431.01596160648734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27.706939459397585</v>
      </c>
      <c r="AA82" s="23">
        <f>EXP(-LN(2)/25)*AA81+(1-EXP(-LN(2)/25))/(LN(2)/25)*Calculateur!V82*Calculateur!X82*VLOOKUP('Données projet'!$B$9,Paramètres!$A$1:$I$89,3,0)*0.475*44/12</f>
        <v>3.3627184849241289</v>
      </c>
      <c r="AB82" s="23">
        <f>EXP(-LN(2)/2)*AB81+(1-EXP(-LN(2)/2))/(LN(2)/2)*V82*Y82*VLOOKUP('Données projet'!$B$9,Paramètres!$A$1:$I$89,3,0)*0.475*44/12</f>
        <v>3.2471751849359023E-8</v>
      </c>
      <c r="AC82" s="24">
        <f t="shared" si="57"/>
        <v>31.069657976793469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92.185643381769751</v>
      </c>
      <c r="AO82" s="62">
        <f t="shared" si="90"/>
        <v>289.38144171806783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17.867203479739629</v>
      </c>
      <c r="AV82" s="23">
        <f>EXP(-LN(2)/25)*AV81+(1-EXP(-LN(2)/25))/(LN(2)/25)*Calculateur!AQ82*Calculateur!AS82*VLOOKUP('Données projet'!$B$10,Paramètres!$A$1:$I$89,3,0)*0.475*44/12</f>
        <v>2.1684955678077436</v>
      </c>
      <c r="AW82" s="23">
        <f>EXP(-LN(2)/2)*AW81+(1-EXP(-LN(2)/2))/(LN(2)/2)*AQ82*AT82*VLOOKUP('Données projet'!$B$10,Paramètres!$A$1:$I$89,3,0)*0.475*44/12</f>
        <v>2.0939858712519326E-8</v>
      </c>
      <c r="AX82" s="23">
        <f t="shared" si="60"/>
        <v>20.035699068487229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84.40750751235089</v>
      </c>
      <c r="BJ82" s="62">
        <f t="shared" si="92"/>
        <v>274.84191731958373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16.862878451342279</v>
      </c>
      <c r="BQ82" s="23">
        <f>EXP(-LN(2)/25)*BQ81+(1-EXP(-LN(2)/25))/(LN(2)/25)*Calculateur!BL82*Calculateur!BN82*VLOOKUP('Données projet'!$B$11,Paramètres!$A$1:$I$89,3,0)*0.475*44/12</f>
        <v>2.0466032764266324</v>
      </c>
      <c r="BR82" s="23">
        <f>EXP(-LN(2)/2)*BR81+(1-EXP(-LN(2)/2))/(LN(2)/2)*BL82*BO82*VLOOKUP('Données projet'!$B$11,Paramètres!$A$1:$I$89,3,0)*0.475*44/12</f>
        <v>1.9762818096178058E-8</v>
      </c>
      <c r="BS82" s="24">
        <f t="shared" si="63"/>
        <v>18.909481747531732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91.618514031435666</v>
      </c>
      <c r="CE82" s="62">
        <f t="shared" si="94"/>
        <v>251.45374870618241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15.25014106484554</v>
      </c>
      <c r="CL82" s="23">
        <f>EXP(-LN(2)/25)*CL81+(1-EXP(-LN(2)/25))/(LN(2)/25)*Calculateur!CG82*Calculateur!CI82*VLOOKUP('Données projet'!$B$12,Paramètres!$A$1:$I$89,3,0)*0.475*44/12</f>
        <v>1.8508695748083746</v>
      </c>
      <c r="CM82" s="23">
        <f>EXP(-LN(2)/2)*CM81+(1-EXP(-LN(2)/2))/(LN(2)/2)*CG82*CJ82*VLOOKUP('Données projet'!$B$12,Paramètres!$A$1:$I$89,3,0)*0.475*44/12</f>
        <v>1.7872735350328395E-8</v>
      </c>
      <c r="CN82" s="24">
        <f t="shared" si="66"/>
        <v>17.101010657526651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144.57071766795218</v>
      </c>
      <c r="T83" s="62">
        <f t="shared" si="88"/>
        <v>431.01596160648734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27.163623276163175</v>
      </c>
      <c r="AA83" s="23">
        <f>EXP(-LN(2)/25)*AA82+(1-EXP(-LN(2)/25))/(LN(2)/25)*Calculateur!V83*Calculateur!X83*VLOOKUP('Données projet'!$B$9,Paramètres!$A$1:$I$89,3,0)*0.475*44/12</f>
        <v>3.2707647711161991</v>
      </c>
      <c r="AB83" s="23">
        <f>EXP(-LN(2)/2)*AB82+(1-EXP(-LN(2)/2))/(LN(2)/2)*V83*Y83*VLOOKUP('Données projet'!$B$9,Paramètres!$A$1:$I$89,3,0)*0.475*44/12</f>
        <v>2.2960995929688581E-8</v>
      </c>
      <c r="AC83" s="24">
        <f t="shared" si="57"/>
        <v>30.43438807024037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92.185643381769751</v>
      </c>
      <c r="AO83" s="62">
        <f t="shared" si="90"/>
        <v>289.38144171806783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17.516838517419977</v>
      </c>
      <c r="AV83" s="23">
        <f>EXP(-LN(2)/25)*AV82+(1-EXP(-LN(2)/25))/(LN(2)/25)*Calculateur!AQ83*Calculateur!AS83*VLOOKUP('Données projet'!$B$10,Paramètres!$A$1:$I$89,3,0)*0.475*44/12</f>
        <v>2.1091979424698151</v>
      </c>
      <c r="AW83" s="23">
        <f>EXP(-LN(2)/2)*AW82+(1-EXP(-LN(2)/2))/(LN(2)/2)*AQ83*AT83*VLOOKUP('Données projet'!$B$10,Paramètres!$A$1:$I$89,3,0)*0.475*44/12</f>
        <v>1.4806716092710625E-8</v>
      </c>
      <c r="AX83" s="23">
        <f t="shared" si="60"/>
        <v>19.626036474696509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84.40750751235089</v>
      </c>
      <c r="BJ83" s="62">
        <f t="shared" si="92"/>
        <v>274.84191731958373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16.53220769025172</v>
      </c>
      <c r="BQ83" s="23">
        <f>EXP(-LN(2)/25)*BQ82+(1-EXP(-LN(2)/25))/(LN(2)/25)*Calculateur!BL83*Calculateur!BN83*VLOOKUP('Données projet'!$B$11,Paramètres!$A$1:$I$89,3,0)*0.475*44/12</f>
        <v>1.9906388022065575</v>
      </c>
      <c r="BR83" s="23">
        <f>EXP(-LN(2)/2)*BR82+(1-EXP(-LN(2)/2))/(LN(2)/2)*BL83*BO83*VLOOKUP('Données projet'!$B$11,Paramètres!$A$1:$I$89,3,0)*0.475*44/12</f>
        <v>1.397442269116372E-8</v>
      </c>
      <c r="BS83" s="24">
        <f t="shared" si="63"/>
        <v>18.5228465064327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91.618514031435666</v>
      </c>
      <c r="CE83" s="62">
        <f t="shared" si="94"/>
        <v>251.45374870618241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14.951095100231505</v>
      </c>
      <c r="CL83" s="23">
        <f>EXP(-LN(2)/25)*CL82+(1-EXP(-LN(2)/25))/(LN(2)/25)*Calculateur!CG83*Calculateur!CI83*VLOOKUP('Données projet'!$B$12,Paramètres!$A$1:$I$89,3,0)*0.475*44/12</f>
        <v>1.8002574489522389</v>
      </c>
      <c r="CM83" s="23">
        <f>EXP(-LN(2)/2)*CM82+(1-EXP(-LN(2)/2))/(LN(2)/2)*CG83*CJ83*VLOOKUP('Données projet'!$B$12,Paramètres!$A$1:$I$89,3,0)*0.475*44/12</f>
        <v>1.2637932364569734E-8</v>
      </c>
      <c r="CN83" s="24">
        <f t="shared" si="66"/>
        <v>16.751352561821676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144.57071766795218</v>
      </c>
      <c r="T84" s="62">
        <f t="shared" si="88"/>
        <v>431.01596160648734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26.630961191891842</v>
      </c>
      <c r="AA84" s="23">
        <f>EXP(-LN(2)/25)*AA83+(1-EXP(-LN(2)/25))/(LN(2)/25)*Calculateur!V84*Calculateur!X84*VLOOKUP('Données projet'!$B$9,Paramètres!$A$1:$I$89,3,0)*0.475*44/12</f>
        <v>3.1813255364479827</v>
      </c>
      <c r="AB84" s="23">
        <f>EXP(-LN(2)/2)*AB83+(1-EXP(-LN(2)/2))/(LN(2)/2)*V84*Y84*VLOOKUP('Données projet'!$B$9,Paramètres!$A$1:$I$89,3,0)*0.475*44/12</f>
        <v>1.6235875924679512E-8</v>
      </c>
      <c r="AC84" s="24">
        <f t="shared" si="57"/>
        <v>29.812286744575701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92.185643381769751</v>
      </c>
      <c r="AO84" s="62">
        <f t="shared" si="90"/>
        <v>289.38144171806783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17.173343998309889</v>
      </c>
      <c r="AV84" s="23">
        <f>EXP(-LN(2)/25)*AV83+(1-EXP(-LN(2)/25))/(LN(2)/25)*Calculateur!AQ84*Calculateur!AS84*VLOOKUP('Données projet'!$B$10,Paramètres!$A$1:$I$89,3,0)*0.475*44/12</f>
        <v>2.051521813815079</v>
      </c>
      <c r="AW84" s="23">
        <f>EXP(-LN(2)/2)*AW83+(1-EXP(-LN(2)/2))/(LN(2)/2)*AQ84*AT84*VLOOKUP('Données projet'!$B$10,Paramètres!$A$1:$I$89,3,0)*0.475*44/12</f>
        <v>1.0469929356259665E-8</v>
      </c>
      <c r="AX84" s="23">
        <f t="shared" si="60"/>
        <v>19.224865822594897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84.40750751235089</v>
      </c>
      <c r="BJ84" s="62">
        <f t="shared" si="92"/>
        <v>274.84191731958373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16.208021181096896</v>
      </c>
      <c r="BQ84" s="23">
        <f>EXP(-LN(2)/25)*BQ83+(1-EXP(-LN(2)/25))/(LN(2)/25)*Calculateur!BL84*Calculateur!BN84*VLOOKUP('Données projet'!$B$11,Paramètres!$A$1:$I$89,3,0)*0.475*44/12</f>
        <v>1.9362046794770742</v>
      </c>
      <c r="BR84" s="23">
        <f>EXP(-LN(2)/2)*BR83+(1-EXP(-LN(2)/2))/(LN(2)/2)*BL84*BO84*VLOOKUP('Données projet'!$B$11,Paramètres!$A$1:$I$89,3,0)*0.475*44/12</f>
        <v>9.881409048089029E-9</v>
      </c>
      <c r="BS84" s="24">
        <f t="shared" si="63"/>
        <v>18.144225870455379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91.618514031435666</v>
      </c>
      <c r="CE84" s="62">
        <f t="shared" si="94"/>
        <v>251.45374870618241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14.657913244583524</v>
      </c>
      <c r="CL84" s="23">
        <f>EXP(-LN(2)/25)*CL83+(1-EXP(-LN(2)/25))/(LN(2)/25)*Calculateur!CG84*Calculateur!CI84*VLOOKUP('Données projet'!$B$12,Paramètres!$A$1:$I$89,3,0)*0.475*44/12</f>
        <v>1.7510293143392153</v>
      </c>
      <c r="CM84" s="23">
        <f>EXP(-LN(2)/2)*CM83+(1-EXP(-LN(2)/2))/(LN(2)/2)*CG84*CJ84*VLOOKUP('Données projet'!$B$12,Paramètres!$A$1:$I$89,3,0)*0.475*44/12</f>
        <v>8.9363676751641977E-9</v>
      </c>
      <c r="CN84" s="24">
        <f t="shared" si="66"/>
        <v>16.408942567859107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144.57071766795218</v>
      </c>
      <c r="T85" s="62">
        <f t="shared" si="88"/>
        <v>431.01596160648734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26.108744286201279</v>
      </c>
      <c r="AA85" s="23">
        <f>EXP(-LN(2)/25)*AA84+(1-EXP(-LN(2)/25))/(LN(2)/25)*Calculateur!V85*Calculateur!X85*VLOOKUP('Données projet'!$B$9,Paramètres!$A$1:$I$89,3,0)*0.475*44/12</f>
        <v>3.0943320223551738</v>
      </c>
      <c r="AB85" s="23">
        <f>EXP(-LN(2)/2)*AB84+(1-EXP(-LN(2)/2))/(LN(2)/2)*V85*Y85*VLOOKUP('Données projet'!$B$9,Paramètres!$A$1:$I$89,3,0)*0.475*44/12</f>
        <v>1.148049796484429E-8</v>
      </c>
      <c r="AC85" s="24">
        <f t="shared" si="57"/>
        <v>29.203076320036953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92.185643381769751</v>
      </c>
      <c r="AO85" s="62">
        <f t="shared" si="90"/>
        <v>289.38144171806783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16.836585197208581</v>
      </c>
      <c r="AV85" s="23">
        <f>EXP(-LN(2)/25)*AV84+(1-EXP(-LN(2)/25))/(LN(2)/25)*Calculateur!AQ85*Calculateur!AS85*VLOOKUP('Données projet'!$B$10,Paramètres!$A$1:$I$89,3,0)*0.475*44/12</f>
        <v>1.9954228419314624</v>
      </c>
      <c r="AW85" s="23">
        <f>EXP(-LN(2)/2)*AW84+(1-EXP(-LN(2)/2))/(LN(2)/2)*AQ85*AT85*VLOOKUP('Données projet'!$B$10,Paramètres!$A$1:$I$89,3,0)*0.475*44/12</f>
        <v>7.4033580463553133E-9</v>
      </c>
      <c r="AX85" s="23">
        <f t="shared" si="60"/>
        <v>18.8320080465434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84.40750751235089</v>
      </c>
      <c r="BJ85" s="62">
        <f t="shared" si="92"/>
        <v>274.84191731958373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15.890191771652352</v>
      </c>
      <c r="BQ85" s="23">
        <f>EXP(-LN(2)/25)*BQ84+(1-EXP(-LN(2)/25))/(LN(2)/25)*Calculateur!BL85*Calculateur!BN85*VLOOKUP('Données projet'!$B$11,Paramètres!$A$1:$I$89,3,0)*0.475*44/12</f>
        <v>1.8832590606961948</v>
      </c>
      <c r="BR85" s="23">
        <f>EXP(-LN(2)/2)*BR84+(1-EXP(-LN(2)/2))/(LN(2)/2)*BL85*BO85*VLOOKUP('Données projet'!$B$11,Paramètres!$A$1:$I$89,3,0)*0.475*44/12</f>
        <v>6.9872113455818599E-9</v>
      </c>
      <c r="BS85" s="24">
        <f t="shared" si="63"/>
        <v>17.773450839335759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91.618514031435666</v>
      </c>
      <c r="CE85" s="62">
        <f t="shared" si="94"/>
        <v>251.45374870618241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14.370480506301524</v>
      </c>
      <c r="CL85" s="23">
        <f>EXP(-LN(2)/25)*CL84+(1-EXP(-LN(2)/25))/(LN(2)/25)*Calculateur!CG85*Calculateur!CI85*VLOOKUP('Données projet'!$B$12,Paramètres!$A$1:$I$89,3,0)*0.475*44/12</f>
        <v>1.7031473256559799</v>
      </c>
      <c r="CM85" s="23">
        <f>EXP(-LN(2)/2)*CM84+(1-EXP(-LN(2)/2))/(LN(2)/2)*CG85*CJ85*VLOOKUP('Données projet'!$B$12,Paramètres!$A$1:$I$89,3,0)*0.475*44/12</f>
        <v>6.3189661822848669E-9</v>
      </c>
      <c r="CN85" s="24">
        <f t="shared" si="66"/>
        <v>16.073627838276469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144.57071766795218</v>
      </c>
      <c r="T86" s="62">
        <f t="shared" si="88"/>
        <v>431.01596160648734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25.596767735510447</v>
      </c>
      <c r="AA86" s="23">
        <f>EXP(-LN(2)/25)*AA85+(1-EXP(-LN(2)/25))/(LN(2)/25)*Calculateur!V86*Calculateur!X86*VLOOKUP('Données projet'!$B$9,Paramètres!$A$1:$I$89,3,0)*0.475*44/12</f>
        <v>3.0097173504800225</v>
      </c>
      <c r="AB86" s="23">
        <f>EXP(-LN(2)/2)*AB85+(1-EXP(-LN(2)/2))/(LN(2)/2)*V86*Y86*VLOOKUP('Données projet'!$B$9,Paramètres!$A$1:$I$89,3,0)*0.475*44/12</f>
        <v>8.1179379623397558E-9</v>
      </c>
      <c r="AC86" s="24">
        <f t="shared" si="57"/>
        <v>28.606485094108407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92.185643381769751</v>
      </c>
      <c r="AO86" s="62">
        <f t="shared" si="90"/>
        <v>289.38144171806783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16.506430030794281</v>
      </c>
      <c r="AV86" s="23">
        <f>EXP(-LN(2)/25)*AV85+(1-EXP(-LN(2)/25))/(LN(2)/25)*Calculateur!AQ86*Calculateur!AS86*VLOOKUP('Données projet'!$B$10,Paramètres!$A$1:$I$89,3,0)*0.475*44/12</f>
        <v>1.9408578993841199</v>
      </c>
      <c r="AW86" s="23">
        <f>EXP(-LN(2)/2)*AW85+(1-EXP(-LN(2)/2))/(LN(2)/2)*AQ86*AT86*VLOOKUP('Données projet'!$B$10,Paramètres!$A$1:$I$89,3,0)*0.475*44/12</f>
        <v>5.2349646781298332E-9</v>
      </c>
      <c r="AX86" s="23">
        <f t="shared" si="60"/>
        <v>18.447287935413367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84.40750751235089</v>
      </c>
      <c r="BJ86" s="62">
        <f t="shared" si="92"/>
        <v>274.84191731958373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15.578594803070219</v>
      </c>
      <c r="BQ86" s="23">
        <f>EXP(-LN(2)/25)*BQ85+(1-EXP(-LN(2)/25))/(LN(2)/25)*Calculateur!BL86*Calculateur!BN86*VLOOKUP('Données projet'!$B$11,Paramètres!$A$1:$I$89,3,0)*0.475*44/12</f>
        <v>1.8317612426451675</v>
      </c>
      <c r="BR86" s="23">
        <f>EXP(-LN(2)/2)*BR85+(1-EXP(-LN(2)/2))/(LN(2)/2)*BL86*BO86*VLOOKUP('Données projet'!$B$11,Paramètres!$A$1:$I$89,3,0)*0.475*44/12</f>
        <v>4.9407045240445145E-9</v>
      </c>
      <c r="BS86" s="24">
        <f t="shared" si="63"/>
        <v>17.410356050656091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91.618514031435666</v>
      </c>
      <c r="CE86" s="62">
        <f t="shared" si="94"/>
        <v>251.45374870618241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14.088684148700576</v>
      </c>
      <c r="CL86" s="23">
        <f>EXP(-LN(2)/25)*CL85+(1-EXP(-LN(2)/25))/(LN(2)/25)*Calculateur!CG86*Calculateur!CI86*VLOOKUP('Données projet'!$B$12,Paramètres!$A$1:$I$89,3,0)*0.475*44/12</f>
        <v>1.656574672471292</v>
      </c>
      <c r="CM86" s="23">
        <f>EXP(-LN(2)/2)*CM85+(1-EXP(-LN(2)/2))/(LN(2)/2)*CG86*CJ86*VLOOKUP('Données projet'!$B$12,Paramètres!$A$1:$I$89,3,0)*0.475*44/12</f>
        <v>4.4681838375820989E-9</v>
      </c>
      <c r="CN86" s="24">
        <f t="shared" si="66"/>
        <v>15.745258825640052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144.57071766795218</v>
      </c>
      <c r="T87" s="62">
        <f t="shared" si="88"/>
        <v>431.01596160648734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25.094830732703802</v>
      </c>
      <c r="AA87" s="23">
        <f>EXP(-LN(2)/25)*AA86+(1-EXP(-LN(2)/25))/(LN(2)/25)*Calculateur!V87*Calculateur!X87*VLOOKUP('Données projet'!$B$9,Paramètres!$A$1:$I$89,3,0)*0.475*44/12</f>
        <v>2.9274164712569894</v>
      </c>
      <c r="AB87" s="23">
        <f>EXP(-LN(2)/2)*AB86+(1-EXP(-LN(2)/2))/(LN(2)/2)*V87*Y87*VLOOKUP('Données projet'!$B$9,Paramètres!$A$1:$I$89,3,0)*0.475*44/12</f>
        <v>5.7402489824221452E-9</v>
      </c>
      <c r="AC87" s="24">
        <f t="shared" si="57"/>
        <v>28.022247209701039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92.185643381769751</v>
      </c>
      <c r="AO87" s="62">
        <f t="shared" si="90"/>
        <v>289.38144171806783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16.1827490058186</v>
      </c>
      <c r="AV87" s="23">
        <f>EXP(-LN(2)/25)*AV86+(1-EXP(-LN(2)/25))/(LN(2)/25)*Calculateur!AQ87*Calculateur!AS87*VLOOKUP('Données projet'!$B$10,Paramètres!$A$1:$I$89,3,0)*0.475*44/12</f>
        <v>1.8877850380601802</v>
      </c>
      <c r="AW87" s="23">
        <f>EXP(-LN(2)/2)*AW86+(1-EXP(-LN(2)/2))/(LN(2)/2)*AQ87*AT87*VLOOKUP('Données projet'!$B$10,Paramètres!$A$1:$I$89,3,0)*0.475*44/12</f>
        <v>3.7016790231776575E-9</v>
      </c>
      <c r="AX87" s="23">
        <f t="shared" si="60"/>
        <v>18.070534047580459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84.40750751235089</v>
      </c>
      <c r="BJ87" s="62">
        <f t="shared" si="92"/>
        <v>274.84191731958373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15.273108060986598</v>
      </c>
      <c r="BQ87" s="23">
        <f>EXP(-LN(2)/25)*BQ86+(1-EXP(-LN(2)/25))/(LN(2)/25)*Calculateur!BL87*Calculateur!BN87*VLOOKUP('Données projet'!$B$11,Paramètres!$A$1:$I$89,3,0)*0.475*44/12</f>
        <v>1.7816716351368982</v>
      </c>
      <c r="BR87" s="23">
        <f>EXP(-LN(2)/2)*BR86+(1-EXP(-LN(2)/2))/(LN(2)/2)*BL87*BO87*VLOOKUP('Données projet'!$B$11,Paramètres!$A$1:$I$89,3,0)*0.475*44/12</f>
        <v>3.49360567279093E-9</v>
      </c>
      <c r="BS87" s="24">
        <f t="shared" si="63"/>
        <v>17.054779699617104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91.618514031435666</v>
      </c>
      <c r="CE87" s="62">
        <f t="shared" si="94"/>
        <v>251.45374870618241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13.812413645793375</v>
      </c>
      <c r="CL87" s="23">
        <f>EXP(-LN(2)/25)*CL86+(1-EXP(-LN(2)/25))/(LN(2)/25)*Calculateur!CG87*Calculateur!CI87*VLOOKUP('Données projet'!$B$12,Paramètres!$A$1:$I$89,3,0)*0.475*44/12</f>
        <v>1.6112755509370886</v>
      </c>
      <c r="CM87" s="23">
        <f>EXP(-LN(2)/2)*CM86+(1-EXP(-LN(2)/2))/(LN(2)/2)*CG87*CJ87*VLOOKUP('Données projet'!$B$12,Paramètres!$A$1:$I$89,3,0)*0.475*44/12</f>
        <v>3.1594830911424335E-9</v>
      </c>
      <c r="CN87" s="24">
        <f t="shared" si="66"/>
        <v>15.423689199889948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144.57071766795218</v>
      </c>
      <c r="T88" s="62">
        <f t="shared" si="88"/>
        <v>431.01596160648734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24.602736408370852</v>
      </c>
      <c r="AA88" s="23">
        <f>EXP(-LN(2)/25)*AA87+(1-EXP(-LN(2)/25))/(LN(2)/25)*Calculateur!V88*Calculateur!X88*VLOOKUP('Données projet'!$B$9,Paramètres!$A$1:$I$89,3,0)*0.475*44/12</f>
        <v>2.8473661139043256</v>
      </c>
      <c r="AB88" s="23">
        <f>EXP(-LN(2)/2)*AB87+(1-EXP(-LN(2)/2))/(LN(2)/2)*V88*Y88*VLOOKUP('Données projet'!$B$9,Paramètres!$A$1:$I$89,3,0)*0.475*44/12</f>
        <v>4.0589689811698779E-9</v>
      </c>
      <c r="AC88" s="24">
        <f t="shared" si="57"/>
        <v>27.450102526334145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92.185643381769751</v>
      </c>
      <c r="AO88" s="62">
        <f t="shared" si="90"/>
        <v>289.38144171806783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15.86541516831676</v>
      </c>
      <c r="AV88" s="23">
        <f>EXP(-LN(2)/25)*AV87+(1-EXP(-LN(2)/25))/(LN(2)/25)*Calculateur!AQ88*Calculateur!AS88*VLOOKUP('Données projet'!$B$10,Paramètres!$A$1:$I$89,3,0)*0.475*44/12</f>
        <v>1.8361634569201239</v>
      </c>
      <c r="AW88" s="23">
        <f>EXP(-LN(2)/2)*AW87+(1-EXP(-LN(2)/2))/(LN(2)/2)*AQ88*AT88*VLOOKUP('Données projet'!$B$10,Paramètres!$A$1:$I$89,3,0)*0.475*44/12</f>
        <v>2.617482339064917E-9</v>
      </c>
      <c r="AX88" s="23">
        <f t="shared" si="60"/>
        <v>17.701578627854367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84.40750751235089</v>
      </c>
      <c r="BJ88" s="62">
        <f t="shared" si="92"/>
        <v>274.84191731958373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14.973611727586722</v>
      </c>
      <c r="BQ88" s="23">
        <f>EXP(-LN(2)/25)*BQ87+(1-EXP(-LN(2)/25))/(LN(2)/25)*Calculateur!BL88*Calculateur!BN88*VLOOKUP('Données projet'!$B$11,Paramètres!$A$1:$I$89,3,0)*0.475*44/12</f>
        <v>1.7329517305800404</v>
      </c>
      <c r="BR88" s="23">
        <f>EXP(-LN(2)/2)*BR87+(1-EXP(-LN(2)/2))/(LN(2)/2)*BL88*BO88*VLOOKUP('Données projet'!$B$11,Paramètres!$A$1:$I$89,3,0)*0.475*44/12</f>
        <v>2.4703522620222572E-9</v>
      </c>
      <c r="BS88" s="24">
        <f t="shared" si="63"/>
        <v>16.706563460637113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91.618514031435666</v>
      </c>
      <c r="CE88" s="62">
        <f t="shared" si="94"/>
        <v>251.45374870618241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13.541560638939817</v>
      </c>
      <c r="CL88" s="23">
        <f>EXP(-LN(2)/25)*CL87+(1-EXP(-LN(2)/25))/(LN(2)/25)*Calculateur!CG88*Calculateur!CI88*VLOOKUP('Données projet'!$B$12,Paramètres!$A$1:$I$89,3,0)*0.475*44/12</f>
        <v>1.5672151362634152</v>
      </c>
      <c r="CM88" s="23">
        <f>EXP(-LN(2)/2)*CM87+(1-EXP(-LN(2)/2))/(LN(2)/2)*CG88*CJ88*VLOOKUP('Données projet'!$B$12,Paramètres!$A$1:$I$89,3,0)*0.475*44/12</f>
        <v>2.2340919187910494E-9</v>
      </c>
      <c r="CN88" s="24">
        <f t="shared" si="66"/>
        <v>15.108775777437325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144.57071766795218</v>
      </c>
      <c r="T89" s="62">
        <f t="shared" si="88"/>
        <v>431.01596160648734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24.12029175359017</v>
      </c>
      <c r="AA89" s="23">
        <f>EXP(-LN(2)/25)*AA88+(1-EXP(-LN(2)/25))/(LN(2)/25)*Calculateur!V89*Calculateur!X89*VLOOKUP('Données projet'!$B$9,Paramètres!$A$1:$I$89,3,0)*0.475*44/12</f>
        <v>2.7695047377831354</v>
      </c>
      <c r="AB89" s="23">
        <f>EXP(-LN(2)/2)*AB88+(1-EXP(-LN(2)/2))/(LN(2)/2)*V89*Y89*VLOOKUP('Données projet'!$B$9,Paramètres!$A$1:$I$89,3,0)*0.475*44/12</f>
        <v>2.8701244912110726E-9</v>
      </c>
      <c r="AC89" s="24">
        <f t="shared" si="57"/>
        <v>26.889796494243427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92.185643381769751</v>
      </c>
      <c r="AO89" s="62">
        <f t="shared" si="90"/>
        <v>289.38144171806783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15.554304053813802</v>
      </c>
      <c r="AV89" s="23">
        <f>EXP(-LN(2)/25)*AV88+(1-EXP(-LN(2)/25))/(LN(2)/25)*Calculateur!AQ89*Calculateur!AS89*VLOOKUP('Données projet'!$B$10,Paramètres!$A$1:$I$89,3,0)*0.475*44/12</f>
        <v>1.7859534706310036</v>
      </c>
      <c r="AW89" s="23">
        <f>EXP(-LN(2)/2)*AW88+(1-EXP(-LN(2)/2))/(LN(2)/2)*AQ89*AT89*VLOOKUP('Données projet'!$B$10,Paramètres!$A$1:$I$89,3,0)*0.475*44/12</f>
        <v>1.850839511588829E-9</v>
      </c>
      <c r="AX89" s="23">
        <f t="shared" si="60"/>
        <v>17.340257526295645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84.40750751235089</v>
      </c>
      <c r="BJ89" s="62">
        <f t="shared" si="92"/>
        <v>274.84191731958373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14.679988334610091</v>
      </c>
      <c r="BQ89" s="23">
        <f>EXP(-LN(2)/25)*BQ88+(1-EXP(-LN(2)/25))/(LN(2)/25)*Calculateur!BL89*Calculateur!BN89*VLOOKUP('Données projet'!$B$11,Paramètres!$A$1:$I$89,3,0)*0.475*44/12</f>
        <v>1.6855640743753584</v>
      </c>
      <c r="BR89" s="23">
        <f>EXP(-LN(2)/2)*BR88+(1-EXP(-LN(2)/2))/(LN(2)/2)*BL89*BO89*VLOOKUP('Données projet'!$B$11,Paramètres!$A$1:$I$89,3,0)*0.475*44/12</f>
        <v>1.746802836395465E-9</v>
      </c>
      <c r="BS89" s="24">
        <f t="shared" si="63"/>
        <v>16.365552410732249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91.618514031435666</v>
      </c>
      <c r="CE89" s="62">
        <f t="shared" si="94"/>
        <v>251.45374870618241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13.276018894346636</v>
      </c>
      <c r="CL89" s="23">
        <f>EXP(-LN(2)/25)*CL88+(1-EXP(-LN(2)/25))/(LN(2)/25)*Calculateur!CG89*Calculateur!CI89*VLOOKUP('Données projet'!$B$12,Paramètres!$A$1:$I$89,3,0)*0.475*44/12</f>
        <v>1.5243595559460301</v>
      </c>
      <c r="CM89" s="23">
        <f>EXP(-LN(2)/2)*CM88+(1-EXP(-LN(2)/2))/(LN(2)/2)*CG89*CJ89*VLOOKUP('Données projet'!$B$12,Paramètres!$A$1:$I$89,3,0)*0.475*44/12</f>
        <v>1.5797415455712167E-9</v>
      </c>
      <c r="CN89" s="24">
        <f t="shared" si="66"/>
        <v>14.800378451872406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144.57071766795218</v>
      </c>
      <c r="T90" s="62">
        <f t="shared" si="88"/>
        <v>431.01596160648734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23.647307544227555</v>
      </c>
      <c r="AA90" s="23">
        <f>EXP(-LN(2)/25)*AA89+(1-EXP(-LN(2)/25))/(LN(2)/25)*Calculateur!V90*Calculateur!X90*VLOOKUP('Données projet'!$B$9,Paramètres!$A$1:$I$89,3,0)*0.475*44/12</f>
        <v>2.6937724850865314</v>
      </c>
      <c r="AB90" s="23">
        <f>EXP(-LN(2)/2)*AB89+(1-EXP(-LN(2)/2))/(LN(2)/2)*V90*Y90*VLOOKUP('Données projet'!$B$9,Paramètres!$A$1:$I$89,3,0)*0.475*44/12</f>
        <v>2.029484490584939E-9</v>
      </c>
      <c r="AC90" s="24">
        <f t="shared" si="57"/>
        <v>26.341080031343569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92.185643381769751</v>
      </c>
      <c r="AO90" s="62">
        <f t="shared" si="90"/>
        <v>289.38144171806783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15.249293638507204</v>
      </c>
      <c r="AV90" s="23">
        <f>EXP(-LN(2)/25)*AV89+(1-EXP(-LN(2)/25))/(LN(2)/25)*Calculateur!AQ90*Calculateur!AS90*VLOOKUP('Données projet'!$B$10,Paramètres!$A$1:$I$89,3,0)*0.475*44/12</f>
        <v>1.7371164790573876</v>
      </c>
      <c r="AW90" s="23">
        <f>EXP(-LN(2)/2)*AW89+(1-EXP(-LN(2)/2))/(LN(2)/2)*AQ90*AT90*VLOOKUP('Données projet'!$B$10,Paramètres!$A$1:$I$89,3,0)*0.475*44/12</f>
        <v>1.3087411695324587E-9</v>
      </c>
      <c r="AX90" s="23">
        <f t="shared" si="60"/>
        <v>16.986410118873334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84.40750751235089</v>
      </c>
      <c r="BJ90" s="62">
        <f t="shared" si="92"/>
        <v>274.84191731958373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14.392122717277145</v>
      </c>
      <c r="BQ90" s="23">
        <f>EXP(-LN(2)/25)*BQ89+(1-EXP(-LN(2)/25))/(LN(2)/25)*Calculateur!BL90*Calculateur!BN90*VLOOKUP('Données projet'!$B$11,Paramètres!$A$1:$I$89,3,0)*0.475*44/12</f>
        <v>1.6394722361216019</v>
      </c>
      <c r="BR90" s="23">
        <f>EXP(-LN(2)/2)*BR89+(1-EXP(-LN(2)/2))/(LN(2)/2)*BL90*BO90*VLOOKUP('Données projet'!$B$11,Paramètres!$A$1:$I$89,3,0)*0.475*44/12</f>
        <v>1.2351761310111286E-9</v>
      </c>
      <c r="BS90" s="24">
        <f t="shared" si="63"/>
        <v>16.03159495463392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91.618514031435666</v>
      </c>
      <c r="CE90" s="62">
        <f t="shared" si="94"/>
        <v>251.45374870618241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13.015684261400455</v>
      </c>
      <c r="CL90" s="23">
        <f>EXP(-LN(2)/25)*CL89+(1-EXP(-LN(2)/25))/(LN(2)/25)*Calculateur!CG90*Calculateur!CI90*VLOOKUP('Données projet'!$B$12,Paramètres!$A$1:$I$89,3,0)*0.475*44/12</f>
        <v>1.4826758637261008</v>
      </c>
      <c r="CM90" s="23">
        <f>EXP(-LN(2)/2)*CM89+(1-EXP(-LN(2)/2))/(LN(2)/2)*CG90*CJ90*VLOOKUP('Données projet'!$B$12,Paramètres!$A$1:$I$89,3,0)*0.475*44/12</f>
        <v>1.1170459593955247E-9</v>
      </c>
      <c r="CN90" s="24">
        <f t="shared" si="66"/>
        <v>14.498360126243602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144.57071766795218</v>
      </c>
      <c r="T91" s="62">
        <f t="shared" si="88"/>
        <v>431.01596160648734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23.183598266718658</v>
      </c>
      <c r="AA91" s="23">
        <f>EXP(-LN(2)/25)*AA90+(1-EXP(-LN(2)/25))/(LN(2)/25)*Calculateur!V91*Calculateur!X91*VLOOKUP('Données projet'!$B$9,Paramètres!$A$1:$I$89,3,0)*0.475*44/12</f>
        <v>2.6201111348225021</v>
      </c>
      <c r="AB91" s="23">
        <f>EXP(-LN(2)/2)*AB90+(1-EXP(-LN(2)/2))/(LN(2)/2)*V91*Y91*VLOOKUP('Données projet'!$B$9,Paramètres!$A$1:$I$89,3,0)*0.475*44/12</f>
        <v>1.4350622456055363E-9</v>
      </c>
      <c r="AC91" s="24">
        <f t="shared" si="57"/>
        <v>25.803709402976221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92.185643381769751</v>
      </c>
      <c r="AO91" s="62">
        <f t="shared" si="90"/>
        <v>289.38144171806783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14.950264291406786</v>
      </c>
      <c r="AV91" s="23">
        <f>EXP(-LN(2)/25)*AV90+(1-EXP(-LN(2)/25))/(LN(2)/25)*Calculateur!AQ91*Calculateur!AS91*VLOOKUP('Données projet'!$B$10,Paramètres!$A$1:$I$89,3,0)*0.475*44/12</f>
        <v>1.6896149375865779</v>
      </c>
      <c r="AW91" s="23">
        <f>EXP(-LN(2)/2)*AW90+(1-EXP(-LN(2)/2))/(LN(2)/2)*AQ91*AT91*VLOOKUP('Données projet'!$B$10,Paramètres!$A$1:$I$89,3,0)*0.475*44/12</f>
        <v>9.2541975579441469E-10</v>
      </c>
      <c r="AX91" s="23">
        <f t="shared" si="60"/>
        <v>16.639879229918787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84.40750751235089</v>
      </c>
      <c r="BJ91" s="62">
        <f t="shared" si="92"/>
        <v>274.84191731958373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14.109901969119409</v>
      </c>
      <c r="BQ91" s="23">
        <f>EXP(-LN(2)/25)*BQ90+(1-EXP(-LN(2)/25))/(LN(2)/25)*Calculateur!BL91*Calculateur!BN91*VLOOKUP('Données projet'!$B$11,Paramètres!$A$1:$I$89,3,0)*0.475*44/12</f>
        <v>1.5946407816087589</v>
      </c>
      <c r="BR91" s="23">
        <f>EXP(-LN(2)/2)*BR90+(1-EXP(-LN(2)/2))/(LN(2)/2)*BL91*BO91*VLOOKUP('Données projet'!$B$11,Paramètres!$A$1:$I$89,3,0)*0.475*44/12</f>
        <v>8.7340141819773249E-10</v>
      </c>
      <c r="BS91" s="24">
        <f t="shared" si="63"/>
        <v>15.704542751601569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91.618514031435666</v>
      </c>
      <c r="CE91" s="62">
        <f t="shared" si="94"/>
        <v>251.45374870618241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12.760454631817902</v>
      </c>
      <c r="CL91" s="23">
        <f>EXP(-LN(2)/25)*CL90+(1-EXP(-LN(2)/25))/(LN(2)/25)*Calculateur!CG91*Calculateur!CI91*VLOOKUP('Données projet'!$B$12,Paramètres!$A$1:$I$89,3,0)*0.475*44/12</f>
        <v>1.4421320142619756</v>
      </c>
      <c r="CM91" s="23">
        <f>EXP(-LN(2)/2)*CM90+(1-EXP(-LN(2)/2))/(LN(2)/2)*CG91*CJ91*VLOOKUP('Données projet'!$B$12,Paramètres!$A$1:$I$89,3,0)*0.475*44/12</f>
        <v>7.8987077278560836E-10</v>
      </c>
      <c r="CN91" s="24">
        <f t="shared" si="66"/>
        <v>14.202586646869749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144.57071766795218</v>
      </c>
      <c r="T92" s="62">
        <f t="shared" si="88"/>
        <v>431.01596160648734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22.728982045306978</v>
      </c>
      <c r="AA92" s="23">
        <f>EXP(-LN(2)/25)*AA91+(1-EXP(-LN(2)/25))/(LN(2)/25)*Calculateur!V92*Calculateur!X92*VLOOKUP('Données projet'!$B$9,Paramètres!$A$1:$I$89,3,0)*0.475*44/12</f>
        <v>2.5484640580551248</v>
      </c>
      <c r="AB92" s="23">
        <f>EXP(-LN(2)/2)*AB91+(1-EXP(-LN(2)/2))/(LN(2)/2)*V92*Y92*VLOOKUP('Données projet'!$B$9,Paramètres!$A$1:$I$89,3,0)*0.475*44/12</f>
        <v>1.0147422452924695E-9</v>
      </c>
      <c r="AC92" s="24">
        <f t="shared" si="57"/>
        <v>25.277446104376846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92.185643381769751</v>
      </c>
      <c r="AO92" s="62">
        <f t="shared" si="90"/>
        <v>289.38144171806783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14.657098727413114</v>
      </c>
      <c r="AV92" s="23">
        <f>EXP(-LN(2)/25)*AV91+(1-EXP(-LN(2)/25))/(LN(2)/25)*Calculateur!AQ92*Calculateur!AS92*VLOOKUP('Données projet'!$B$10,Paramètres!$A$1:$I$89,3,0)*0.475*44/12</f>
        <v>1.643412328265285</v>
      </c>
      <c r="AW92" s="23">
        <f>EXP(-LN(2)/2)*AW91+(1-EXP(-LN(2)/2))/(LN(2)/2)*AQ92*AT92*VLOOKUP('Données projet'!$B$10,Paramètres!$A$1:$I$89,3,0)*0.475*44/12</f>
        <v>6.5437058476622946E-10</v>
      </c>
      <c r="AX92" s="23">
        <f t="shared" si="60"/>
        <v>16.30051105633277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84.40750751235089</v>
      </c>
      <c r="BJ92" s="62">
        <f t="shared" si="92"/>
        <v>274.84191731958373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13.833215397695389</v>
      </c>
      <c r="BQ92" s="23">
        <f>EXP(-LN(2)/25)*BQ91+(1-EXP(-LN(2)/25))/(LN(2)/25)*Calculateur!BL92*Calculateur!BN92*VLOOKUP('Données projet'!$B$11,Paramètres!$A$1:$I$89,3,0)*0.475*44/12</f>
        <v>1.5510352455771532</v>
      </c>
      <c r="BR92" s="23">
        <f>EXP(-LN(2)/2)*BR91+(1-EXP(-LN(2)/2))/(LN(2)/2)*BL92*BO92*VLOOKUP('Données projet'!$B$11,Paramètres!$A$1:$I$89,3,0)*0.475*44/12</f>
        <v>6.1758806550556431E-10</v>
      </c>
      <c r="BS92" s="24">
        <f t="shared" si="63"/>
        <v>15.38425064389013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91.618514031435666</v>
      </c>
      <c r="CE92" s="62">
        <f t="shared" si="94"/>
        <v>251.45374870618241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12.51022989959676</v>
      </c>
      <c r="CL92" s="23">
        <f>EXP(-LN(2)/25)*CL91+(1-EXP(-LN(2)/25))/(LN(2)/25)*Calculateur!CG92*Calculateur!CI92*VLOOKUP('Données projet'!$B$12,Paramètres!$A$1:$I$89,3,0)*0.475*44/12</f>
        <v>1.4026968384935552</v>
      </c>
      <c r="CM92" s="23">
        <f>EXP(-LN(2)/2)*CM91+(1-EXP(-LN(2)/2))/(LN(2)/2)*CG92*CJ92*VLOOKUP('Données projet'!$B$12,Paramètres!$A$1:$I$89,3,0)*0.475*44/12</f>
        <v>5.5852297969776236E-10</v>
      </c>
      <c r="CN92" s="24">
        <f t="shared" si="66"/>
        <v>13.912926738648839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144.57071766795218</v>
      </c>
      <c r="T93" s="62">
        <f t="shared" si="88"/>
        <v>431.01596160648734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22.283280570708669</v>
      </c>
      <c r="AA93" s="23">
        <f>EXP(-LN(2)/25)*AA92+(1-EXP(-LN(2)/25))/(LN(2)/25)*Calculateur!V93*Calculateur!X93*VLOOKUP('Données projet'!$B$9,Paramètres!$A$1:$I$89,3,0)*0.475*44/12</f>
        <v>2.478776174369707</v>
      </c>
      <c r="AB93" s="23">
        <f>EXP(-LN(2)/2)*AB92+(1-EXP(-LN(2)/2))/(LN(2)/2)*V93*Y93*VLOOKUP('Données projet'!$B$9,Paramètres!$A$1:$I$89,3,0)*0.475*44/12</f>
        <v>7.1753112280276815E-10</v>
      </c>
      <c r="AC93" s="24">
        <f t="shared" si="57"/>
        <v>24.762056745795906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92.185643381769751</v>
      </c>
      <c r="AO93" s="62">
        <f t="shared" si="90"/>
        <v>289.38144171806783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14.36968196131602</v>
      </c>
      <c r="AV93" s="23">
        <f>EXP(-LN(2)/25)*AV92+(1-EXP(-LN(2)/25))/(LN(2)/25)*Calculateur!AQ93*Calculateur!AS93*VLOOKUP('Données projet'!$B$10,Paramètres!$A$1:$I$89,3,0)*0.475*44/12</f>
        <v>1.5984731317255725</v>
      </c>
      <c r="AW93" s="23">
        <f>EXP(-LN(2)/2)*AW92+(1-EXP(-LN(2)/2))/(LN(2)/2)*AQ93*AT93*VLOOKUP('Données projet'!$B$10,Paramètres!$A$1:$I$89,3,0)*0.475*44/12</f>
        <v>4.6270987789720739E-10</v>
      </c>
      <c r="AX93" s="23">
        <f t="shared" si="60"/>
        <v>15.968155093504304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84.40750751235089</v>
      </c>
      <c r="BJ93" s="62">
        <f t="shared" si="92"/>
        <v>274.84191731958373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13.561954481174848</v>
      </c>
      <c r="BQ93" s="23">
        <f>EXP(-LN(2)/25)*BQ92+(1-EXP(-LN(2)/25))/(LN(2)/25)*Calculateur!BL93*Calculateur!BN93*VLOOKUP('Données projet'!$B$11,Paramètres!$A$1:$I$89,3,0)*0.475*44/12</f>
        <v>1.5086221052214472</v>
      </c>
      <c r="BR93" s="23">
        <f>EXP(-LN(2)/2)*BR92+(1-EXP(-LN(2)/2))/(LN(2)/2)*BL93*BO93*VLOOKUP('Données projet'!$B$11,Paramètres!$A$1:$I$89,3,0)*0.475*44/12</f>
        <v>4.3670070909886625E-10</v>
      </c>
      <c r="BS93" s="24">
        <f t="shared" si="63"/>
        <v>15.070576586832996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91.618514031435666</v>
      </c>
      <c r="CE93" s="62">
        <f t="shared" si="94"/>
        <v>251.45374870618241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12.264911921752459</v>
      </c>
      <c r="CL93" s="23">
        <f>EXP(-LN(2)/25)*CL92+(1-EXP(-LN(2)/25))/(LN(2)/25)*Calculateur!CG93*Calculateur!CI93*VLOOKUP('Données projet'!$B$12,Paramètres!$A$1:$I$89,3,0)*0.475*44/12</f>
        <v>1.3643400196803281</v>
      </c>
      <c r="CM93" s="23">
        <f>EXP(-LN(2)/2)*CM92+(1-EXP(-LN(2)/2))/(LN(2)/2)*CG93*CJ93*VLOOKUP('Données projet'!$B$12,Paramètres!$A$1:$I$89,3,0)*0.475*44/12</f>
        <v>3.9493538639280418E-10</v>
      </c>
      <c r="CN93" s="24">
        <f t="shared" si="66"/>
        <v>13.629251941827723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144.57071766795218</v>
      </c>
      <c r="T94" s="62">
        <f t="shared" si="88"/>
        <v>431.01596160648734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21.846319030176176</v>
      </c>
      <c r="AA94" s="23">
        <f>EXP(-LN(2)/25)*AA93+(1-EXP(-LN(2)/25))/(LN(2)/25)*Calculateur!V94*Calculateur!X94*VLOOKUP('Données projet'!$B$9,Paramètres!$A$1:$I$89,3,0)*0.475*44/12</f>
        <v>2.4109939095283939</v>
      </c>
      <c r="AB94" s="23">
        <f>EXP(-LN(2)/2)*AB93+(1-EXP(-LN(2)/2))/(LN(2)/2)*V94*Y94*VLOOKUP('Données projet'!$B$9,Paramètres!$A$1:$I$89,3,0)*0.475*44/12</f>
        <v>5.0737112264623474E-10</v>
      </c>
      <c r="AC94" s="24">
        <f t="shared" si="57"/>
        <v>24.257312940211939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92.185643381769751</v>
      </c>
      <c r="AO94" s="62">
        <f t="shared" si="90"/>
        <v>289.38144171806783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14.087901262695173</v>
      </c>
      <c r="AV94" s="23">
        <f>EXP(-LN(2)/25)*AV93+(1-EXP(-LN(2)/25))/(LN(2)/25)*Calculateur!AQ94*Calculateur!AS94*VLOOKUP('Données projet'!$B$10,Paramètres!$A$1:$I$89,3,0)*0.475*44/12</f>
        <v>1.5547627998784881</v>
      </c>
      <c r="AW94" s="23">
        <f>EXP(-LN(2)/2)*AW93+(1-EXP(-LN(2)/2))/(LN(2)/2)*AQ94*AT94*VLOOKUP('Données projet'!$B$10,Paramètres!$A$1:$I$89,3,0)*0.475*44/12</f>
        <v>3.2718529238311478E-10</v>
      </c>
      <c r="AX94" s="23">
        <f t="shared" si="60"/>
        <v>15.642664062900847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84.40750751235089</v>
      </c>
      <c r="BJ94" s="62">
        <f t="shared" si="92"/>
        <v>274.84191731958373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13.296012825774453</v>
      </c>
      <c r="BQ94" s="23">
        <f>EXP(-LN(2)/25)*BQ93+(1-EXP(-LN(2)/25))/(LN(2)/25)*Calculateur!BL94*Calculateur!BN94*VLOOKUP('Données projet'!$B$11,Paramètres!$A$1:$I$89,3,0)*0.475*44/12</f>
        <v>1.4673687544191782</v>
      </c>
      <c r="BR94" s="23">
        <f>EXP(-LN(2)/2)*BR93+(1-EXP(-LN(2)/2))/(LN(2)/2)*BL94*BO94*VLOOKUP('Données projet'!$B$11,Paramètres!$A$1:$I$89,3,0)*0.475*44/12</f>
        <v>3.0879403275278215E-10</v>
      </c>
      <c r="BS94" s="24">
        <f t="shared" si="63"/>
        <v>14.763381580502426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91.618514031435666</v>
      </c>
      <c r="CE94" s="62">
        <f t="shared" si="94"/>
        <v>251.45374870618241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12.024404479824492</v>
      </c>
      <c r="CL94" s="23">
        <f>EXP(-LN(2)/25)*CL93+(1-EXP(-LN(2)/25))/(LN(2)/25)*Calculateur!CG94*Calculateur!CI94*VLOOKUP('Données projet'!$B$12,Paramètres!$A$1:$I$89,3,0)*0.475*44/12</f>
        <v>1.3270320700946461</v>
      </c>
      <c r="CM94" s="23">
        <f>EXP(-LN(2)/2)*CM93+(1-EXP(-LN(2)/2))/(LN(2)/2)*CG94*CJ94*VLOOKUP('Données projet'!$B$12,Paramètres!$A$1:$I$89,3,0)*0.475*44/12</f>
        <v>2.7926148984888118E-10</v>
      </c>
      <c r="CN94" s="24">
        <f t="shared" si="66"/>
        <v>13.351436550198398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144.57071766795218</v>
      </c>
      <c r="T95" s="62">
        <f t="shared" si="88"/>
        <v>431.01596160648734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21.417926038933302</v>
      </c>
      <c r="AA95" s="23">
        <f>EXP(-LN(2)/25)*AA94+(1-EXP(-LN(2)/25))/(LN(2)/25)*Calculateur!V95*Calculateur!X95*VLOOKUP('Données projet'!$B$9,Paramètres!$A$1:$I$89,3,0)*0.475*44/12</f>
        <v>2.3450651542836805</v>
      </c>
      <c r="AB95" s="23">
        <f>EXP(-LN(2)/2)*AB94+(1-EXP(-LN(2)/2))/(LN(2)/2)*V95*Y95*VLOOKUP('Données projet'!$B$9,Paramètres!$A$1:$I$89,3,0)*0.475*44/12</f>
        <v>3.5876556140138408E-10</v>
      </c>
      <c r="AC95" s="24">
        <f t="shared" si="57"/>
        <v>23.762991193575751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92.185643381769751</v>
      </c>
      <c r="AO95" s="62">
        <f t="shared" si="90"/>
        <v>289.38144171806783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13.811646111705025</v>
      </c>
      <c r="AV95" s="23">
        <f>EXP(-LN(2)/25)*AV94+(1-EXP(-LN(2)/25))/(LN(2)/25)*Calculateur!AQ95*Calculateur!AS95*VLOOKUP('Données projet'!$B$10,Paramètres!$A$1:$I$89,3,0)*0.475*44/12</f>
        <v>1.5122477293543886</v>
      </c>
      <c r="AW95" s="23">
        <f>EXP(-LN(2)/2)*AW94+(1-EXP(-LN(2)/2))/(LN(2)/2)*AQ95*AT95*VLOOKUP('Données projet'!$B$10,Paramètres!$A$1:$I$89,3,0)*0.475*44/12</f>
        <v>2.3135493894860372E-10</v>
      </c>
      <c r="AX95" s="23">
        <f t="shared" si="60"/>
        <v>15.323893841290769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84.40750751235089</v>
      </c>
      <c r="BJ95" s="62">
        <f t="shared" si="92"/>
        <v>274.84191731958373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13.035286124028067</v>
      </c>
      <c r="BQ95" s="23">
        <f>EXP(-LN(2)/25)*BQ94+(1-EXP(-LN(2)/25))/(LN(2)/25)*Calculateur!BL95*Calculateur!BN95*VLOOKUP('Données projet'!$B$11,Paramètres!$A$1:$I$89,3,0)*0.475*44/12</f>
        <v>1.4272434786640167</v>
      </c>
      <c r="BR95" s="23">
        <f>EXP(-LN(2)/2)*BR94+(1-EXP(-LN(2)/2))/(LN(2)/2)*BL95*BO95*VLOOKUP('Données projet'!$B$11,Paramètres!$A$1:$I$89,3,0)*0.475*44/12</f>
        <v>2.1835035454943312E-10</v>
      </c>
      <c r="BS95" s="24">
        <f t="shared" si="63"/>
        <v>14.462529602910433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91.618514031435666</v>
      </c>
      <c r="CE95" s="62">
        <f t="shared" si="94"/>
        <v>251.45374870618241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11.788613242137679</v>
      </c>
      <c r="CL95" s="23">
        <f>EXP(-LN(2)/25)*CL94+(1-EXP(-LN(2)/25))/(LN(2)/25)*Calculateur!CG95*Calculateur!CI95*VLOOKUP('Données projet'!$B$12,Paramètres!$A$1:$I$89,3,0)*0.475*44/12</f>
        <v>1.2907443083523245</v>
      </c>
      <c r="CM95" s="23">
        <f>EXP(-LN(2)/2)*CM94+(1-EXP(-LN(2)/2))/(LN(2)/2)*CG95*CJ95*VLOOKUP('Données projet'!$B$12,Paramètres!$A$1:$I$89,3,0)*0.475*44/12</f>
        <v>1.9746769319640209E-10</v>
      </c>
      <c r="CN95" s="24">
        <f t="shared" si="66"/>
        <v>13.079357550687471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144.57071766795218</v>
      </c>
      <c r="T96" s="62">
        <f t="shared" si="88"/>
        <v>431.01596160648734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20.997933572954775</v>
      </c>
      <c r="AA96" s="23">
        <f>EXP(-LN(2)/25)*AA95+(1-EXP(-LN(2)/25))/(LN(2)/25)*Calculateur!V96*Calculateur!X96*VLOOKUP('Données projet'!$B$9,Paramètres!$A$1:$I$89,3,0)*0.475*44/12</f>
        <v>2.2809392243181765</v>
      </c>
      <c r="AB96" s="23">
        <f>EXP(-LN(2)/2)*AB95+(1-EXP(-LN(2)/2))/(LN(2)/2)*V96*Y96*VLOOKUP('Données projet'!$B$9,Paramètres!$A$1:$I$89,3,0)*0.475*44/12</f>
        <v>2.5368556132311737E-10</v>
      </c>
      <c r="AC96" s="24">
        <f t="shared" si="57"/>
        <v>23.278872797526638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92.185643381769751</v>
      </c>
      <c r="AO96" s="62">
        <f t="shared" si="90"/>
        <v>289.38144171806783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13.54080815572679</v>
      </c>
      <c r="AV96" s="23">
        <f>EXP(-LN(2)/25)*AV95+(1-EXP(-LN(2)/25))/(LN(2)/25)*Calculateur!AQ96*Calculateur!AS96*VLOOKUP('Données projet'!$B$10,Paramètres!$A$1:$I$89,3,0)*0.475*44/12</f>
        <v>1.4708952356695411</v>
      </c>
      <c r="AW96" s="23">
        <f>EXP(-LN(2)/2)*AW95+(1-EXP(-LN(2)/2))/(LN(2)/2)*AQ96*AT96*VLOOKUP('Données projet'!$B$10,Paramètres!$A$1:$I$89,3,0)*0.475*44/12</f>
        <v>1.6359264619155742E-10</v>
      </c>
      <c r="AX96" s="23">
        <f t="shared" si="60"/>
        <v>15.011703391559923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84.40750751235089</v>
      </c>
      <c r="BJ96" s="62">
        <f t="shared" si="92"/>
        <v>274.84191731958373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12.779672113875343</v>
      </c>
      <c r="BQ96" s="23">
        <f>EXP(-LN(2)/25)*BQ95+(1-EXP(-LN(2)/25))/(LN(2)/25)*Calculateur!BL96*Calculateur!BN96*VLOOKUP('Données projet'!$B$11,Paramètres!$A$1:$I$89,3,0)*0.475*44/12</f>
        <v>1.3882154306844767</v>
      </c>
      <c r="BR96" s="23">
        <f>EXP(-LN(2)/2)*BR95+(1-EXP(-LN(2)/2))/(LN(2)/2)*BL96*BO96*VLOOKUP('Données projet'!$B$11,Paramètres!$A$1:$I$89,3,0)*0.475*44/12</f>
        <v>1.5439701637639108E-10</v>
      </c>
      <c r="BS96" s="24">
        <f t="shared" si="63"/>
        <v>14.167887544714217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91.618514031435666</v>
      </c>
      <c r="CE96" s="62">
        <f t="shared" si="94"/>
        <v>251.45374870618241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11.557445726803449</v>
      </c>
      <c r="CL96" s="23">
        <f>EXP(-LN(2)/25)*CL95+(1-EXP(-LN(2)/25))/(LN(2)/25)*Calculateur!CG96*Calculateur!CI96*VLOOKUP('Données projet'!$B$12,Paramètres!$A$1:$I$89,3,0)*0.475*44/12</f>
        <v>1.2554488373631369</v>
      </c>
      <c r="CM96" s="23">
        <f>EXP(-LN(2)/2)*CM95+(1-EXP(-LN(2)/2))/(LN(2)/2)*CG96*CJ96*VLOOKUP('Données projet'!$B$12,Paramètres!$A$1:$I$89,3,0)*0.475*44/12</f>
        <v>1.3963074492444059E-10</v>
      </c>
      <c r="CN96" s="24">
        <f t="shared" si="66"/>
        <v>12.812894564306216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144.57071766795218</v>
      </c>
      <c r="T97" s="62">
        <f t="shared" si="88"/>
        <v>431.01596160648734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20.586176903063979</v>
      </c>
      <c r="AA97" s="23">
        <f>EXP(-LN(2)/25)*AA96+(1-EXP(-LN(2)/25))/(LN(2)/25)*Calculateur!V97*Calculateur!X97*VLOOKUP('Données projet'!$B$9,Paramètres!$A$1:$I$89,3,0)*0.475*44/12</f>
        <v>2.2185668212798153</v>
      </c>
      <c r="AB97" s="23">
        <f>EXP(-LN(2)/2)*AB96+(1-EXP(-LN(2)/2))/(LN(2)/2)*V97*Y97*VLOOKUP('Données projet'!$B$9,Paramètres!$A$1:$I$89,3,0)*0.475*44/12</f>
        <v>1.7938278070069204E-10</v>
      </c>
      <c r="AC97" s="24">
        <f t="shared" si="57"/>
        <v>22.804743724523178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92.185643381769751</v>
      </c>
      <c r="AO97" s="62">
        <f t="shared" si="90"/>
        <v>289.38144171806783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13.275281166870446</v>
      </c>
      <c r="AV97" s="23">
        <f>EXP(-LN(2)/25)*AV96+(1-EXP(-LN(2)/25))/(LN(2)/25)*Calculateur!AQ97*Calculateur!AS97*VLOOKUP('Données projet'!$B$10,Paramètres!$A$1:$I$89,3,0)*0.475*44/12</f>
        <v>1.4306735280991387</v>
      </c>
      <c r="AW97" s="23">
        <f>EXP(-LN(2)/2)*AW96+(1-EXP(-LN(2)/2))/(LN(2)/2)*AQ97*AT97*VLOOKUP('Données projet'!$B$10,Paramètres!$A$1:$I$89,3,0)*0.475*44/12</f>
        <v>1.1567746947430189E-10</v>
      </c>
      <c r="AX97" s="23">
        <f t="shared" si="60"/>
        <v>14.705954695085262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84.40750751235089</v>
      </c>
      <c r="BJ97" s="62">
        <f t="shared" si="92"/>
        <v>274.84191731958373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12.529070538552562</v>
      </c>
      <c r="BQ97" s="23">
        <f>EXP(-LN(2)/25)*BQ96+(1-EXP(-LN(2)/25))/(LN(2)/25)*Calculateur!BL97*Calculateur!BN97*VLOOKUP('Données projet'!$B$11,Paramètres!$A$1:$I$89,3,0)*0.475*44/12</f>
        <v>1.3502546067293331</v>
      </c>
      <c r="BR97" s="23">
        <f>EXP(-LN(2)/2)*BR96+(1-EXP(-LN(2)/2))/(LN(2)/2)*BL97*BO97*VLOOKUP('Données projet'!$B$11,Paramètres!$A$1:$I$89,3,0)*0.475*44/12</f>
        <v>1.0917517727471656E-10</v>
      </c>
      <c r="BS97" s="24">
        <f t="shared" si="63"/>
        <v>13.87932514539107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91.618514031435666</v>
      </c>
      <c r="CE97" s="62">
        <f t="shared" si="94"/>
        <v>251.45374870618241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11.330811265446661</v>
      </c>
      <c r="CL97" s="23">
        <f>EXP(-LN(2)/25)*CL96+(1-EXP(-LN(2)/25))/(LN(2)/25)*Calculateur!CG97*Calculateur!CI97*VLOOKUP('Données projet'!$B$12,Paramètres!$A$1:$I$89,3,0)*0.475*44/12</f>
        <v>1.2211185228842569</v>
      </c>
      <c r="CM97" s="23">
        <f>EXP(-LN(2)/2)*CM96+(1-EXP(-LN(2)/2))/(LN(2)/2)*CG97*CJ97*VLOOKUP('Données projet'!$B$12,Paramètres!$A$1:$I$89,3,0)*0.475*44/12</f>
        <v>9.8733846598201046E-11</v>
      </c>
      <c r="CN97" s="24">
        <f t="shared" si="66"/>
        <v>12.551929788429652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144.57071766795218</v>
      </c>
      <c r="T98" s="62">
        <f t="shared" si="88"/>
        <v>431.01596160648734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20.18249453032297</v>
      </c>
      <c r="AA98" s="23">
        <f>EXP(-LN(2)/25)*AA97+(1-EXP(-LN(2)/25))/(LN(2)/25)*Calculateur!V98*Calculateur!X98*VLOOKUP('Données projet'!$B$9,Paramètres!$A$1:$I$89,3,0)*0.475*44/12</f>
        <v>2.1578999948825603</v>
      </c>
      <c r="AB98" s="23">
        <f>EXP(-LN(2)/2)*AB97+(1-EXP(-LN(2)/2))/(LN(2)/2)*V98*Y98*VLOOKUP('Données projet'!$B$9,Paramètres!$A$1:$I$89,3,0)*0.475*44/12</f>
        <v>1.2684278066155869E-10</v>
      </c>
      <c r="AC98" s="24">
        <f t="shared" si="57"/>
        <v>22.340394525332371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92.185643381769751</v>
      </c>
      <c r="AO98" s="62">
        <f t="shared" si="90"/>
        <v>289.38144171806783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13.014961000310104</v>
      </c>
      <c r="AV98" s="23">
        <f>EXP(-LN(2)/25)*AV97+(1-EXP(-LN(2)/25))/(LN(2)/25)*Calculateur!AQ98*Calculateur!AS98*VLOOKUP('Données projet'!$B$10,Paramètres!$A$1:$I$89,3,0)*0.475*44/12</f>
        <v>1.3915516852374168</v>
      </c>
      <c r="AW98" s="23">
        <f>EXP(-LN(2)/2)*AW97+(1-EXP(-LN(2)/2))/(LN(2)/2)*AQ98*AT98*VLOOKUP('Données projet'!$B$10,Paramètres!$A$1:$I$89,3,0)*0.475*44/12</f>
        <v>8.1796323095778721E-11</v>
      </c>
      <c r="AX98" s="23">
        <f t="shared" si="60"/>
        <v>14.406512685629316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84.40750751235089</v>
      </c>
      <c r="BJ98" s="62">
        <f t="shared" si="92"/>
        <v>274.84191731958373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12.283383107269991</v>
      </c>
      <c r="BQ98" s="23">
        <f>EXP(-LN(2)/25)*BQ97+(1-EXP(-LN(2)/25))/(LN(2)/25)*Calculateur!BL98*Calculateur!BN98*VLOOKUP('Données projet'!$B$11,Paramètres!$A$1:$I$89,3,0)*0.475*44/12</f>
        <v>1.3133318235015157</v>
      </c>
      <c r="BR98" s="23">
        <f>EXP(-LN(2)/2)*BR97+(1-EXP(-LN(2)/2))/(LN(2)/2)*BL98*BO98*VLOOKUP('Données projet'!$B$11,Paramètres!$A$1:$I$89,3,0)*0.475*44/12</f>
        <v>7.7198508188195539E-11</v>
      </c>
      <c r="BS98" s="24">
        <f t="shared" si="63"/>
        <v>13.596714930848705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91.618514031435666</v>
      </c>
      <c r="CE98" s="62">
        <f t="shared" si="94"/>
        <v>251.45374870618241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11.108620967643708</v>
      </c>
      <c r="CL98" s="23">
        <f>EXP(-LN(2)/25)*CL97+(1-EXP(-LN(2)/25))/(LN(2)/25)*Calculateur!CG98*Calculateur!CI98*VLOOKUP('Données projet'!$B$12,Paramètres!$A$1:$I$89,3,0)*0.475*44/12</f>
        <v>1.1877269726601547</v>
      </c>
      <c r="CM98" s="23">
        <f>EXP(-LN(2)/2)*CM97+(1-EXP(-LN(2)/2))/(LN(2)/2)*CG98*CJ98*VLOOKUP('Données projet'!$B$12,Paramètres!$A$1:$I$89,3,0)*0.475*44/12</f>
        <v>6.9815372462220295E-11</v>
      </c>
      <c r="CN98" s="24">
        <f t="shared" si="66"/>
        <v>12.296347940373678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144.57071766795218</v>
      </c>
      <c r="T99" s="62">
        <f t="shared" si="88"/>
        <v>431.01596160648734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19.786728122689478</v>
      </c>
      <c r="AA99" s="23">
        <f>EXP(-LN(2)/25)*AA98+(1-EXP(-LN(2)/25))/(LN(2)/25)*Calculateur!V99*Calculateur!X99*VLOOKUP('Données projet'!$B$9,Paramètres!$A$1:$I$89,3,0)*0.475*44/12</f>
        <v>2.098892106043468</v>
      </c>
      <c r="AB99" s="23">
        <f>EXP(-LN(2)/2)*AB98+(1-EXP(-LN(2)/2))/(LN(2)/2)*V99*Y99*VLOOKUP('Données projet'!$B$9,Paramètres!$A$1:$I$89,3,0)*0.475*44/12</f>
        <v>8.9691390350346019E-11</v>
      </c>
      <c r="AC99" s="24">
        <f t="shared" si="57"/>
        <v>21.885620228822638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92.185643381769751</v>
      </c>
      <c r="AO99" s="62">
        <f t="shared" si="90"/>
        <v>289.38144171806783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12.759745553436387</v>
      </c>
      <c r="AV99" s="23">
        <f>EXP(-LN(2)/25)*AV98+(1-EXP(-LN(2)/25))/(LN(2)/25)*Calculateur!AQ99*Calculateur!AS99*VLOOKUP('Données projet'!$B$10,Paramètres!$A$1:$I$89,3,0)*0.475*44/12</f>
        <v>1.353499631226077</v>
      </c>
      <c r="AW99" s="23">
        <f>EXP(-LN(2)/2)*AW98+(1-EXP(-LN(2)/2))/(LN(2)/2)*AQ99*AT99*VLOOKUP('Données projet'!$B$10,Paramètres!$A$1:$I$89,3,0)*0.475*44/12</f>
        <v>5.783873473715095E-11</v>
      </c>
      <c r="AX99" s="23">
        <f t="shared" si="60"/>
        <v>14.113245184720302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84.40750751235089</v>
      </c>
      <c r="BJ99" s="62">
        <f t="shared" si="92"/>
        <v>274.84191731958373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12.042513456660336</v>
      </c>
      <c r="BQ99" s="23">
        <f>EXP(-LN(2)/25)*BQ98+(1-EXP(-LN(2)/25))/(LN(2)/25)*Calculateur!BL99*Calculateur!BN99*VLOOKUP('Données projet'!$B$11,Paramètres!$A$1:$I$89,3,0)*0.475*44/12</f>
        <v>1.2774186957227478</v>
      </c>
      <c r="BR99" s="23">
        <f>EXP(-LN(2)/2)*BR98+(1-EXP(-LN(2)/2))/(LN(2)/2)*BL99*BO99*VLOOKUP('Données projet'!$B$11,Paramètres!$A$1:$I$89,3,0)*0.475*44/12</f>
        <v>5.4587588637358281E-11</v>
      </c>
      <c r="BS99" s="24">
        <f t="shared" si="63"/>
        <v>13.319932152437671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91.618514031435666</v>
      </c>
      <c r="CE99" s="62">
        <f t="shared" si="94"/>
        <v>251.45374870618241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10.890787686057971</v>
      </c>
      <c r="CL99" s="23">
        <f>EXP(-LN(2)/25)*CL98+(1-EXP(-LN(2)/25))/(LN(2)/25)*Calculateur!CG99*Calculateur!CI99*VLOOKUP('Données projet'!$B$12,Paramètres!$A$1:$I$89,3,0)*0.475*44/12</f>
        <v>1.1552485161329158</v>
      </c>
      <c r="CM99" s="23">
        <f>EXP(-LN(2)/2)*CM98+(1-EXP(-LN(2)/2))/(LN(2)/2)*CG99*CJ99*VLOOKUP('Données projet'!$B$12,Paramètres!$A$1:$I$89,3,0)*0.475*44/12</f>
        <v>4.9366923299100523E-11</v>
      </c>
      <c r="CN99" s="24">
        <f t="shared" si="66"/>
        <v>12.046036202240254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144.57071766795218</v>
      </c>
      <c r="T100" s="62">
        <f t="shared" si="88"/>
        <v>431.01596160648734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19.398722452916004</v>
      </c>
      <c r="AA100" s="23">
        <f>EXP(-LN(2)/25)*AA99+(1-EXP(-LN(2)/25))/(LN(2)/25)*Calculateur!V100*Calculateur!X100*VLOOKUP('Données projet'!$B$9,Paramètres!$A$1:$I$89,3,0)*0.475*44/12</f>
        <v>2.0414977910277705</v>
      </c>
      <c r="AB100" s="23">
        <f>EXP(-LN(2)/2)*AB99+(1-EXP(-LN(2)/2))/(LN(2)/2)*V100*Y100*VLOOKUP('Données projet'!$B$9,Paramètres!$A$1:$I$89,3,0)*0.475*44/12</f>
        <v>6.3421390330779343E-11</v>
      </c>
      <c r="AC100" s="24">
        <f t="shared" si="57"/>
        <v>21.440220244007197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92.185643381769751</v>
      </c>
      <c r="AO100" s="62">
        <f t="shared" si="90"/>
        <v>289.38144171806783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12.509534725809811</v>
      </c>
      <c r="AV100" s="23">
        <f>EXP(-LN(2)/25)*AV99+(1-EXP(-LN(2)/25))/(LN(2)/25)*Calculateur!AQ100*Calculateur!AS100*VLOOKUP('Données projet'!$B$10,Paramètres!$A$1:$I$89,3,0)*0.475*44/12</f>
        <v>1.3164881126327477</v>
      </c>
      <c r="AW100" s="23">
        <f>EXP(-LN(2)/2)*AW99+(1-EXP(-LN(2)/2))/(LN(2)/2)*AQ100*AT100*VLOOKUP('Données projet'!$B$10,Paramètres!$A$1:$I$89,3,0)*0.475*44/12</f>
        <v>4.0898161547889367E-11</v>
      </c>
      <c r="AX100" s="23">
        <f t="shared" si="60"/>
        <v>13.826022838483457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84.40750751235089</v>
      </c>
      <c r="BJ100" s="62">
        <f t="shared" si="92"/>
        <v>274.84191731958373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11.806367112983157</v>
      </c>
      <c r="BQ100" s="23">
        <f>EXP(-LN(2)/25)*BQ99+(1-EXP(-LN(2)/25))/(LN(2)/25)*Calculateur!BL100*Calculateur!BN100*VLOOKUP('Données projet'!$B$11,Paramètres!$A$1:$I$89,3,0)*0.475*44/12</f>
        <v>1.2424876143116796</v>
      </c>
      <c r="BR100" s="23">
        <f>EXP(-LN(2)/2)*BR99+(1-EXP(-LN(2)/2))/(LN(2)/2)*BL100*BO100*VLOOKUP('Données projet'!$B$11,Paramètres!$A$1:$I$89,3,0)*0.475*44/12</f>
        <v>3.8599254094097769E-11</v>
      </c>
      <c r="BS100" s="24">
        <f t="shared" si="63"/>
        <v>13.048854727333435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91.618514031435666</v>
      </c>
      <c r="CE100" s="62">
        <f t="shared" si="94"/>
        <v>251.45374870618241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10.677225982258948</v>
      </c>
      <c r="CL100" s="23">
        <f>EXP(-LN(2)/25)*CL99+(1-EXP(-LN(2)/25))/(LN(2)/25)*Calculateur!CG100*Calculateur!CI100*VLOOKUP('Données projet'!$B$12,Paramètres!$A$1:$I$89,3,0)*0.475*44/12</f>
        <v>1.1236581847073821</v>
      </c>
      <c r="CM100" s="23">
        <f>EXP(-LN(2)/2)*CM99+(1-EXP(-LN(2)/2))/(LN(2)/2)*CG100*CJ100*VLOOKUP('Données projet'!$B$12,Paramètres!$A$1:$I$89,3,0)*0.475*44/12</f>
        <v>3.4907686231110147E-11</v>
      </c>
      <c r="CN100" s="24">
        <f t="shared" si="66"/>
        <v>11.800884167001238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144.57071766795218</v>
      </c>
      <c r="T101" s="62">
        <f t="shared" si="88"/>
        <v>431.01596160648734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19.018325337666699</v>
      </c>
      <c r="AA101" s="23">
        <f>EXP(-LN(2)/25)*AA100+(1-EXP(-LN(2)/25))/(LN(2)/25)*Calculateur!V101*Calculateur!X101*VLOOKUP('Données projet'!$B$9,Paramètres!$A$1:$I$89,3,0)*0.475*44/12</f>
        <v>1.9856729265744133</v>
      </c>
      <c r="AB101" s="23">
        <f>EXP(-LN(2)/2)*AB100+(1-EXP(-LN(2)/2))/(LN(2)/2)*V101*Y101*VLOOKUP('Données projet'!$B$9,Paramètres!$A$1:$I$89,3,0)*0.475*44/12</f>
        <v>4.4845695175173009E-11</v>
      </c>
      <c r="AC101" s="24">
        <f t="shared" si="57"/>
        <v>21.003998264285958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92.185643381769751</v>
      </c>
      <c r="AO101" s="62">
        <f t="shared" si="90"/>
        <v>289.38144171806783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12.264230379899457</v>
      </c>
      <c r="AV101" s="23">
        <f>EXP(-LN(2)/25)*AV100+(1-EXP(-LN(2)/25))/(LN(2)/25)*Calculateur!AQ101*Calculateur!AS101*VLOOKUP('Données projet'!$B$10,Paramètres!$A$1:$I$89,3,0)*0.475*44/12</f>
        <v>1.2804886759617042</v>
      </c>
      <c r="AW101" s="23">
        <f>EXP(-LN(2)/2)*AW100+(1-EXP(-LN(2)/2))/(LN(2)/2)*AQ101*AT101*VLOOKUP('Données projet'!$B$10,Paramètres!$A$1:$I$89,3,0)*0.475*44/12</f>
        <v>2.8919367368575482E-11</v>
      </c>
      <c r="AX101" s="23">
        <f t="shared" si="60"/>
        <v>13.544719055890081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84.40750751235089</v>
      </c>
      <c r="BJ101" s="62">
        <f t="shared" si="92"/>
        <v>274.84191731958373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11.574851455070439</v>
      </c>
      <c r="BQ101" s="23">
        <f>EXP(-LN(2)/25)*BQ100+(1-EXP(-LN(2)/25))/(LN(2)/25)*Calculateur!BL101*Calculateur!BN101*VLOOKUP('Données projet'!$B$11,Paramètres!$A$1:$I$89,3,0)*0.475*44/12</f>
        <v>1.2085117251587429</v>
      </c>
      <c r="BR101" s="23">
        <f>EXP(-LN(2)/2)*BR100+(1-EXP(-LN(2)/2))/(LN(2)/2)*BL101*BO101*VLOOKUP('Données projet'!$B$11,Paramètres!$A$1:$I$89,3,0)*0.475*44/12</f>
        <v>2.729379431867914E-11</v>
      </c>
      <c r="BS101" s="24">
        <f t="shared" si="63"/>
        <v>12.783363180256476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91.618514031435666</v>
      </c>
      <c r="CE101" s="62">
        <f t="shared" si="94"/>
        <v>251.45374870618241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10.467852093211647</v>
      </c>
      <c r="CL101" s="23">
        <f>EXP(-LN(2)/25)*CL100+(1-EXP(-LN(2)/25))/(LN(2)/25)*Calculateur!CG101*Calculateur!CI101*VLOOKUP('Données projet'!$B$12,Paramètres!$A$1:$I$89,3,0)*0.475*44/12</f>
        <v>1.0929316925559429</v>
      </c>
      <c r="CM101" s="23">
        <f>EXP(-LN(2)/2)*CM100+(1-EXP(-LN(2)/2))/(LN(2)/2)*CG101*CJ101*VLOOKUP('Données projet'!$B$12,Paramètres!$A$1:$I$89,3,0)*0.475*44/12</f>
        <v>2.4683461649550261E-11</v>
      </c>
      <c r="CN101" s="24">
        <f t="shared" si="66"/>
        <v>11.560783785792275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144.57071766795218</v>
      </c>
      <c r="T102" s="62">
        <f t="shared" si="88"/>
        <v>431.01596160648734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18.645387577828103</v>
      </c>
      <c r="AA102" s="23">
        <f>EXP(-LN(2)/25)*AA101+(1-EXP(-LN(2)/25))/(LN(2)/25)*Calculateur!V102*Calculateur!X102*VLOOKUP('Données projet'!$B$9,Paramètres!$A$1:$I$89,3,0)*0.475*44/12</f>
        <v>1.9313745959752351</v>
      </c>
      <c r="AB102" s="23">
        <f>EXP(-LN(2)/2)*AB101+(1-EXP(-LN(2)/2))/(LN(2)/2)*V102*Y102*VLOOKUP('Données projet'!$B$9,Paramètres!$A$1:$I$89,3,0)*0.475*44/12</f>
        <v>3.1710695165389671E-11</v>
      </c>
      <c r="AC102" s="24">
        <f t="shared" si="57"/>
        <v>20.57676217383505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92.185643381769751</v>
      </c>
      <c r="AO102" s="62">
        <f t="shared" si="90"/>
        <v>289.38144171806783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12.023736302591528</v>
      </c>
      <c r="AV102" s="23">
        <f>EXP(-LN(2)/25)*AV101+(1-EXP(-LN(2)/25))/(LN(2)/25)*Calculateur!AQ102*Calculateur!AS102*VLOOKUP('Données projet'!$B$10,Paramètres!$A$1:$I$89,3,0)*0.475*44/12</f>
        <v>1.2454736457795585</v>
      </c>
      <c r="AW102" s="23">
        <f>EXP(-LN(2)/2)*AW101+(1-EXP(-LN(2)/2))/(LN(2)/2)*AQ102*AT102*VLOOKUP('Données projet'!$B$10,Paramètres!$A$1:$I$89,3,0)*0.475*44/12</f>
        <v>2.0449080773944687E-11</v>
      </c>
      <c r="AX102" s="23">
        <f t="shared" si="60"/>
        <v>13.269209948391536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84.40750751235089</v>
      </c>
      <c r="BJ102" s="62">
        <f t="shared" si="92"/>
        <v>274.84191731958373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11.347875677998783</v>
      </c>
      <c r="BQ102" s="23">
        <f>EXP(-LN(2)/25)*BQ101+(1-EXP(-LN(2)/25))/(LN(2)/25)*Calculateur!BL102*Calculateur!BN102*VLOOKUP('Données projet'!$B$11,Paramètres!$A$1:$I$89,3,0)*0.475*44/12</f>
        <v>1.1754649084814075</v>
      </c>
      <c r="BR102" s="23">
        <f>EXP(-LN(2)/2)*BR101+(1-EXP(-LN(2)/2))/(LN(2)/2)*BL102*BO102*VLOOKUP('Données projet'!$B$11,Paramètres!$A$1:$I$89,3,0)*0.475*44/12</f>
        <v>1.9299627047048885E-11</v>
      </c>
      <c r="BS102" s="24">
        <f t="shared" si="63"/>
        <v>12.52334058649949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91.618514031435666</v>
      </c>
      <c r="CE102" s="62">
        <f t="shared" si="94"/>
        <v>251.45374870618241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10.262583898423101</v>
      </c>
      <c r="CL102" s="23">
        <f>EXP(-LN(2)/25)*CL101+(1-EXP(-LN(2)/25))/(LN(2)/25)*Calculateur!CG102*Calculateur!CI102*VLOOKUP('Données projet'!$B$12,Paramètres!$A$1:$I$89,3,0)*0.475*44/12</f>
        <v>1.0630454179482209</v>
      </c>
      <c r="CM102" s="23">
        <f>EXP(-LN(2)/2)*CM101+(1-EXP(-LN(2)/2))/(LN(2)/2)*CG102*CJ102*VLOOKUP('Données projet'!$B$12,Paramètres!$A$1:$I$89,3,0)*0.475*44/12</f>
        <v>1.7453843115555074E-11</v>
      </c>
      <c r="CN102" s="24">
        <f t="shared" si="66"/>
        <v>11.325629316388776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144.57071766795218</v>
      </c>
      <c r="T103" s="62">
        <f t="shared" si="88"/>
        <v>431.01596160648734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18.27976289999037</v>
      </c>
      <c r="AA103" s="23">
        <f>EXP(-LN(2)/25)*AA102+(1-EXP(-LN(2)/25))/(LN(2)/25)*Calculateur!V103*Calculateur!X103*VLOOKUP('Données projet'!$B$9,Paramètres!$A$1:$I$89,3,0)*0.475*44/12</f>
        <v>1.8785610560817165</v>
      </c>
      <c r="AB103" s="23">
        <f>EXP(-LN(2)/2)*AB102+(1-EXP(-LN(2)/2))/(LN(2)/2)*V103*Y103*VLOOKUP('Données projet'!$B$9,Paramètres!$A$1:$I$89,3,0)*0.475*44/12</f>
        <v>2.2422847587586505E-11</v>
      </c>
      <c r="AC103" s="24">
        <f t="shared" si="57"/>
        <v>20.15832395609451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92.185643381769751</v>
      </c>
      <c r="AO103" s="62">
        <f t="shared" si="90"/>
        <v>289.38144171806783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11.787958167452706</v>
      </c>
      <c r="AV103" s="23">
        <f>EXP(-LN(2)/25)*AV102+(1-EXP(-LN(2)/25))/(LN(2)/25)*Calculateur!AQ103*Calculateur!AS103*VLOOKUP('Données projet'!$B$10,Paramètres!$A$1:$I$89,3,0)*0.475*44/12</f>
        <v>1.211416103439104</v>
      </c>
      <c r="AW103" s="23">
        <f>EXP(-LN(2)/2)*AW102+(1-EXP(-LN(2)/2))/(LN(2)/2)*AQ103*AT103*VLOOKUP('Données projet'!$B$10,Paramètres!$A$1:$I$89,3,0)*0.475*44/12</f>
        <v>1.4459683684287742E-11</v>
      </c>
      <c r="AX103" s="23">
        <f t="shared" si="60"/>
        <v>12.999374270906269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84.40750751235089</v>
      </c>
      <c r="BJ103" s="62">
        <f t="shared" si="92"/>
        <v>274.84191731958373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11.125350757473946</v>
      </c>
      <c r="BQ103" s="23">
        <f>EXP(-LN(2)/25)*BQ102+(1-EXP(-LN(2)/25))/(LN(2)/25)*Calculateur!BL103*Calculateur!BN103*VLOOKUP('Données projet'!$B$11,Paramètres!$A$1:$I$89,3,0)*0.475*44/12</f>
        <v>1.1433217587439704</v>
      </c>
      <c r="BR103" s="23">
        <f>EXP(-LN(2)/2)*BR102+(1-EXP(-LN(2)/2))/(LN(2)/2)*BL103*BO103*VLOOKUP('Données projet'!$B$11,Paramètres!$A$1:$I$89,3,0)*0.475*44/12</f>
        <v>1.364689715933957E-11</v>
      </c>
      <c r="BS103" s="24">
        <f t="shared" si="63"/>
        <v>12.268672516231565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91.618514031435666</v>
      </c>
      <c r="CE103" s="62">
        <f t="shared" si="94"/>
        <v>251.45374870618241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10.061340887733122</v>
      </c>
      <c r="CL103" s="23">
        <f>EXP(-LN(2)/25)*CL102+(1-EXP(-LN(2)/25))/(LN(2)/25)*Calculateur!CG103*Calculateur!CI103*VLOOKUP('Données projet'!$B$12,Paramètres!$A$1:$I$89,3,0)*0.475*44/12</f>
        <v>1.033976385091298</v>
      </c>
      <c r="CM103" s="23">
        <f>EXP(-LN(2)/2)*CM102+(1-EXP(-LN(2)/2))/(LN(2)/2)*CG103*CJ103*VLOOKUP('Données projet'!$B$12,Paramètres!$A$1:$I$89,3,0)*0.475*44/12</f>
        <v>1.2341730824775131E-11</v>
      </c>
      <c r="CN103" s="24">
        <f t="shared" si="66"/>
        <v>11.095317272836763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144.57071766795218</v>
      </c>
      <c r="T104" s="62">
        <f t="shared" si="88"/>
        <v>431.01596160648734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17.921307899076002</v>
      </c>
      <c r="AA104" s="23">
        <f>EXP(-LN(2)/25)*AA103+(1-EXP(-LN(2)/25))/(LN(2)/25)*Calculateur!V104*Calculateur!X104*VLOOKUP('Données projet'!$B$9,Paramètres!$A$1:$I$89,3,0)*0.475*44/12</f>
        <v>1.8271917052139295</v>
      </c>
      <c r="AB104" s="23">
        <f>EXP(-LN(2)/2)*AB103+(1-EXP(-LN(2)/2))/(LN(2)/2)*V104*Y104*VLOOKUP('Données projet'!$B$9,Paramètres!$A$1:$I$89,3,0)*0.475*44/12</f>
        <v>1.5855347582694836E-11</v>
      </c>
      <c r="AC104" s="24">
        <f t="shared" si="57"/>
        <v>19.748499604305788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92.185643381769751</v>
      </c>
      <c r="AO104" s="62">
        <f t="shared" si="90"/>
        <v>289.38144171806783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11.556803497733492</v>
      </c>
      <c r="AV104" s="23">
        <f>EXP(-LN(2)/25)*AV103+(1-EXP(-LN(2)/25))/(LN(2)/25)*Calculateur!AQ104*Calculateur!AS104*VLOOKUP('Données projet'!$B$10,Paramètres!$A$1:$I$89,3,0)*0.475*44/12</f>
        <v>1.1782898663849575</v>
      </c>
      <c r="AW104" s="23">
        <f>EXP(-LN(2)/2)*AW103+(1-EXP(-LN(2)/2))/(LN(2)/2)*AQ104*AT104*VLOOKUP('Données projet'!$B$10,Paramètres!$A$1:$I$89,3,0)*0.475*44/12</f>
        <v>1.0224540386972345E-11</v>
      </c>
      <c r="AX104" s="23">
        <f t="shared" si="60"/>
        <v>12.735093364128675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84.40750751235089</v>
      </c>
      <c r="BJ104" s="62">
        <f t="shared" si="92"/>
        <v>274.84191731958373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10.907189414913802</v>
      </c>
      <c r="BQ104" s="23">
        <f>EXP(-LN(2)/25)*BQ103+(1-EXP(-LN(2)/25))/(LN(2)/25)*Calculateur!BL104*Calculateur!BN104*VLOOKUP('Données projet'!$B$11,Paramètres!$A$1:$I$89,3,0)*0.475*44/12</f>
        <v>1.1120575651264384</v>
      </c>
      <c r="BR104" s="23">
        <f>EXP(-LN(2)/2)*BR103+(1-EXP(-LN(2)/2))/(LN(2)/2)*BL104*BO104*VLOOKUP('Données projet'!$B$11,Paramètres!$A$1:$I$89,3,0)*0.475*44/12</f>
        <v>9.6498135235244423E-12</v>
      </c>
      <c r="BS104" s="24">
        <f t="shared" si="63"/>
        <v>12.019246980049889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91.618514031435666</v>
      </c>
      <c r="CE104" s="62">
        <f t="shared" si="94"/>
        <v>251.45374870618241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9.8640441297366568</v>
      </c>
      <c r="CL104" s="23">
        <f>EXP(-LN(2)/25)*CL103+(1-EXP(-LN(2)/25))/(LN(2)/25)*Calculateur!CG104*Calculateur!CI104*VLOOKUP('Données projet'!$B$12,Paramètres!$A$1:$I$89,3,0)*0.475*44/12</f>
        <v>1.0057022464665215</v>
      </c>
      <c r="CM104" s="23">
        <f>EXP(-LN(2)/2)*CM103+(1-EXP(-LN(2)/2))/(LN(2)/2)*CG104*CJ104*VLOOKUP('Données projet'!$B$12,Paramètres!$A$1:$I$89,3,0)*0.475*44/12</f>
        <v>8.7269215577775369E-12</v>
      </c>
      <c r="CN104" s="24">
        <f t="shared" si="66"/>
        <v>10.869746376211905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144.57071766795218</v>
      </c>
      <c r="T105" s="62">
        <f t="shared" si="88"/>
        <v>431.01596160648734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17.569881982093602</v>
      </c>
      <c r="AA105" s="23">
        <f>EXP(-LN(2)/25)*AA104+(1-EXP(-LN(2)/25))/(LN(2)/25)*Calculateur!V105*Calculateur!X105*VLOOKUP('Données projet'!$B$9,Paramètres!$A$1:$I$89,3,0)*0.475*44/12</f>
        <v>1.7772270519470188</v>
      </c>
      <c r="AB105" s="23">
        <f>EXP(-LN(2)/2)*AB104+(1-EXP(-LN(2)/2))/(LN(2)/2)*V105*Y105*VLOOKUP('Données projet'!$B$9,Paramètres!$A$1:$I$89,3,0)*0.475*44/12</f>
        <v>1.1211423793793252E-11</v>
      </c>
      <c r="AC105" s="24">
        <f t="shared" si="57"/>
        <v>19.347109034051833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92.185643381769751</v>
      </c>
      <c r="AO105" s="62">
        <f t="shared" si="90"/>
        <v>289.38144171806783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11.330181630097046</v>
      </c>
      <c r="AV105" s="23">
        <f>EXP(-LN(2)/25)*AV104+(1-EXP(-LN(2)/25))/(LN(2)/25)*Calculateur!AQ105*Calculateur!AS105*VLOOKUP('Données projet'!$B$10,Paramètres!$A$1:$I$89,3,0)*0.475*44/12</f>
        <v>1.1460694680250898</v>
      </c>
      <c r="AW105" s="23">
        <f>EXP(-LN(2)/2)*AW104+(1-EXP(-LN(2)/2))/(LN(2)/2)*AQ105*AT105*VLOOKUP('Données projet'!$B$10,Paramètres!$A$1:$I$89,3,0)*0.475*44/12</f>
        <v>7.229841842143872E-12</v>
      </c>
      <c r="AX105" s="23">
        <f t="shared" si="60"/>
        <v>12.476251098129366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84.40750751235089</v>
      </c>
      <c r="BJ105" s="62">
        <f t="shared" si="92"/>
        <v>274.84191731958373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10.693306083215983</v>
      </c>
      <c r="BQ105" s="23">
        <f>EXP(-LN(2)/25)*BQ104+(1-EXP(-LN(2)/25))/(LN(2)/25)*Calculateur!BL105*Calculateur!BN105*VLOOKUP('Données projet'!$B$11,Paramètres!$A$1:$I$89,3,0)*0.475*44/12</f>
        <v>1.0816482925274902</v>
      </c>
      <c r="BR105" s="23">
        <f>EXP(-LN(2)/2)*BR104+(1-EXP(-LN(2)/2))/(LN(2)/2)*BL105*BO105*VLOOKUP('Données projet'!$B$11,Paramètres!$A$1:$I$89,3,0)*0.475*44/12</f>
        <v>6.8234485796697851E-12</v>
      </c>
      <c r="BS105" s="24">
        <f t="shared" si="63"/>
        <v>11.774954375750296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91.618514031435666</v>
      </c>
      <c r="CE105" s="62">
        <f t="shared" si="94"/>
        <v>251.45374870618241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9.6706162408253622</v>
      </c>
      <c r="CL105" s="23">
        <f>EXP(-LN(2)/25)*CL104+(1-EXP(-LN(2)/25))/(LN(2)/25)*Calculateur!CG105*Calculateur!CI105*VLOOKUP('Données projet'!$B$12,Paramètres!$A$1:$I$89,3,0)*0.475*44/12</f>
        <v>0.97820126564931187</v>
      </c>
      <c r="CM105" s="23">
        <f>EXP(-LN(2)/2)*CM104+(1-EXP(-LN(2)/2))/(LN(2)/2)*CG105*CJ105*VLOOKUP('Données projet'!$B$12,Paramètres!$A$1:$I$89,3,0)*0.475*44/12</f>
        <v>6.1708654123875653E-12</v>
      </c>
      <c r="CN105" s="24">
        <f t="shared" si="66"/>
        <v>10.648817506480846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144.57071766795218</v>
      </c>
      <c r="T106" s="62">
        <f t="shared" si="88"/>
        <v>431.01596160648734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17.225347312994582</v>
      </c>
      <c r="AA106" s="23">
        <f>EXP(-LN(2)/25)*AA105+(1-EXP(-LN(2)/25))/(LN(2)/25)*Calculateur!V106*Calculateur!X106*VLOOKUP('Données projet'!$B$9,Paramètres!$A$1:$I$89,3,0)*0.475*44/12</f>
        <v>1.7286286847512189</v>
      </c>
      <c r="AB106" s="23">
        <f>EXP(-LN(2)/2)*AB105+(1-EXP(-LN(2)/2))/(LN(2)/2)*V106*Y106*VLOOKUP('Données projet'!$B$9,Paramètres!$A$1:$I$89,3,0)*0.475*44/12</f>
        <v>7.9276737913474178E-12</v>
      </c>
      <c r="AC106" s="24">
        <f t="shared" si="57"/>
        <v>18.953975997753727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92.185643381769751</v>
      </c>
      <c r="AO106" s="62">
        <f t="shared" si="90"/>
        <v>289.38144171806783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11.10800367905926</v>
      </c>
      <c r="AV106" s="23">
        <f>EXP(-LN(2)/25)*AV105+(1-EXP(-LN(2)/25))/(LN(2)/25)*Calculateur!AQ106*Calculateur!AS106*VLOOKUP('Données projet'!$B$10,Paramètres!$A$1:$I$89,3,0)*0.475*44/12</f>
        <v>1.1147301381527697</v>
      </c>
      <c r="AW106" s="23">
        <f>EXP(-LN(2)/2)*AW105+(1-EXP(-LN(2)/2))/(LN(2)/2)*AQ106*AT106*VLOOKUP('Données projet'!$B$10,Paramètres!$A$1:$I$89,3,0)*0.475*44/12</f>
        <v>5.1122701934861733E-12</v>
      </c>
      <c r="AX106" s="23">
        <f t="shared" si="60"/>
        <v>12.222733817217142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84.40750751235089</v>
      </c>
      <c r="BJ106" s="62">
        <f t="shared" si="92"/>
        <v>274.84191731958373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10.483616873196807</v>
      </c>
      <c r="BQ106" s="23">
        <f>EXP(-LN(2)/25)*BQ105+(1-EXP(-LN(2)/25))/(LN(2)/25)*Calculateur!BL106*Calculateur!BN106*VLOOKUP('Données projet'!$B$11,Paramètres!$A$1:$I$89,3,0)*0.475*44/12</f>
        <v>1.0520705630869145</v>
      </c>
      <c r="BR106" s="23">
        <f>EXP(-LN(2)/2)*BR105+(1-EXP(-LN(2)/2))/(LN(2)/2)*BL106*BO106*VLOOKUP('Données projet'!$B$11,Paramètres!$A$1:$I$89,3,0)*0.475*44/12</f>
        <v>4.8249067617622212E-12</v>
      </c>
      <c r="BS106" s="24">
        <f t="shared" si="63"/>
        <v>11.535687436288546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91.618514031435666</v>
      </c>
      <c r="CE106" s="62">
        <f t="shared" si="94"/>
        <v>251.45374870618241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9.4809813548362563</v>
      </c>
      <c r="CL106" s="23">
        <f>EXP(-LN(2)/25)*CL105+(1-EXP(-LN(2)/25))/(LN(2)/25)*Calculateur!CG106*Calculateur!CI106*VLOOKUP('Données projet'!$B$12,Paramètres!$A$1:$I$89,3,0)*0.475*44/12</f>
        <v>0.95145230059876262</v>
      </c>
      <c r="CM106" s="23">
        <f>EXP(-LN(2)/2)*CM105+(1-EXP(-LN(2)/2))/(LN(2)/2)*CG106*CJ106*VLOOKUP('Données projet'!$B$12,Paramètres!$A$1:$I$89,3,0)*0.475*44/12</f>
        <v>4.3634607788887684E-12</v>
      </c>
      <c r="CN106" s="24">
        <f t="shared" si="66"/>
        <v>10.432433655439382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144.57071766795218</v>
      </c>
      <c r="T107" s="62">
        <f t="shared" si="88"/>
        <v>431.01596160648734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16.887568758611195</v>
      </c>
      <c r="AA107" s="23">
        <f>EXP(-LN(2)/25)*AA106+(1-EXP(-LN(2)/25))/(LN(2)/25)*Calculateur!V107*Calculateur!X107*VLOOKUP('Données projet'!$B$9,Paramètres!$A$1:$I$89,3,0)*0.475*44/12</f>
        <v>1.6813592424620651</v>
      </c>
      <c r="AB107" s="23">
        <f>EXP(-LN(2)/2)*AB106+(1-EXP(-LN(2)/2))/(LN(2)/2)*V107*Y107*VLOOKUP('Données projet'!$B$9,Paramètres!$A$1:$I$89,3,0)*0.475*44/12</f>
        <v>5.6057118968966262E-12</v>
      </c>
      <c r="AC107" s="24">
        <f t="shared" si="57"/>
        <v>18.568928001078866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92.185643381769751</v>
      </c>
      <c r="AO107" s="62">
        <f t="shared" si="90"/>
        <v>289.38144171806783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10.890182502126155</v>
      </c>
      <c r="AV107" s="23">
        <f>EXP(-LN(2)/25)*AV106+(1-EXP(-LN(2)/25))/(LN(2)/25)*Calculateur!AQ107*Calculateur!AS107*VLOOKUP('Données projet'!$B$10,Paramètres!$A$1:$I$89,3,0)*0.475*44/12</f>
        <v>1.084247783903872</v>
      </c>
      <c r="AW107" s="23">
        <f>EXP(-LN(2)/2)*AW106+(1-EXP(-LN(2)/2))/(LN(2)/2)*AQ107*AT107*VLOOKUP('Données projet'!$B$10,Paramètres!$A$1:$I$89,3,0)*0.475*44/12</f>
        <v>3.6149209210719368E-12</v>
      </c>
      <c r="AX107" s="23">
        <f t="shared" si="60"/>
        <v>11.974430286033643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84.40750751235089</v>
      </c>
      <c r="BJ107" s="62">
        <f t="shared" si="92"/>
        <v>274.84191731958373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10.278039540688319</v>
      </c>
      <c r="BQ107" s="23">
        <f>EXP(-LN(2)/25)*BQ106+(1-EXP(-LN(2)/25))/(LN(2)/25)*Calculateur!BL107*Calculateur!BN107*VLOOKUP('Données projet'!$B$11,Paramètres!$A$1:$I$89,3,0)*0.475*44/12</f>
        <v>1.0233016382133164</v>
      </c>
      <c r="BR107" s="23">
        <f>EXP(-LN(2)/2)*BR106+(1-EXP(-LN(2)/2))/(LN(2)/2)*BL107*BO107*VLOOKUP('Données projet'!$B$11,Paramètres!$A$1:$I$89,3,0)*0.475*44/12</f>
        <v>3.4117242898348925E-12</v>
      </c>
      <c r="BS107" s="24">
        <f t="shared" si="63"/>
        <v>11.301341178905048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91.618514031435666</v>
      </c>
      <c r="CE107" s="62">
        <f t="shared" si="94"/>
        <v>251.45374870618241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9.2950650932955377</v>
      </c>
      <c r="CL107" s="23">
        <f>EXP(-LN(2)/25)*CL106+(1-EXP(-LN(2)/25))/(LN(2)/25)*Calculateur!CG107*Calculateur!CI107*VLOOKUP('Données projet'!$B$12,Paramètres!$A$1:$I$89,3,0)*0.475*44/12</f>
        <v>0.9254347874041875</v>
      </c>
      <c r="CM107" s="23">
        <f>EXP(-LN(2)/2)*CM106+(1-EXP(-LN(2)/2))/(LN(2)/2)*CG107*CJ107*VLOOKUP('Données projet'!$B$12,Paramètres!$A$1:$I$89,3,0)*0.475*44/12</f>
        <v>3.0854327061937827E-12</v>
      </c>
      <c r="CN107" s="24">
        <f t="shared" si="66"/>
        <v>10.22049988070281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144.57071766795218</v>
      </c>
      <c r="T108" s="62">
        <f t="shared" si="88"/>
        <v>431.01596160648734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16.556413835654691</v>
      </c>
      <c r="AA108" s="23">
        <f>EXP(-LN(2)/25)*AA107+(1-EXP(-LN(2)/25))/(LN(2)/25)*Calculateur!V108*Calculateur!X108*VLOOKUP('Données projet'!$B$9,Paramètres!$A$1:$I$89,3,0)*0.475*44/12</f>
        <v>1.6353823855581002</v>
      </c>
      <c r="AB108" s="23">
        <f>EXP(-LN(2)/2)*AB107+(1-EXP(-LN(2)/2))/(LN(2)/2)*V108*Y108*VLOOKUP('Données projet'!$B$9,Paramètres!$A$1:$I$89,3,0)*0.475*44/12</f>
        <v>3.9638368956737089E-12</v>
      </c>
      <c r="AC108" s="24">
        <f t="shared" si="57"/>
        <v>18.191796221216755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92.185643381769751</v>
      </c>
      <c r="AO108" s="62">
        <f t="shared" si="90"/>
        <v>289.38144171806783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10.676632665614909</v>
      </c>
      <c r="AV108" s="23">
        <f>EXP(-LN(2)/25)*AV107+(1-EXP(-LN(2)/25))/(LN(2)/25)*Calculateur!AQ108*Calculateur!AS108*VLOOKUP('Données projet'!$B$10,Paramètres!$A$1:$I$89,3,0)*0.475*44/12</f>
        <v>1.0545989712349078</v>
      </c>
      <c r="AW108" s="23">
        <f>EXP(-LN(2)/2)*AW107+(1-EXP(-LN(2)/2))/(LN(2)/2)*AQ108*AT108*VLOOKUP('Données projet'!$B$10,Paramètres!$A$1:$I$89,3,0)*0.475*44/12</f>
        <v>2.5561350967430871E-12</v>
      </c>
      <c r="AX108" s="23">
        <f t="shared" si="60"/>
        <v>11.731231636852373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84.40750751235089</v>
      </c>
      <c r="BJ108" s="62">
        <f t="shared" si="92"/>
        <v>274.84191731958373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10.076493454280529</v>
      </c>
      <c r="BQ108" s="23">
        <f>EXP(-LN(2)/25)*BQ107+(1-EXP(-LN(2)/25))/(LN(2)/25)*Calculateur!BL108*Calculateur!BN108*VLOOKUP('Données projet'!$B$11,Paramètres!$A$1:$I$89,3,0)*0.475*44/12</f>
        <v>0.99531940110327888</v>
      </c>
      <c r="BR108" s="23">
        <f>EXP(-LN(2)/2)*BR107+(1-EXP(-LN(2)/2))/(LN(2)/2)*BL108*BO108*VLOOKUP('Données projet'!$B$11,Paramètres!$A$1:$I$89,3,0)*0.475*44/12</f>
        <v>2.4124533808811106E-12</v>
      </c>
      <c r="BS108" s="24">
        <f t="shared" si="63"/>
        <v>11.07181285538622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91.618514031435666</v>
      </c>
      <c r="CE108" s="62">
        <f t="shared" si="94"/>
        <v>251.45374870618241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9.1127945362459091</v>
      </c>
      <c r="CL108" s="23">
        <f>EXP(-LN(2)/25)*CL107+(1-EXP(-LN(2)/25))/(LN(2)/25)*Calculateur!CG108*Calculateur!CI108*VLOOKUP('Données projet'!$B$12,Paramètres!$A$1:$I$89,3,0)*0.475*44/12</f>
        <v>0.90012872447611958</v>
      </c>
      <c r="CM108" s="23">
        <f>EXP(-LN(2)/2)*CM107+(1-EXP(-LN(2)/2))/(LN(2)/2)*CG108*CJ108*VLOOKUP('Données projet'!$B$12,Paramètres!$A$1:$I$89,3,0)*0.475*44/12</f>
        <v>2.1817303894443842E-12</v>
      </c>
      <c r="CN108" s="24">
        <f t="shared" si="66"/>
        <v>10.012923260724211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144.57071766795218</v>
      </c>
      <c r="T109" s="62">
        <f t="shared" si="88"/>
        <v>431.01596160648734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16.231752658752807</v>
      </c>
      <c r="AA109" s="23">
        <f>EXP(-LN(2)/25)*AA108+(1-EXP(-LN(2)/25))/(LN(2)/25)*Calculateur!V109*Calculateur!X109*VLOOKUP('Données projet'!$B$9,Paramètres!$A$1:$I$89,3,0)*0.475*44/12</f>
        <v>1.590662768223992</v>
      </c>
      <c r="AB109" s="23">
        <f>EXP(-LN(2)/2)*AB108+(1-EXP(-LN(2)/2))/(LN(2)/2)*V109*Y109*VLOOKUP('Données projet'!$B$9,Paramètres!$A$1:$I$89,3,0)*0.475*44/12</f>
        <v>2.8028559484483131E-12</v>
      </c>
      <c r="AC109" s="24">
        <f t="shared" si="57"/>
        <v>17.822415426979603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92.185643381769751</v>
      </c>
      <c r="AO109" s="62">
        <f t="shared" si="90"/>
        <v>289.38144171806783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10.46727041114511</v>
      </c>
      <c r="AV109" s="23">
        <f>EXP(-LN(2)/25)*AV108+(1-EXP(-LN(2)/25))/(LN(2)/25)*Calculateur!AQ109*Calculateur!AS109*VLOOKUP('Données projet'!$B$10,Paramètres!$A$1:$I$89,3,0)*0.475*44/12</f>
        <v>1.0257609069075395</v>
      </c>
      <c r="AW109" s="23">
        <f>EXP(-LN(2)/2)*AW108+(1-EXP(-LN(2)/2))/(LN(2)/2)*AQ109*AT109*VLOOKUP('Données projet'!$B$10,Paramètres!$A$1:$I$89,3,0)*0.475*44/12</f>
        <v>1.8074604605359686E-12</v>
      </c>
      <c r="AX109" s="23">
        <f t="shared" si="60"/>
        <v>11.493031318054458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84.40750751235089</v>
      </c>
      <c r="BJ109" s="62">
        <f t="shared" si="92"/>
        <v>274.84191731958373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9.8788995636962227</v>
      </c>
      <c r="BQ109" s="23">
        <f>EXP(-LN(2)/25)*BQ108+(1-EXP(-LN(2)/25))/(LN(2)/25)*Calculateur!BL109*Calculateur!BN109*VLOOKUP('Données projet'!$B$11,Paramètres!$A$1:$I$89,3,0)*0.475*44/12</f>
        <v>0.96810233973853721</v>
      </c>
      <c r="BR109" s="23">
        <f>EXP(-LN(2)/2)*BR108+(1-EXP(-LN(2)/2))/(LN(2)/2)*BL109*BO109*VLOOKUP('Données projet'!$B$11,Paramètres!$A$1:$I$89,3,0)*0.475*44/12</f>
        <v>1.7058621449174463E-12</v>
      </c>
      <c r="BS109" s="24">
        <f t="shared" si="63"/>
        <v>10.847001903436466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91.618514031435666</v>
      </c>
      <c r="CE109" s="62">
        <f t="shared" si="94"/>
        <v>251.45374870618241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8.934098193645962</v>
      </c>
      <c r="CL109" s="23">
        <f>EXP(-LN(2)/25)*CL108+(1-EXP(-LN(2)/25))/(LN(2)/25)*Calculateur!CG109*Calculateur!CI109*VLOOKUP('Données projet'!$B$12,Paramètres!$A$1:$I$89,3,0)*0.475*44/12</f>
        <v>0.87551465716960775</v>
      </c>
      <c r="CM109" s="23">
        <f>EXP(-LN(2)/2)*CM108+(1-EXP(-LN(2)/2))/(LN(2)/2)*CG109*CJ109*VLOOKUP('Données projet'!$B$12,Paramètres!$A$1:$I$89,3,0)*0.475*44/12</f>
        <v>1.5427163530968913E-12</v>
      </c>
      <c r="CN109" s="24">
        <f t="shared" si="66"/>
        <v>9.8096128508171123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144.57071766795218</v>
      </c>
      <c r="T110" s="62">
        <f t="shared" si="88"/>
        <v>431.01596160648734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15.913457889506203</v>
      </c>
      <c r="AA110" s="23">
        <f>EXP(-LN(2)/25)*AA109+(1-EXP(-LN(2)/25))/(LN(2)/25)*Calculateur!V110*Calculateur!X110*VLOOKUP('Données projet'!$B$9,Paramètres!$A$1:$I$89,3,0)*0.475*44/12</f>
        <v>1.5471660111775876</v>
      </c>
      <c r="AB110" s="23">
        <f>EXP(-LN(2)/2)*AB109+(1-EXP(-LN(2)/2))/(LN(2)/2)*V110*Y110*VLOOKUP('Données projet'!$B$9,Paramètres!$A$1:$I$89,3,0)*0.475*44/12</f>
        <v>1.9819184478368545E-12</v>
      </c>
      <c r="AC110" s="24">
        <f t="shared" si="57"/>
        <v>17.460623900685775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92.185643381769751</v>
      </c>
      <c r="AO110" s="62">
        <f t="shared" si="90"/>
        <v>289.38144171806783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10.262013622787098</v>
      </c>
      <c r="AV110" s="23">
        <f>EXP(-LN(2)/25)*AV109+(1-EXP(-LN(2)/25))/(LN(2)/25)*Calculateur!AQ110*Calculateur!AS110*VLOOKUP('Données projet'!$B$10,Paramètres!$A$1:$I$89,3,0)*0.475*44/12</f>
        <v>0.99771142096573118</v>
      </c>
      <c r="AW110" s="23">
        <f>EXP(-LN(2)/2)*AW109+(1-EXP(-LN(2)/2))/(LN(2)/2)*AQ110*AT110*VLOOKUP('Données projet'!$B$10,Paramètres!$A$1:$I$89,3,0)*0.475*44/12</f>
        <v>1.2780675483715437E-12</v>
      </c>
      <c r="AX110" s="23">
        <f t="shared" si="60"/>
        <v>11.259725043754106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84.40750751235089</v>
      </c>
      <c r="BJ110" s="62">
        <f t="shared" si="92"/>
        <v>274.84191731958373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9.6851803687859022</v>
      </c>
      <c r="BQ110" s="23">
        <f>EXP(-LN(2)/25)*BQ109+(1-EXP(-LN(2)/25))/(LN(2)/25)*Calculateur!BL110*Calculateur!BN110*VLOOKUP('Données projet'!$B$11,Paramètres!$A$1:$I$89,3,0)*0.475*44/12</f>
        <v>0.94162953034809749</v>
      </c>
      <c r="BR110" s="23">
        <f>EXP(-LN(2)/2)*BR109+(1-EXP(-LN(2)/2))/(LN(2)/2)*BL110*BO110*VLOOKUP('Données projet'!$B$11,Paramètres!$A$1:$I$89,3,0)*0.475*44/12</f>
        <v>1.2062266904405553E-12</v>
      </c>
      <c r="BS110" s="24">
        <f t="shared" si="63"/>
        <v>10.626809899135205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91.618514031435666</v>
      </c>
      <c r="CE110" s="62">
        <f t="shared" si="94"/>
        <v>251.45374870618241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8.758905977330393</v>
      </c>
      <c r="CL110" s="23">
        <f>EXP(-LN(2)/25)*CL109+(1-EXP(-LN(2)/25))/(LN(2)/25)*Calculateur!CG110*Calculateur!CI110*VLOOKUP('Données projet'!$B$12,Paramètres!$A$1:$I$89,3,0)*0.475*44/12</f>
        <v>0.85157366282798996</v>
      </c>
      <c r="CM110" s="23">
        <f>EXP(-LN(2)/2)*CM109+(1-EXP(-LN(2)/2))/(LN(2)/2)*CG110*CJ110*VLOOKUP('Données projet'!$B$12,Paramètres!$A$1:$I$89,3,0)*0.475*44/12</f>
        <v>1.0908651947221921E-12</v>
      </c>
      <c r="CN110" s="24">
        <f t="shared" si="66"/>
        <v>9.6104796401594736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144.57071766795218</v>
      </c>
      <c r="T111" s="62">
        <f t="shared" si="88"/>
        <v>431.01596160648734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15.601404686543887</v>
      </c>
      <c r="AA111" s="23">
        <f>EXP(-LN(2)/25)*AA110+(1-EXP(-LN(2)/25))/(LN(2)/25)*Calculateur!V111*Calculateur!X111*VLOOKUP('Données projet'!$B$9,Paramètres!$A$1:$I$89,3,0)*0.475*44/12</f>
        <v>1.5048586752400119</v>
      </c>
      <c r="AB111" s="23">
        <f>EXP(-LN(2)/2)*AB110+(1-EXP(-LN(2)/2))/(LN(2)/2)*V111*Y111*VLOOKUP('Données projet'!$B$9,Paramètres!$A$1:$I$89,3,0)*0.475*44/12</f>
        <v>1.4014279742241565E-12</v>
      </c>
      <c r="AC111" s="24">
        <f t="shared" si="57"/>
        <v>17.106263361785299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92.185643381769751</v>
      </c>
      <c r="AO111" s="62">
        <f t="shared" si="90"/>
        <v>289.38144171806783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10.060781794854508</v>
      </c>
      <c r="AV111" s="23">
        <f>EXP(-LN(2)/25)*AV110+(1-EXP(-LN(2)/25))/(LN(2)/25)*Calculateur!AQ111*Calculateur!AS111*VLOOKUP('Données projet'!$B$10,Paramètres!$A$1:$I$89,3,0)*0.475*44/12</f>
        <v>0.97042894969205995</v>
      </c>
      <c r="AW111" s="23">
        <f>EXP(-LN(2)/2)*AW110+(1-EXP(-LN(2)/2))/(LN(2)/2)*AQ111*AT111*VLOOKUP('Données projet'!$B$10,Paramètres!$A$1:$I$89,3,0)*0.475*44/12</f>
        <v>9.037302302679845E-13</v>
      </c>
      <c r="AX111" s="23">
        <f t="shared" si="60"/>
        <v>11.031210744547472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84.40750751235089</v>
      </c>
      <c r="BJ111" s="62">
        <f t="shared" si="92"/>
        <v>274.84191731958373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9.4952598891307307</v>
      </c>
      <c r="BQ111" s="23">
        <f>EXP(-LN(2)/25)*BQ110+(1-EXP(-LN(2)/25))/(LN(2)/25)*Calculateur!BL111*Calculateur!BN111*VLOOKUP('Données projet'!$B$11,Paramètres!$A$1:$I$89,3,0)*0.475*44/12</f>
        <v>0.91588062132258385</v>
      </c>
      <c r="BR111" s="23">
        <f>EXP(-LN(2)/2)*BR110+(1-EXP(-LN(2)/2))/(LN(2)/2)*BL111*BO111*VLOOKUP('Données projet'!$B$11,Paramètres!$A$1:$I$89,3,0)*0.475*44/12</f>
        <v>8.5293107245872314E-13</v>
      </c>
      <c r="BS111" s="24">
        <f t="shared" si="63"/>
        <v>10.411140510454167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91.618514031435666</v>
      </c>
      <c r="CE111" s="62">
        <f t="shared" si="94"/>
        <v>251.45374870618241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8.5871491735200713</v>
      </c>
      <c r="CL111" s="23">
        <f>EXP(-LN(2)/25)*CL110+(1-EXP(-LN(2)/25))/(LN(2)/25)*Calculateur!CG111*Calculateur!CI111*VLOOKUP('Données projet'!$B$12,Paramètres!$A$1:$I$89,3,0)*0.475*44/12</f>
        <v>0.82828733623564599</v>
      </c>
      <c r="CM111" s="23">
        <f>EXP(-LN(2)/2)*CM110+(1-EXP(-LN(2)/2))/(LN(2)/2)*CG111*CJ111*VLOOKUP('Données projet'!$B$12,Paramètres!$A$1:$I$89,3,0)*0.475*44/12</f>
        <v>7.7135817654844567E-13</v>
      </c>
      <c r="CN111" s="24">
        <f t="shared" si="66"/>
        <v>9.4154365097564892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144.57071766795218</v>
      </c>
      <c r="T112" s="62">
        <f t="shared" si="88"/>
        <v>431.01596160648734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15.295470656558001</v>
      </c>
      <c r="AA112" s="23">
        <f>EXP(-LN(2)/25)*AA111+(1-EXP(-LN(2)/25))/(LN(2)/25)*Calculateur!V112*Calculateur!X112*VLOOKUP('Données projet'!$B$9,Paramètres!$A$1:$I$89,3,0)*0.475*44/12</f>
        <v>1.4637082356284954</v>
      </c>
      <c r="AB112" s="23">
        <f>EXP(-LN(2)/2)*AB111+(1-EXP(-LN(2)/2))/(LN(2)/2)*V112*Y112*VLOOKUP('Données projet'!$B$9,Paramètres!$A$1:$I$89,3,0)*0.475*44/12</f>
        <v>9.9095922391842723E-13</v>
      </c>
      <c r="AC112" s="24">
        <f t="shared" si="57"/>
        <v>16.759178892187489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92.185643381769751</v>
      </c>
      <c r="AO112" s="62">
        <f t="shared" si="90"/>
        <v>289.38144171806783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9.8634960003283805</v>
      </c>
      <c r="AV112" s="23">
        <f>EXP(-LN(2)/25)*AV111+(1-EXP(-LN(2)/25))/(LN(2)/25)*Calculateur!AQ112*Calculateur!AS112*VLOOKUP('Données projet'!$B$10,Paramètres!$A$1:$I$89,3,0)*0.475*44/12</f>
        <v>0.94389251903009008</v>
      </c>
      <c r="AW112" s="23">
        <f>EXP(-LN(2)/2)*AW111+(1-EXP(-LN(2)/2))/(LN(2)/2)*AQ112*AT112*VLOOKUP('Données projet'!$B$10,Paramètres!$A$1:$I$89,3,0)*0.475*44/12</f>
        <v>6.3903377418577197E-13</v>
      </c>
      <c r="AX112" s="23">
        <f t="shared" si="60"/>
        <v>10.80738851935911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84.40750751235089</v>
      </c>
      <c r="BJ112" s="62">
        <f t="shared" si="92"/>
        <v>274.84191731958373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9.3090636342415429</v>
      </c>
      <c r="BQ112" s="23">
        <f>EXP(-LN(2)/25)*BQ111+(1-EXP(-LN(2)/25))/(LN(2)/25)*Calculateur!BL112*Calculateur!BN112*VLOOKUP('Données projet'!$B$11,Paramètres!$A$1:$I$89,3,0)*0.475*44/12</f>
        <v>0.89083581756844921</v>
      </c>
      <c r="BR112" s="23">
        <f>EXP(-LN(2)/2)*BR111+(1-EXP(-LN(2)/2))/(LN(2)/2)*BL112*BO112*VLOOKUP('Données projet'!$B$11,Paramètres!$A$1:$I$89,3,0)*0.475*44/12</f>
        <v>6.0311334522027765E-13</v>
      </c>
      <c r="BS112" s="24">
        <f t="shared" si="63"/>
        <v>10.199899451810596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91.618514031435666</v>
      </c>
      <c r="CE112" s="62">
        <f t="shared" si="94"/>
        <v>251.45374870618241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8.418760415871164</v>
      </c>
      <c r="CL112" s="23">
        <f>EXP(-LN(2)/25)*CL111+(1-EXP(-LN(2)/25))/(LN(2)/25)*Calculateur!CG112*Calculateur!CI112*VLOOKUP('Données projet'!$B$12,Paramètres!$A$1:$I$89,3,0)*0.475*44/12</f>
        <v>0.80563777546854431</v>
      </c>
      <c r="CM112" s="23">
        <f>EXP(-LN(2)/2)*CM111+(1-EXP(-LN(2)/2))/(LN(2)/2)*CG112*CJ112*VLOOKUP('Données projet'!$B$12,Paramètres!$A$1:$I$89,3,0)*0.475*44/12</f>
        <v>5.4543259736109605E-13</v>
      </c>
      <c r="CN112" s="24">
        <f t="shared" si="66"/>
        <v>9.2243981913402529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144.57071766795218</v>
      </c>
      <c r="T113" s="62">
        <f t="shared" si="88"/>
        <v>431.01596160648734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14.995535806298806</v>
      </c>
      <c r="AA113" s="23">
        <f>EXP(-LN(2)/25)*AA112+(1-EXP(-LN(2)/25))/(LN(2)/25)*Calculateur!V113*Calculateur!X113*VLOOKUP('Données projet'!$B$9,Paramètres!$A$1:$I$89,3,0)*0.475*44/12</f>
        <v>1.4236830569521635</v>
      </c>
      <c r="AB113" s="23">
        <f>EXP(-LN(2)/2)*AB112+(1-EXP(-LN(2)/2))/(LN(2)/2)*V113*Y113*VLOOKUP('Données projet'!$B$9,Paramètres!$A$1:$I$89,3,0)*0.475*44/12</f>
        <v>7.0071398711207827E-13</v>
      </c>
      <c r="AC113" s="24">
        <f t="shared" si="57"/>
        <v>16.419218863251668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92.185643381769751</v>
      </c>
      <c r="AO113" s="62">
        <f t="shared" si="90"/>
        <v>289.38144171806783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9.6700788599004568</v>
      </c>
      <c r="AV113" s="23">
        <f>EXP(-LN(2)/25)*AV112+(1-EXP(-LN(2)/25))/(LN(2)/25)*Calculateur!AQ113*Calculateur!AS113*VLOOKUP('Données projet'!$B$10,Paramètres!$A$1:$I$89,3,0)*0.475*44/12</f>
        <v>0.91808172846006197</v>
      </c>
      <c r="AW113" s="23">
        <f>EXP(-LN(2)/2)*AW112+(1-EXP(-LN(2)/2))/(LN(2)/2)*AQ113*AT113*VLOOKUP('Données projet'!$B$10,Paramètres!$A$1:$I$89,3,0)*0.475*44/12</f>
        <v>4.518651151339923E-13</v>
      </c>
      <c r="AX113" s="23">
        <f t="shared" si="60"/>
        <v>10.588160588360971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84.40750751235089</v>
      </c>
      <c r="BJ113" s="62">
        <f t="shared" si="92"/>
        <v>274.84191731958373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9.1265185743422297</v>
      </c>
      <c r="BQ113" s="23">
        <f>EXP(-LN(2)/25)*BQ112+(1-EXP(-LN(2)/25))/(LN(2)/25)*Calculateur!BL113*Calculateur!BN113*VLOOKUP('Données projet'!$B$11,Paramètres!$A$1:$I$89,3,0)*0.475*44/12</f>
        <v>0.8664758652900203</v>
      </c>
      <c r="BR113" s="23">
        <f>EXP(-LN(2)/2)*BR112+(1-EXP(-LN(2)/2))/(LN(2)/2)*BL113*BO113*VLOOKUP('Données projet'!$B$11,Paramètres!$A$1:$I$89,3,0)*0.475*44/12</f>
        <v>4.2646553622936157E-13</v>
      </c>
      <c r="BS113" s="24">
        <f t="shared" si="63"/>
        <v>9.9929944396326764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91.618514031435666</v>
      </c>
      <c r="CE113" s="62">
        <f t="shared" si="94"/>
        <v>251.45374870618241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8.2536736590527511</v>
      </c>
      <c r="CL113" s="23">
        <f>EXP(-LN(2)/25)*CL112+(1-EXP(-LN(2)/25))/(LN(2)/25)*Calculateur!CG113*Calculateur!CI113*VLOOKUP('Données projet'!$B$12,Paramètres!$A$1:$I$89,3,0)*0.475*44/12</f>
        <v>0.78360756813170762</v>
      </c>
      <c r="CM113" s="23">
        <f>EXP(-LN(2)/2)*CM112+(1-EXP(-LN(2)/2))/(LN(2)/2)*CG113*CJ113*VLOOKUP('Données projet'!$B$12,Paramètres!$A$1:$I$89,3,0)*0.475*44/12</f>
        <v>3.8567908827422283E-13</v>
      </c>
      <c r="CN113" s="24">
        <f t="shared" si="66"/>
        <v>9.0372812271848435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144.57071766795218</v>
      </c>
      <c r="T114" s="62">
        <f t="shared" si="88"/>
        <v>431.01596160648734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14.701482495510998</v>
      </c>
      <c r="AA114" s="23">
        <f>EXP(-LN(2)/25)*AA113+(1-EXP(-LN(2)/25))/(LN(2)/25)*Calculateur!V114*Calculateur!X114*VLOOKUP('Données projet'!$B$9,Paramètres!$A$1:$I$89,3,0)*0.475*44/12</f>
        <v>1.3847523688915684</v>
      </c>
      <c r="AB114" s="23">
        <f>EXP(-LN(2)/2)*AB113+(1-EXP(-LN(2)/2))/(LN(2)/2)*V114*Y114*VLOOKUP('Données projet'!$B$9,Paramètres!$A$1:$I$89,3,0)*0.475*44/12</f>
        <v>4.9547961195921361E-13</v>
      </c>
      <c r="AC114" s="24">
        <f t="shared" si="57"/>
        <v>16.08623486440306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92.185643381769751</v>
      </c>
      <c r="AO114" s="62">
        <f t="shared" si="90"/>
        <v>289.38144171806783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9.4804545116235186</v>
      </c>
      <c r="AV114" s="23">
        <f>EXP(-LN(2)/25)*AV113+(1-EXP(-LN(2)/25))/(LN(2)/25)*Calculateur!AQ114*Calculateur!AS114*VLOOKUP('Données projet'!$B$10,Paramètres!$A$1:$I$89,3,0)*0.475*44/12</f>
        <v>0.89297673531550181</v>
      </c>
      <c r="AW114" s="23">
        <f>EXP(-LN(2)/2)*AW113+(1-EXP(-LN(2)/2))/(LN(2)/2)*AQ114*AT114*VLOOKUP('Données projet'!$B$10,Paramètres!$A$1:$I$89,3,0)*0.475*44/12</f>
        <v>3.1951688709288603E-13</v>
      </c>
      <c r="AX114" s="23">
        <f t="shared" si="60"/>
        <v>10.37343124693934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84.40750751235089</v>
      </c>
      <c r="BJ114" s="62">
        <f t="shared" si="92"/>
        <v>274.84191731958373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8.9475531117260498</v>
      </c>
      <c r="BQ114" s="23">
        <f>EXP(-LN(2)/25)*BQ113+(1-EXP(-LN(2)/25))/(LN(2)/25)*Calculateur!BL114*Calculateur!BN114*VLOOKUP('Données projet'!$B$11,Paramètres!$A$1:$I$89,3,0)*0.475*44/12</f>
        <v>0.8427820371876793</v>
      </c>
      <c r="BR114" s="23">
        <f>EXP(-LN(2)/2)*BR113+(1-EXP(-LN(2)/2))/(LN(2)/2)*BL114*BO114*VLOOKUP('Données projet'!$B$11,Paramètres!$A$1:$I$89,3,0)*0.475*44/12</f>
        <v>3.0155667261013882E-13</v>
      </c>
      <c r="BS114" s="24">
        <f t="shared" si="63"/>
        <v>9.790335148914032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91.618514031435666</v>
      </c>
      <c r="CE114" s="62">
        <f t="shared" si="94"/>
        <v>251.45374870618241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8.0918241528425678</v>
      </c>
      <c r="CL114" s="23">
        <f>EXP(-LN(2)/25)*CL113+(1-EXP(-LN(2)/25))/(LN(2)/25)*Calculateur!CG114*Calculateur!CI114*VLOOKUP('Données projet'!$B$12,Paramètres!$A$1:$I$89,3,0)*0.475*44/12</f>
        <v>0.76217977797301506</v>
      </c>
      <c r="CM114" s="23">
        <f>EXP(-LN(2)/2)*CM113+(1-EXP(-LN(2)/2))/(LN(2)/2)*CG114*CJ114*VLOOKUP('Données projet'!$B$12,Paramètres!$A$1:$I$89,3,0)*0.475*44/12</f>
        <v>2.7271629868054803E-13</v>
      </c>
      <c r="CN114" s="24">
        <f t="shared" si="66"/>
        <v>8.8540039308158569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144.57071766795218</v>
      </c>
      <c r="T115" s="62">
        <f t="shared" si="88"/>
        <v>431.01596160648734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14.41319539079293</v>
      </c>
      <c r="AA115" s="23">
        <f>EXP(-LN(2)/25)*AA114+(1-EXP(-LN(2)/25))/(LN(2)/25)*Calculateur!V115*Calculateur!X115*VLOOKUP('Données projet'!$B$9,Paramètres!$A$1:$I$89,3,0)*0.475*44/12</f>
        <v>1.3468862425432662</v>
      </c>
      <c r="AB115" s="23">
        <f>EXP(-LN(2)/2)*AB114+(1-EXP(-LN(2)/2))/(LN(2)/2)*V115*Y115*VLOOKUP('Données projet'!$B$9,Paramètres!$A$1:$I$89,3,0)*0.475*44/12</f>
        <v>3.5035699355603914E-13</v>
      </c>
      <c r="AC115" s="24">
        <f t="shared" si="57"/>
        <v>15.760081633336547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92.185643381769751</v>
      </c>
      <c r="AO115" s="62">
        <f t="shared" si="90"/>
        <v>289.38144171806783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9.2945485811568584</v>
      </c>
      <c r="AV115" s="23">
        <f>EXP(-LN(2)/25)*AV114+(1-EXP(-LN(2)/25))/(LN(2)/25)*Calculateur!AQ115*Calculateur!AS115*VLOOKUP('Données projet'!$B$10,Paramètres!$A$1:$I$89,3,0)*0.475*44/12</f>
        <v>0.86855823952869382</v>
      </c>
      <c r="AW115" s="23">
        <f>EXP(-LN(2)/2)*AW114+(1-EXP(-LN(2)/2))/(LN(2)/2)*AQ115*AT115*VLOOKUP('Données projet'!$B$10,Paramètres!$A$1:$I$89,3,0)*0.475*44/12</f>
        <v>2.259325575669962E-13</v>
      </c>
      <c r="AX115" s="23">
        <f t="shared" si="60"/>
        <v>10.163106820685778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84.40750751235089</v>
      </c>
      <c r="BJ115" s="62">
        <f t="shared" si="92"/>
        <v>274.84191731958373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8.7720970526736206</v>
      </c>
      <c r="BQ115" s="23">
        <f>EXP(-LN(2)/25)*BQ114+(1-EXP(-LN(2)/25))/(LN(2)/25)*Calculateur!BL115*Calculateur!BN115*VLOOKUP('Données projet'!$B$11,Paramètres!$A$1:$I$89,3,0)*0.475*44/12</f>
        <v>0.81973611806080104</v>
      </c>
      <c r="BR115" s="23">
        <f>EXP(-LN(2)/2)*BR114+(1-EXP(-LN(2)/2))/(LN(2)/2)*BL115*BO115*VLOOKUP('Données projet'!$B$11,Paramètres!$A$1:$I$89,3,0)*0.475*44/12</f>
        <v>2.1323276811468078E-13</v>
      </c>
      <c r="BS115" s="24">
        <f t="shared" si="63"/>
        <v>9.5918331707346347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91.618514031435666</v>
      </c>
      <c r="CE115" s="62">
        <f t="shared" si="94"/>
        <v>251.45374870618241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7.9331484167307158</v>
      </c>
      <c r="CL115" s="23">
        <f>EXP(-LN(2)/25)*CL114+(1-EXP(-LN(2)/25))/(LN(2)/25)*Calculateur!CG115*Calculateur!CI115*VLOOKUP('Données projet'!$B$12,Paramètres!$A$1:$I$89,3,0)*0.475*44/12</f>
        <v>0.74133793186305041</v>
      </c>
      <c r="CM115" s="23">
        <f>EXP(-LN(2)/2)*CM114+(1-EXP(-LN(2)/2))/(LN(2)/2)*CG115*CJ115*VLOOKUP('Données projet'!$B$12,Paramètres!$A$1:$I$89,3,0)*0.475*44/12</f>
        <v>1.9283954413711142E-13</v>
      </c>
      <c r="CN115" s="24">
        <f t="shared" si="66"/>
        <v>8.6744863485939607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144.57071766795218</v>
      </c>
      <c r="T116" s="62">
        <f t="shared" si="88"/>
        <v>431.01596160648734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14.130561420360612</v>
      </c>
      <c r="AA116" s="23">
        <f>EXP(-LN(2)/25)*AA115+(1-EXP(-LN(2)/25))/(LN(2)/25)*Calculateur!V116*Calculateur!X116*VLOOKUP('Données projet'!$B$9,Paramètres!$A$1:$I$89,3,0)*0.475*44/12</f>
        <v>1.3100555674112515</v>
      </c>
      <c r="AB116" s="23">
        <f>EXP(-LN(2)/2)*AB115+(1-EXP(-LN(2)/2))/(LN(2)/2)*V116*Y116*VLOOKUP('Données projet'!$B$9,Paramètres!$A$1:$I$89,3,0)*0.475*44/12</f>
        <v>2.4773980597960681E-13</v>
      </c>
      <c r="AC116" s="24">
        <f t="shared" si="57"/>
        <v>15.440616987772112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92.185643381769751</v>
      </c>
      <c r="AO116" s="62">
        <f t="shared" si="90"/>
        <v>289.38144171806783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9.1122881525952284</v>
      </c>
      <c r="AV116" s="23">
        <f>EXP(-LN(2)/25)*AV115+(1-EXP(-LN(2)/25))/(LN(2)/25)*Calculateur!AQ116*Calculateur!AS116*VLOOKUP('Données projet'!$B$10,Paramètres!$A$1:$I$89,3,0)*0.475*44/12</f>
        <v>0.84480746879328894</v>
      </c>
      <c r="AW116" s="23">
        <f>EXP(-LN(2)/2)*AW115+(1-EXP(-LN(2)/2))/(LN(2)/2)*AQ116*AT116*VLOOKUP('Données projet'!$B$10,Paramètres!$A$1:$I$89,3,0)*0.475*44/12</f>
        <v>1.5975844354644304E-13</v>
      </c>
      <c r="AX116" s="23">
        <f t="shared" si="60"/>
        <v>9.9570956213886781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84.40750751235089</v>
      </c>
      <c r="BJ116" s="62">
        <f t="shared" si="92"/>
        <v>274.84191731958373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8.6000815799215804</v>
      </c>
      <c r="BQ116" s="23">
        <f>EXP(-LN(2)/25)*BQ115+(1-EXP(-LN(2)/25))/(LN(2)/25)*Calculateur!BL116*Calculateur!BN116*VLOOKUP('Données projet'!$B$11,Paramètres!$A$1:$I$89,3,0)*0.475*44/12</f>
        <v>0.79732039080437955</v>
      </c>
      <c r="BR116" s="23">
        <f>EXP(-LN(2)/2)*BR115+(1-EXP(-LN(2)/2))/(LN(2)/2)*BL116*BO116*VLOOKUP('Données projet'!$B$11,Paramètres!$A$1:$I$89,3,0)*0.475*44/12</f>
        <v>1.5077833630506941E-13</v>
      </c>
      <c r="BS116" s="24">
        <f t="shared" si="63"/>
        <v>9.3974019707261114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91.618514031435666</v>
      </c>
      <c r="CE116" s="62">
        <f t="shared" si="94"/>
        <v>251.45374870618241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7.7775842150213741</v>
      </c>
      <c r="CL116" s="23">
        <f>EXP(-LN(2)/25)*CL115+(1-EXP(-LN(2)/25))/(LN(2)/25)*Calculateur!CG116*Calculateur!CI116*VLOOKUP('Données projet'!$B$12,Paramètres!$A$1:$I$89,3,0)*0.475*44/12</f>
        <v>0.72106600713098778</v>
      </c>
      <c r="CM116" s="23">
        <f>EXP(-LN(2)/2)*CM115+(1-EXP(-LN(2)/2))/(LN(2)/2)*CG116*CJ116*VLOOKUP('Données projet'!$B$12,Paramètres!$A$1:$I$89,3,0)*0.475*44/12</f>
        <v>1.3635814934027401E-13</v>
      </c>
      <c r="CN116" s="24">
        <f t="shared" si="66"/>
        <v>8.4986502221524987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144.57071766795218</v>
      </c>
      <c r="T117" s="62">
        <f t="shared" si="88"/>
        <v>431.01596160648734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13.853469729698771</v>
      </c>
      <c r="AA117" s="23">
        <f>EXP(-LN(2)/25)*AA116+(1-EXP(-LN(2)/25))/(LN(2)/25)*Calculateur!V117*Calculateur!X117*VLOOKUP('Données projet'!$B$9,Paramètres!$A$1:$I$89,3,0)*0.475*44/12</f>
        <v>1.2742320290275628</v>
      </c>
      <c r="AB117" s="23">
        <f>EXP(-LN(2)/2)*AB116+(1-EXP(-LN(2)/2))/(LN(2)/2)*V117*Y117*VLOOKUP('Données projet'!$B$9,Paramètres!$A$1:$I$89,3,0)*0.475*44/12</f>
        <v>1.7517849677801957E-13</v>
      </c>
      <c r="AC117" s="24">
        <f t="shared" si="57"/>
        <v>15.127701758726509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92.185643381769751</v>
      </c>
      <c r="AO117" s="62">
        <f t="shared" si="90"/>
        <v>289.38144171806783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8.9336017398698075</v>
      </c>
      <c r="AV117" s="23">
        <f>EXP(-LN(2)/25)*AV116+(1-EXP(-LN(2)/25))/(LN(2)/25)*Calculateur!AQ117*Calculateur!AS117*VLOOKUP('Données projet'!$B$10,Paramètres!$A$1:$I$89,3,0)*0.475*44/12</f>
        <v>0.82170616413264252</v>
      </c>
      <c r="AW117" s="23">
        <f>EXP(-LN(2)/2)*AW116+(1-EXP(-LN(2)/2))/(LN(2)/2)*AQ117*AT117*VLOOKUP('Données projet'!$B$10,Paramètres!$A$1:$I$89,3,0)*0.475*44/12</f>
        <v>1.1296627878349811E-13</v>
      </c>
      <c r="AX117" s="23">
        <f t="shared" si="60"/>
        <v>9.7553079040025636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84.40750751235089</v>
      </c>
      <c r="BJ117" s="62">
        <f t="shared" si="92"/>
        <v>274.84191731958373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8.431439225671129</v>
      </c>
      <c r="BQ117" s="23">
        <f>EXP(-LN(2)/25)*BQ116+(1-EXP(-LN(2)/25))/(LN(2)/25)*Calculateur!BL117*Calculateur!BN117*VLOOKUP('Données projet'!$B$11,Paramètres!$A$1:$I$89,3,0)*0.475*44/12</f>
        <v>0.77551762278857672</v>
      </c>
      <c r="BR117" s="23">
        <f>EXP(-LN(2)/2)*BR116+(1-EXP(-LN(2)/2))/(LN(2)/2)*BL117*BO117*VLOOKUP('Données projet'!$B$11,Paramètres!$A$1:$I$89,3,0)*0.475*44/12</f>
        <v>1.0661638405734039E-13</v>
      </c>
      <c r="BS117" s="24">
        <f t="shared" si="63"/>
        <v>9.2069568484598125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91.618514031435666</v>
      </c>
      <c r="CE117" s="62">
        <f t="shared" si="94"/>
        <v>251.45374870618241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7.6250705324227592</v>
      </c>
      <c r="CL117" s="23">
        <f>EXP(-LN(2)/25)*CL116+(1-EXP(-LN(2)/25))/(LN(2)/25)*Calculateur!CG117*Calculateur!CI117*VLOOKUP('Données projet'!$B$12,Paramètres!$A$1:$I$89,3,0)*0.475*44/12</f>
        <v>0.7013484192467776</v>
      </c>
      <c r="CM117" s="23">
        <f>EXP(-LN(2)/2)*CM116+(1-EXP(-LN(2)/2))/(LN(2)/2)*CG117*CJ117*VLOOKUP('Données projet'!$B$12,Paramètres!$A$1:$I$89,3,0)*0.475*44/12</f>
        <v>9.6419772068555709E-14</v>
      </c>
      <c r="CN117" s="24">
        <f t="shared" si="66"/>
        <v>8.3264189516696323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144.57071766795218</v>
      </c>
      <c r="T118" s="62">
        <f t="shared" si="88"/>
        <v>431.01596160648734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13.581811638081566</v>
      </c>
      <c r="AA118" s="23">
        <f>EXP(-LN(2)/25)*AA117+(1-EXP(-LN(2)/25))/(LN(2)/25)*Calculateur!V118*Calculateur!X118*VLOOKUP('Données projet'!$B$9,Paramètres!$A$1:$I$89,3,0)*0.475*44/12</f>
        <v>1.2393880871848539</v>
      </c>
      <c r="AB118" s="23">
        <f>EXP(-LN(2)/2)*AB117+(1-EXP(-LN(2)/2))/(LN(2)/2)*V118*Y118*VLOOKUP('Données projet'!$B$9,Paramètres!$A$1:$I$89,3,0)*0.475*44/12</f>
        <v>1.238699029898034E-13</v>
      </c>
      <c r="AC118" s="24">
        <f t="shared" si="57"/>
        <v>14.821199725266545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92.185643381769751</v>
      </c>
      <c r="AO118" s="62">
        <f t="shared" si="90"/>
        <v>289.38144171806783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8.7584192587099814</v>
      </c>
      <c r="AV118" s="23">
        <f>EXP(-LN(2)/25)*AV117+(1-EXP(-LN(2)/25))/(LN(2)/25)*Calculateur!AQ118*Calculateur!AS118*VLOOKUP('Données projet'!$B$10,Paramètres!$A$1:$I$89,3,0)*0.475*44/12</f>
        <v>0.79923656586278624</v>
      </c>
      <c r="AW118" s="23">
        <f>EXP(-LN(2)/2)*AW117+(1-EXP(-LN(2)/2))/(LN(2)/2)*AQ118*AT118*VLOOKUP('Données projet'!$B$10,Paramètres!$A$1:$I$89,3,0)*0.475*44/12</f>
        <v>7.9879221773221534E-14</v>
      </c>
      <c r="AX118" s="23">
        <f t="shared" si="60"/>
        <v>9.5576558245728478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84.40750751235089</v>
      </c>
      <c r="BJ118" s="62">
        <f t="shared" si="92"/>
        <v>274.84191731958373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8.2661038451258495</v>
      </c>
      <c r="BQ118" s="23">
        <f>EXP(-LN(2)/25)*BQ117+(1-EXP(-LN(2)/25))/(LN(2)/25)*Calculateur!BL118*Calculateur!BN118*VLOOKUP('Données projet'!$B$11,Paramètres!$A$1:$I$89,3,0)*0.475*44/12</f>
        <v>0.75431105261072373</v>
      </c>
      <c r="BR118" s="23">
        <f>EXP(-LN(2)/2)*BR117+(1-EXP(-LN(2)/2))/(LN(2)/2)*BL118*BO118*VLOOKUP('Données projet'!$B$11,Paramètres!$A$1:$I$89,3,0)*0.475*44/12</f>
        <v>7.5389168152534706E-14</v>
      </c>
      <c r="BS118" s="24">
        <f t="shared" si="63"/>
        <v>9.0204148977366483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91.618514031435666</v>
      </c>
      <c r="CE118" s="62">
        <f t="shared" si="94"/>
        <v>251.45374870618241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7.475547550115742</v>
      </c>
      <c r="CL118" s="23">
        <f>EXP(-LN(2)/25)*CL117+(1-EXP(-LN(2)/25))/(LN(2)/25)*Calculateur!CG118*Calculateur!CI118*VLOOKUP('Données projet'!$B$12,Paramètres!$A$1:$I$89,3,0)*0.475*44/12</f>
        <v>0.68217000984016407</v>
      </c>
      <c r="CM118" s="23">
        <f>EXP(-LN(2)/2)*CM117+(1-EXP(-LN(2)/2))/(LN(2)/2)*CG118*CJ118*VLOOKUP('Données projet'!$B$12,Paramètres!$A$1:$I$89,3,0)*0.475*44/12</f>
        <v>6.8179074670137007E-14</v>
      </c>
      <c r="CN118" s="24">
        <f t="shared" si="66"/>
        <v>8.157717559955973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144.57071766795218</v>
      </c>
      <c r="T119" s="62">
        <f t="shared" si="88"/>
        <v>431.01596160648734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13.3154805959459</v>
      </c>
      <c r="AA119" s="23">
        <f>EXP(-LN(2)/25)*AA118+(1-EXP(-LN(2)/25))/(LN(2)/25)*Calculateur!V119*Calculateur!X119*VLOOKUP('Données projet'!$B$9,Paramètres!$A$1:$I$89,3,0)*0.475*44/12</f>
        <v>1.2054969547641972</v>
      </c>
      <c r="AB119" s="23">
        <f>EXP(-LN(2)/2)*AB118+(1-EXP(-LN(2)/2))/(LN(2)/2)*V119*Y119*VLOOKUP('Données projet'!$B$9,Paramètres!$A$1:$I$89,3,0)*0.475*44/12</f>
        <v>8.7589248389009784E-14</v>
      </c>
      <c r="AC119" s="24">
        <f t="shared" si="57"/>
        <v>14.520977550710183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92.185643381769751</v>
      </c>
      <c r="AO119" s="62">
        <f t="shared" si="90"/>
        <v>289.38144171806783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8.5866719991549374</v>
      </c>
      <c r="AV119" s="23">
        <f>EXP(-LN(2)/25)*AV118+(1-EXP(-LN(2)/25))/(LN(2)/25)*Calculateur!AQ119*Calculateur!AS119*VLOOKUP('Données projet'!$B$10,Paramètres!$A$1:$I$89,3,0)*0.475*44/12</f>
        <v>0.77738139993924404</v>
      </c>
      <c r="AW119" s="23">
        <f>EXP(-LN(2)/2)*AW118+(1-EXP(-LN(2)/2))/(LN(2)/2)*AQ119*AT119*VLOOKUP('Données projet'!$B$10,Paramètres!$A$1:$I$89,3,0)*0.475*44/12</f>
        <v>5.6483139391749063E-14</v>
      </c>
      <c r="AX119" s="23">
        <f t="shared" si="60"/>
        <v>9.3640533990942387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84.40750751235089</v>
      </c>
      <c r="BJ119" s="62">
        <f t="shared" si="92"/>
        <v>274.84191731958373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8.1040105905484374</v>
      </c>
      <c r="BQ119" s="23">
        <f>EXP(-LN(2)/25)*BQ118+(1-EXP(-LN(2)/25))/(LN(2)/25)*Calculateur!BL119*Calculateur!BN119*VLOOKUP('Données projet'!$B$11,Paramètres!$A$1:$I$89,3,0)*0.475*44/12</f>
        <v>0.73368437720958923</v>
      </c>
      <c r="BR119" s="23">
        <f>EXP(-LN(2)/2)*BR118+(1-EXP(-LN(2)/2))/(LN(2)/2)*BL119*BO119*VLOOKUP('Données projet'!$B$11,Paramètres!$A$1:$I$89,3,0)*0.475*44/12</f>
        <v>5.3308192028670196E-14</v>
      </c>
      <c r="BS119" s="24">
        <f t="shared" si="63"/>
        <v>8.8376949677580807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91.618514031435666</v>
      </c>
      <c r="CE119" s="62">
        <f t="shared" si="94"/>
        <v>251.45374870618241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7.3289566222917513</v>
      </c>
      <c r="CL119" s="23">
        <f>EXP(-LN(2)/25)*CL118+(1-EXP(-LN(2)/25))/(LN(2)/25)*Calculateur!CG119*Calculateur!CI119*VLOOKUP('Données projet'!$B$12,Paramètres!$A$1:$I$89,3,0)*0.475*44/12</f>
        <v>0.66351603504732304</v>
      </c>
      <c r="CM119" s="23">
        <f>EXP(-LN(2)/2)*CM118+(1-EXP(-LN(2)/2))/(LN(2)/2)*CG119*CJ119*VLOOKUP('Données projet'!$B$12,Paramètres!$A$1:$I$89,3,0)*0.475*44/12</f>
        <v>4.8209886034277854E-14</v>
      </c>
      <c r="CN119" s="24">
        <f t="shared" si="66"/>
        <v>7.992472657339122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144.57071766795218</v>
      </c>
      <c r="T120" s="62">
        <f t="shared" si="88"/>
        <v>431.01596160648734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13.054372143100618</v>
      </c>
      <c r="AA120" s="23">
        <f>EXP(-LN(2)/25)*AA119+(1-EXP(-LN(2)/25))/(LN(2)/25)*Calculateur!V120*Calculateur!X120*VLOOKUP('Données projet'!$B$9,Paramètres!$A$1:$I$89,3,0)*0.475*44/12</f>
        <v>1.1725325771418404</v>
      </c>
      <c r="AB120" s="23">
        <f>EXP(-LN(2)/2)*AB119+(1-EXP(-LN(2)/2))/(LN(2)/2)*V120*Y120*VLOOKUP('Données projet'!$B$9,Paramètres!$A$1:$I$89,3,0)*0.475*44/12</f>
        <v>6.1934951494901702E-14</v>
      </c>
      <c r="AC120" s="24">
        <f t="shared" si="57"/>
        <v>14.226904720242521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92.185643381769751</v>
      </c>
      <c r="AO120" s="62">
        <f t="shared" si="90"/>
        <v>289.38144171806783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8.4182925986042836</v>
      </c>
      <c r="AV120" s="23">
        <f>EXP(-LN(2)/25)*AV119+(1-EXP(-LN(2)/25))/(LN(2)/25)*Calculateur!AQ120*Calculateur!AS120*VLOOKUP('Données projet'!$B$10,Paramètres!$A$1:$I$89,3,0)*0.475*44/12</f>
        <v>0.75612386467719428</v>
      </c>
      <c r="AW120" s="23">
        <f>EXP(-LN(2)/2)*AW119+(1-EXP(-LN(2)/2))/(LN(2)/2)*AQ120*AT120*VLOOKUP('Données projet'!$B$10,Paramètres!$A$1:$I$89,3,0)*0.475*44/12</f>
        <v>3.9939610886610773E-14</v>
      </c>
      <c r="AX120" s="23">
        <f t="shared" si="60"/>
        <v>9.1744164632815171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84.40750751235089</v>
      </c>
      <c r="BJ120" s="62">
        <f t="shared" si="92"/>
        <v>274.84191731958373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7.9450958858261664</v>
      </c>
      <c r="BQ120" s="23">
        <f>EXP(-LN(2)/25)*BQ119+(1-EXP(-LN(2)/25))/(LN(2)/25)*Calculateur!BL120*Calculateur!BN120*VLOOKUP('Données projet'!$B$11,Paramètres!$A$1:$I$89,3,0)*0.475*44/12</f>
        <v>0.71362173933200845</v>
      </c>
      <c r="BR120" s="23">
        <f>EXP(-LN(2)/2)*BR119+(1-EXP(-LN(2)/2))/(LN(2)/2)*BL120*BO120*VLOOKUP('Données projet'!$B$11,Paramètres!$A$1:$I$89,3,0)*0.475*44/12</f>
        <v>3.7694584076267353E-14</v>
      </c>
      <c r="BS120" s="24">
        <f t="shared" si="63"/>
        <v>8.6587176251582125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91.618514031435666</v>
      </c>
      <c r="CE120" s="62">
        <f t="shared" si="94"/>
        <v>251.45374870618241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7.1852402531507522</v>
      </c>
      <c r="CL120" s="23">
        <f>EXP(-LN(2)/25)*CL119+(1-EXP(-LN(2)/25))/(LN(2)/25)*Calculateur!CG120*Calculateur!CI120*VLOOKUP('Données projet'!$B$12,Paramètres!$A$1:$I$89,3,0)*0.475*44/12</f>
        <v>0.64537215417616223</v>
      </c>
      <c r="CM120" s="23">
        <f>EXP(-LN(2)/2)*CM119+(1-EXP(-LN(2)/2))/(LN(2)/2)*CG120*CJ120*VLOOKUP('Données projet'!$B$12,Paramètres!$A$1:$I$89,3,0)*0.475*44/12</f>
        <v>3.4089537335068503E-14</v>
      </c>
      <c r="CN120" s="24">
        <f t="shared" si="66"/>
        <v>7.8306124073269485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144.57071766795218</v>
      </c>
      <c r="T121" s="62">
        <f t="shared" si="88"/>
        <v>431.01596160648734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12.798383867755202</v>
      </c>
      <c r="AA121" s="23">
        <f>EXP(-LN(2)/25)*AA120+(1-EXP(-LN(2)/25))/(LN(2)/25)*Calculateur!V121*Calculateur!X121*VLOOKUP('Données projet'!$B$9,Paramètres!$A$1:$I$89,3,0)*0.475*44/12</f>
        <v>1.1404696121590885</v>
      </c>
      <c r="AB121" s="23">
        <f>EXP(-LN(2)/2)*AB120+(1-EXP(-LN(2)/2))/(LN(2)/2)*V121*Y121*VLOOKUP('Données projet'!$B$9,Paramètres!$A$1:$I$89,3,0)*0.475*44/12</f>
        <v>4.3794624194504892E-14</v>
      </c>
      <c r="AC121" s="24">
        <f t="shared" si="57"/>
        <v>13.938853479914336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92.185643381769751</v>
      </c>
      <c r="AO121" s="62">
        <f t="shared" si="90"/>
        <v>289.38144171806783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8.2532150153971333</v>
      </c>
      <c r="AV121" s="23">
        <f>EXP(-LN(2)/25)*AV120+(1-EXP(-LN(2)/25))/(LN(2)/25)*Calculateur!AQ121*Calculateur!AS121*VLOOKUP('Données projet'!$B$10,Paramètres!$A$1:$I$89,3,0)*0.475*44/12</f>
        <v>0.73544761783477053</v>
      </c>
      <c r="AW121" s="23">
        <f>EXP(-LN(2)/2)*AW120+(1-EXP(-LN(2)/2))/(LN(2)/2)*AQ121*AT121*VLOOKUP('Données projet'!$B$10,Paramètres!$A$1:$I$89,3,0)*0.475*44/12</f>
        <v>2.8241569695874538E-14</v>
      </c>
      <c r="AX121" s="23">
        <f t="shared" si="60"/>
        <v>8.9886626332319324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84.40750751235089</v>
      </c>
      <c r="BJ121" s="62">
        <f t="shared" si="92"/>
        <v>274.84191731958373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7.7892974015350998</v>
      </c>
      <c r="BQ121" s="23">
        <f>EXP(-LN(2)/25)*BQ120+(1-EXP(-LN(2)/25))/(LN(2)/25)*Calculateur!BL121*Calculateur!BN121*VLOOKUP('Données projet'!$B$11,Paramètres!$A$1:$I$89,3,0)*0.475*44/12</f>
        <v>0.69410771534223836</v>
      </c>
      <c r="BR121" s="23">
        <f>EXP(-LN(2)/2)*BR120+(1-EXP(-LN(2)/2))/(LN(2)/2)*BL121*BO121*VLOOKUP('Données projet'!$B$11,Paramètres!$A$1:$I$89,3,0)*0.475*44/12</f>
        <v>2.6654096014335098E-14</v>
      </c>
      <c r="BS121" s="24">
        <f t="shared" si="63"/>
        <v>8.4834051168773641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91.618514031435666</v>
      </c>
      <c r="CE121" s="62">
        <f t="shared" si="94"/>
        <v>251.45374870618241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7.0443420743502783</v>
      </c>
      <c r="CL121" s="23">
        <f>EXP(-LN(2)/25)*CL120+(1-EXP(-LN(2)/25))/(LN(2)/25)*Calculateur!CG121*Calculateur!CI121*VLOOKUP('Données projet'!$B$12,Paramètres!$A$1:$I$89,3,0)*0.475*44/12</f>
        <v>0.62772441868156847</v>
      </c>
      <c r="CM121" s="23">
        <f>EXP(-LN(2)/2)*CM120+(1-EXP(-LN(2)/2))/(LN(2)/2)*CG121*CJ121*VLOOKUP('Données projet'!$B$12,Paramètres!$A$1:$I$89,3,0)*0.475*44/12</f>
        <v>2.4104943017138927E-14</v>
      </c>
      <c r="CN121" s="24">
        <f t="shared" si="66"/>
        <v>7.6720664930318705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144.57071766795218</v>
      </c>
      <c r="T122" s="62">
        <f t="shared" si="88"/>
        <v>431.01596160648734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12.547415366351879</v>
      </c>
      <c r="AA122" s="23">
        <f>EXP(-LN(2)/25)*AA121+(1-EXP(-LN(2)/25))/(LN(2)/25)*Calculateur!V122*Calculateur!X122*VLOOKUP('Données projet'!$B$9,Paramètres!$A$1:$I$89,3,0)*0.475*44/12</f>
        <v>1.1092834106399079</v>
      </c>
      <c r="AB122" s="23">
        <f>EXP(-LN(2)/2)*AB121+(1-EXP(-LN(2)/2))/(LN(2)/2)*V122*Y122*VLOOKUP('Données projet'!$B$9,Paramètres!$A$1:$I$89,3,0)*0.475*44/12</f>
        <v>3.0967475747450851E-14</v>
      </c>
      <c r="AC122" s="24">
        <f t="shared" si="57"/>
        <v>13.656698776991817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92.185643381769751</v>
      </c>
      <c r="AO122" s="62">
        <f t="shared" si="90"/>
        <v>289.38144171806783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8.0913745029092929</v>
      </c>
      <c r="AV122" s="23">
        <f>EXP(-LN(2)/25)*AV121+(1-EXP(-LN(2)/25))/(LN(2)/25)*Calculateur!AQ122*Calculateur!AS122*VLOOKUP('Données projet'!$B$10,Paramètres!$A$1:$I$89,3,0)*0.475*44/12</f>
        <v>0.71533676404956936</v>
      </c>
      <c r="AW122" s="23">
        <f>EXP(-LN(2)/2)*AW121+(1-EXP(-LN(2)/2))/(LN(2)/2)*AQ122*AT122*VLOOKUP('Données projet'!$B$10,Paramètres!$A$1:$I$89,3,0)*0.475*44/12</f>
        <v>1.996980544330539E-14</v>
      </c>
      <c r="AX122" s="23">
        <f t="shared" si="60"/>
        <v>8.8067112669588816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84.40750751235089</v>
      </c>
      <c r="BJ122" s="62">
        <f t="shared" si="92"/>
        <v>274.84191731958373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7.6365540304932891</v>
      </c>
      <c r="BQ122" s="23">
        <f>EXP(-LN(2)/25)*BQ121+(1-EXP(-LN(2)/25))/(LN(2)/25)*Calculateur!BL122*Calculateur!BN122*VLOOKUP('Données projet'!$B$11,Paramètres!$A$1:$I$89,3,0)*0.475*44/12</f>
        <v>0.67512730336466653</v>
      </c>
      <c r="BR122" s="23">
        <f>EXP(-LN(2)/2)*BR121+(1-EXP(-LN(2)/2))/(LN(2)/2)*BL122*BO122*VLOOKUP('Données projet'!$B$11,Paramètres!$A$1:$I$89,3,0)*0.475*44/12</f>
        <v>1.8847292038133676E-14</v>
      </c>
      <c r="BS122" s="24">
        <f t="shared" si="63"/>
        <v>8.3116813338579743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91.618514031435666</v>
      </c>
      <c r="CE122" s="62">
        <f t="shared" si="94"/>
        <v>251.45374870618241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6.906206822896678</v>
      </c>
      <c r="CL122" s="23">
        <f>EXP(-LN(2)/25)*CL121+(1-EXP(-LN(2)/25))/(LN(2)/25)*Calculateur!CG122*Calculateur!CI122*VLOOKUP('Données projet'!$B$12,Paramètres!$A$1:$I$89,3,0)*0.475*44/12</f>
        <v>0.61055926144212846</v>
      </c>
      <c r="CM122" s="23">
        <f>EXP(-LN(2)/2)*CM121+(1-EXP(-LN(2)/2))/(LN(2)/2)*CG122*CJ122*VLOOKUP('Données projet'!$B$12,Paramètres!$A$1:$I$89,3,0)*0.475*44/12</f>
        <v>1.7044768667534252E-14</v>
      </c>
      <c r="CN122" s="24">
        <f t="shared" si="66"/>
        <v>7.5167660843388235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144.57071766795218</v>
      </c>
      <c r="T123" s="62">
        <f t="shared" si="88"/>
        <v>431.01596160648734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12.301368204185405</v>
      </c>
      <c r="AA123" s="23">
        <f>EXP(-LN(2)/25)*AA122+(1-EXP(-LN(2)/25))/(LN(2)/25)*Calculateur!V123*Calculateur!X123*VLOOKUP('Données projet'!$B$9,Paramètres!$A$1:$I$89,3,0)*0.475*44/12</f>
        <v>1.0789499974412804</v>
      </c>
      <c r="AB123" s="23">
        <f>EXP(-LN(2)/2)*AB122+(1-EXP(-LN(2)/2))/(LN(2)/2)*V123*Y123*VLOOKUP('Données projet'!$B$9,Paramètres!$A$1:$I$89,3,0)*0.475*44/12</f>
        <v>2.1897312097252446E-14</v>
      </c>
      <c r="AC123" s="24">
        <f t="shared" si="57"/>
        <v>13.380318201626707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92.185643381769751</v>
      </c>
      <c r="AO123" s="62">
        <f t="shared" si="90"/>
        <v>289.38144171806783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7.932707584158373</v>
      </c>
      <c r="AV123" s="23">
        <f>EXP(-LN(2)/25)*AV122+(1-EXP(-LN(2)/25))/(LN(2)/25)*Calculateur!AQ123*Calculateur!AS123*VLOOKUP('Données projet'!$B$10,Paramètres!$A$1:$I$89,3,0)*0.475*44/12</f>
        <v>0.6957758426187084</v>
      </c>
      <c r="AW123" s="23">
        <f>EXP(-LN(2)/2)*AW122+(1-EXP(-LN(2)/2))/(LN(2)/2)*AQ123*AT123*VLOOKUP('Données projet'!$B$10,Paramètres!$A$1:$I$89,3,0)*0.475*44/12</f>
        <v>1.4120784847937271E-14</v>
      </c>
      <c r="AX123" s="23">
        <f t="shared" si="60"/>
        <v>8.6284834267770947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84.40750751235089</v>
      </c>
      <c r="BJ123" s="62">
        <f t="shared" si="92"/>
        <v>274.84191731958373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7.486805863793351</v>
      </c>
      <c r="BQ123" s="23">
        <f>EXP(-LN(2)/25)*BQ122+(1-EXP(-LN(2)/25))/(LN(2)/25)*Calculateur!BL123*Calculateur!BN123*VLOOKUP('Données projet'!$B$11,Paramètres!$A$1:$I$89,3,0)*0.475*44/12</f>
        <v>0.65666591175075784</v>
      </c>
      <c r="BR123" s="23">
        <f>EXP(-LN(2)/2)*BR122+(1-EXP(-LN(2)/2))/(LN(2)/2)*BL123*BO123*VLOOKUP('Données projet'!$B$11,Paramètres!$A$1:$I$89,3,0)*0.475*44/12</f>
        <v>1.3327048007167549E-14</v>
      </c>
      <c r="BS123" s="24">
        <f t="shared" si="63"/>
        <v>8.143471775544123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91.618514031435666</v>
      </c>
      <c r="CE123" s="62">
        <f t="shared" si="94"/>
        <v>251.45374870618241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6.7707803194698988</v>
      </c>
      <c r="CL123" s="23">
        <f>EXP(-LN(2)/25)*CL122+(1-EXP(-LN(2)/25))/(LN(2)/25)*Calculateur!CG123*Calculateur!CI123*VLOOKUP('Données projet'!$B$12,Paramètres!$A$1:$I$89,3,0)*0.475*44/12</f>
        <v>0.59386348633007735</v>
      </c>
      <c r="CM123" s="23">
        <f>EXP(-LN(2)/2)*CM122+(1-EXP(-LN(2)/2))/(LN(2)/2)*CG123*CJ123*VLOOKUP('Données projet'!$B$12,Paramètres!$A$1:$I$89,3,0)*0.475*44/12</f>
        <v>1.2052471508569464E-14</v>
      </c>
      <c r="CN123" s="24">
        <f t="shared" si="66"/>
        <v>7.3646438057999886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144.57071766795218</v>
      </c>
      <c r="T124" s="62">
        <f t="shared" si="88"/>
        <v>431.01596160648734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12.060145876795065</v>
      </c>
      <c r="AA124" s="23">
        <f>EXP(-LN(2)/25)*AA123+(1-EXP(-LN(2)/25))/(LN(2)/25)*Calculateur!V124*Calculateur!X124*VLOOKUP('Données projet'!$B$9,Paramètres!$A$1:$I$89,3,0)*0.475*44/12</f>
        <v>1.0494460530217342</v>
      </c>
      <c r="AB124" s="23">
        <f>EXP(-LN(2)/2)*AB123+(1-EXP(-LN(2)/2))/(LN(2)/2)*V124*Y124*VLOOKUP('Données projet'!$B$9,Paramètres!$A$1:$I$89,3,0)*0.475*44/12</f>
        <v>1.5483737873725425E-14</v>
      </c>
      <c r="AC124" s="24">
        <f t="shared" si="57"/>
        <v>13.109591929816816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92.185643381769751</v>
      </c>
      <c r="AO124" s="62">
        <f t="shared" si="90"/>
        <v>289.38144171806783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7.7771520269068937</v>
      </c>
      <c r="AV124" s="23">
        <f>EXP(-LN(2)/25)*AV123+(1-EXP(-LN(2)/25))/(LN(2)/25)*Calculateur!AQ124*Calculateur!AS124*VLOOKUP('Données projet'!$B$10,Paramètres!$A$1:$I$89,3,0)*0.475*44/12</f>
        <v>0.67674981561303849</v>
      </c>
      <c r="AW124" s="23">
        <f>EXP(-LN(2)/2)*AW123+(1-EXP(-LN(2)/2))/(LN(2)/2)*AQ124*AT124*VLOOKUP('Données projet'!$B$10,Paramètres!$A$1:$I$89,3,0)*0.475*44/12</f>
        <v>9.9849027216526964E-15</v>
      </c>
      <c r="AX124" s="23">
        <f t="shared" si="60"/>
        <v>8.4539018425199437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84.40750751235089</v>
      </c>
      <c r="BJ124" s="62">
        <f t="shared" si="92"/>
        <v>274.84191731958373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7.3399941673050355</v>
      </c>
      <c r="BQ124" s="23">
        <f>EXP(-LN(2)/25)*BQ123+(1-EXP(-LN(2)/25))/(LN(2)/25)*Calculateur!BL124*Calculateur!BN124*VLOOKUP('Données projet'!$B$11,Paramètres!$A$1:$I$89,3,0)*0.475*44/12</f>
        <v>0.6387093478613739</v>
      </c>
      <c r="BR124" s="23">
        <f>EXP(-LN(2)/2)*BR123+(1-EXP(-LN(2)/2))/(LN(2)/2)*BL124*BO124*VLOOKUP('Données projet'!$B$11,Paramètres!$A$1:$I$89,3,0)*0.475*44/12</f>
        <v>9.4236460190668382E-15</v>
      </c>
      <c r="BS124" s="24">
        <f t="shared" si="63"/>
        <v>7.9787035151664192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91.618514031435666</v>
      </c>
      <c r="CE124" s="62">
        <f t="shared" si="94"/>
        <v>251.45374870618241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6.6380094471733084</v>
      </c>
      <c r="CL124" s="23">
        <f>EXP(-LN(2)/25)*CL123+(1-EXP(-LN(2)/25))/(LN(2)/25)*Calculateur!CG124*Calculateur!CI124*VLOOKUP('Données projet'!$B$12,Paramètres!$A$1:$I$89,3,0)*0.475*44/12</f>
        <v>0.5776242580664579</v>
      </c>
      <c r="CM124" s="23">
        <f>EXP(-LN(2)/2)*CM123+(1-EXP(-LN(2)/2))/(LN(2)/2)*CG124*CJ124*VLOOKUP('Données projet'!$B$12,Paramètres!$A$1:$I$89,3,0)*0.475*44/12</f>
        <v>8.5223843337671258E-15</v>
      </c>
      <c r="CN124" s="24">
        <f t="shared" si="66"/>
        <v>7.2156337052397754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144.57071766795218</v>
      </c>
      <c r="T125" s="62">
        <f t="shared" si="88"/>
        <v>431.01596160648734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11.823653772113758</v>
      </c>
      <c r="AA125" s="23">
        <f>EXP(-LN(2)/25)*AA124+(1-EXP(-LN(2)/25))/(LN(2)/25)*Calculateur!V125*Calculateur!X125*VLOOKUP('Données projet'!$B$9,Paramètres!$A$1:$I$89,3,0)*0.475*44/12</f>
        <v>1.0207488955138855</v>
      </c>
      <c r="AB125" s="23">
        <f>EXP(-LN(2)/2)*AB124+(1-EXP(-LN(2)/2))/(LN(2)/2)*V125*Y125*VLOOKUP('Données projet'!$B$9,Paramètres!$A$1:$I$89,3,0)*0.475*44/12</f>
        <v>1.0948656048626223E-14</v>
      </c>
      <c r="AC125" s="24">
        <f t="shared" si="57"/>
        <v>12.844402667627655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92.185643381769751</v>
      </c>
      <c r="AO125" s="62">
        <f t="shared" si="90"/>
        <v>289.38144171806783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7.624646819253595</v>
      </c>
      <c r="AV125" s="23">
        <f>EXP(-LN(2)/25)*AV124+(1-EXP(-LN(2)/25))/(LN(2)/25)*Calculateur!AQ125*Calculateur!AS125*VLOOKUP('Données projet'!$B$10,Paramètres!$A$1:$I$89,3,0)*0.475*44/12</f>
        <v>0.65824405631637384</v>
      </c>
      <c r="AW125" s="23">
        <f>EXP(-LN(2)/2)*AW124+(1-EXP(-LN(2)/2))/(LN(2)/2)*AQ125*AT125*VLOOKUP('Données projet'!$B$10,Paramètres!$A$1:$I$89,3,0)*0.475*44/12</f>
        <v>7.0603924239686368E-15</v>
      </c>
      <c r="AX125" s="23">
        <f t="shared" si="60"/>
        <v>8.2828908755699757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84.40750751235089</v>
      </c>
      <c r="BJ125" s="62">
        <f t="shared" si="92"/>
        <v>274.84191731958373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7.1960613586385636</v>
      </c>
      <c r="BQ125" s="23">
        <f>EXP(-LN(2)/25)*BQ124+(1-EXP(-LN(2)/25))/(LN(2)/25)*Calculateur!BL125*Calculateur!BN125*VLOOKUP('Données projet'!$B$11,Paramètres!$A$1:$I$89,3,0)*0.475*44/12</f>
        <v>0.62124380715583982</v>
      </c>
      <c r="BR125" s="23">
        <f>EXP(-LN(2)/2)*BR124+(1-EXP(-LN(2)/2))/(LN(2)/2)*BL125*BO125*VLOOKUP('Données projet'!$B$11,Paramètres!$A$1:$I$89,3,0)*0.475*44/12</f>
        <v>6.6635240035837745E-15</v>
      </c>
      <c r="BS125" s="24">
        <f t="shared" si="63"/>
        <v>7.8173051657944104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91.618514031435666</v>
      </c>
      <c r="CE125" s="62">
        <f t="shared" si="94"/>
        <v>251.45374870618241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6.5078421307002179</v>
      </c>
      <c r="CL125" s="23">
        <f>EXP(-LN(2)/25)*CL124+(1-EXP(-LN(2)/25))/(LN(2)/25)*Calculateur!CG125*Calculateur!CI125*VLOOKUP('Données projet'!$B$12,Paramètres!$A$1:$I$89,3,0)*0.475*44/12</f>
        <v>0.56182909235369105</v>
      </c>
      <c r="CM125" s="23">
        <f>EXP(-LN(2)/2)*CM124+(1-EXP(-LN(2)/2))/(LN(2)/2)*CG125*CJ125*VLOOKUP('Données projet'!$B$12,Paramètres!$A$1:$I$89,3,0)*0.475*44/12</f>
        <v>6.0262357542847318E-15</v>
      </c>
      <c r="CN125" s="24">
        <f t="shared" si="66"/>
        <v>7.0696712230539154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144.57071766795218</v>
      </c>
      <c r="T126" s="62">
        <f t="shared" si="88"/>
        <v>431.01596160648734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11.591799133359311</v>
      </c>
      <c r="AA126" s="23">
        <f>EXP(-LN(2)/25)*AA125+(1-EXP(-LN(2)/25))/(LN(2)/25)*Calculateur!V126*Calculateur!X126*VLOOKUP('Données projet'!$B$9,Paramètres!$A$1:$I$89,3,0)*0.475*44/12</f>
        <v>0.99283646328720687</v>
      </c>
      <c r="AB126" s="23">
        <f>EXP(-LN(2)/2)*AB125+(1-EXP(-LN(2)/2))/(LN(2)/2)*V126*Y126*VLOOKUP('Données projet'!$B$9,Paramètres!$A$1:$I$89,3,0)*0.475*44/12</f>
        <v>7.7418689368627127E-15</v>
      </c>
      <c r="AC126" s="24">
        <f t="shared" si="57"/>
        <v>12.584635596646525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92.185643381769751</v>
      </c>
      <c r="AO126" s="62">
        <f t="shared" si="90"/>
        <v>289.38144171806783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7.4751321457033857</v>
      </c>
      <c r="AV126" s="23">
        <f>EXP(-LN(2)/25)*AV125+(1-EXP(-LN(2)/25))/(LN(2)/25)*Calculateur!AQ126*Calculateur!AS126*VLOOKUP('Données projet'!$B$10,Paramètres!$A$1:$I$89,3,0)*0.475*44/12</f>
        <v>0.64024433798085212</v>
      </c>
      <c r="AW126" s="23">
        <f>EXP(-LN(2)/2)*AW125+(1-EXP(-LN(2)/2))/(LN(2)/2)*AQ126*AT126*VLOOKUP('Données projet'!$B$10,Paramètres!$A$1:$I$89,3,0)*0.475*44/12</f>
        <v>4.992451360826349E-15</v>
      </c>
      <c r="AX126" s="23">
        <f t="shared" si="60"/>
        <v>8.1153764836842424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84.40750751235089</v>
      </c>
      <c r="BJ126" s="62">
        <f t="shared" si="92"/>
        <v>274.84191731958373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7.0549509845596958</v>
      </c>
      <c r="BQ126" s="23">
        <f>EXP(-LN(2)/25)*BQ125+(1-EXP(-LN(2)/25))/(LN(2)/25)*Calculateur!BL126*Calculateur!BN126*VLOOKUP('Données projet'!$B$11,Paramètres!$A$1:$I$89,3,0)*0.475*44/12</f>
        <v>0.60425586257937147</v>
      </c>
      <c r="BR126" s="23">
        <f>EXP(-LN(2)/2)*BR125+(1-EXP(-LN(2)/2))/(LN(2)/2)*BL126*BO126*VLOOKUP('Données projet'!$B$11,Paramètres!$A$1:$I$89,3,0)*0.475*44/12</f>
        <v>4.7118230095334191E-15</v>
      </c>
      <c r="BS126" s="24">
        <f t="shared" si="63"/>
        <v>7.659206847139072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91.618514031435666</v>
      </c>
      <c r="CE126" s="62">
        <f t="shared" si="94"/>
        <v>251.45374870618241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6.3802273159089413</v>
      </c>
      <c r="CL126" s="23">
        <f>EXP(-LN(2)/25)*CL125+(1-EXP(-LN(2)/25))/(LN(2)/25)*Calculateur!CG126*Calculateur!CI126*VLOOKUP('Données projet'!$B$12,Paramètres!$A$1:$I$89,3,0)*0.475*44/12</f>
        <v>0.54646584627797146</v>
      </c>
      <c r="CM126" s="23">
        <f>EXP(-LN(2)/2)*CM125+(1-EXP(-LN(2)/2))/(LN(2)/2)*CG126*CJ126*VLOOKUP('Données projet'!$B$12,Paramètres!$A$1:$I$89,3,0)*0.475*44/12</f>
        <v>4.2611921668835629E-15</v>
      </c>
      <c r="CN126" s="24">
        <f t="shared" si="66"/>
        <v>6.9266931621869174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144.57071766795218</v>
      </c>
      <c r="T127" s="62">
        <f t="shared" si="88"/>
        <v>431.01596160648734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11.364491022653473</v>
      </c>
      <c r="AA127" s="23">
        <f>EXP(-LN(2)/25)*AA126+(1-EXP(-LN(2)/25))/(LN(2)/25)*Calculateur!V127*Calculateur!X127*VLOOKUP('Données projet'!$B$9,Paramètres!$A$1:$I$89,3,0)*0.475*44/12</f>
        <v>0.96568729798761777</v>
      </c>
      <c r="AB127" s="23">
        <f>EXP(-LN(2)/2)*AB126+(1-EXP(-LN(2)/2))/(LN(2)/2)*V127*Y127*VLOOKUP('Données projet'!$B$9,Paramètres!$A$1:$I$89,3,0)*0.475*44/12</f>
        <v>5.4743280243131115E-15</v>
      </c>
      <c r="AC127" s="24">
        <f t="shared" si="57"/>
        <v>12.330178320641096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92.185643381769751</v>
      </c>
      <c r="AO127" s="62">
        <f t="shared" si="90"/>
        <v>289.38144171806783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7.32854936370655</v>
      </c>
      <c r="AV127" s="23">
        <f>EXP(-LN(2)/25)*AV126+(1-EXP(-LN(2)/25))/(LN(2)/25)*Calculateur!AQ127*Calculateur!AS127*VLOOKUP('Données projet'!$B$10,Paramètres!$A$1:$I$89,3,0)*0.475*44/12</f>
        <v>0.62273682288977927</v>
      </c>
      <c r="AW127" s="23">
        <f>EXP(-LN(2)/2)*AW126+(1-EXP(-LN(2)/2))/(LN(2)/2)*AQ127*AT127*VLOOKUP('Données projet'!$B$10,Paramètres!$A$1:$I$89,3,0)*0.475*44/12</f>
        <v>3.5301962119843188E-15</v>
      </c>
      <c r="AX127" s="23">
        <f t="shared" si="60"/>
        <v>7.9512861865963327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84.40750751235089</v>
      </c>
      <c r="BJ127" s="62">
        <f t="shared" si="92"/>
        <v>274.84191731958373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6.9166076988476854</v>
      </c>
      <c r="BQ127" s="23">
        <f>EXP(-LN(2)/25)*BQ126+(1-EXP(-LN(2)/25))/(LN(2)/25)*Calculateur!BL127*Calculateur!BN127*VLOOKUP('Données projet'!$B$11,Paramètres!$A$1:$I$89,3,0)*0.475*44/12</f>
        <v>0.58773245424070375</v>
      </c>
      <c r="BR127" s="23">
        <f>EXP(-LN(2)/2)*BR126+(1-EXP(-LN(2)/2))/(LN(2)/2)*BL127*BO127*VLOOKUP('Données projet'!$B$11,Paramètres!$A$1:$I$89,3,0)*0.475*44/12</f>
        <v>3.3317620017918873E-15</v>
      </c>
      <c r="BS127" s="24">
        <f t="shared" si="63"/>
        <v>7.5043401530883926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91.618514031435666</v>
      </c>
      <c r="CE127" s="62">
        <f t="shared" si="94"/>
        <v>251.45374870618241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6.2551149497983705</v>
      </c>
      <c r="CL127" s="23">
        <f>EXP(-LN(2)/25)*CL126+(1-EXP(-LN(2)/25))/(LN(2)/25)*Calculateur!CG127*Calculateur!CI127*VLOOKUP('Données projet'!$B$12,Paramètres!$A$1:$I$89,3,0)*0.475*44/12</f>
        <v>0.53152270897411047</v>
      </c>
      <c r="CM127" s="23">
        <f>EXP(-LN(2)/2)*CM126+(1-EXP(-LN(2)/2))/(LN(2)/2)*CG127*CJ127*VLOOKUP('Données projet'!$B$12,Paramètres!$A$1:$I$89,3,0)*0.475*44/12</f>
        <v>3.0131178771423659E-15</v>
      </c>
      <c r="CN127" s="24">
        <f t="shared" si="66"/>
        <v>6.7866376587724835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144.57071766795218</v>
      </c>
      <c r="T128" s="62">
        <f t="shared" si="88"/>
        <v>431.01596160648734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11.141640285354319</v>
      </c>
      <c r="AA128" s="23">
        <f>EXP(-LN(2)/25)*AA127+(1-EXP(-LN(2)/25))/(LN(2)/25)*Calculateur!V128*Calculateur!X128*VLOOKUP('Données projet'!$B$9,Paramètres!$A$1:$I$89,3,0)*0.475*44/12</f>
        <v>0.93928052804085849</v>
      </c>
      <c r="AB128" s="23">
        <f>EXP(-LN(2)/2)*AB127+(1-EXP(-LN(2)/2))/(LN(2)/2)*V128*Y128*VLOOKUP('Données projet'!$B$9,Paramètres!$A$1:$I$89,3,0)*0.475*44/12</f>
        <v>3.8709344684313564E-15</v>
      </c>
      <c r="AC128" s="24">
        <f t="shared" si="57"/>
        <v>12.080920813395181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92.185643381769751</v>
      </c>
      <c r="AO128" s="62">
        <f t="shared" si="90"/>
        <v>289.38144171806783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7.1848409806580031</v>
      </c>
      <c r="AV128" s="23">
        <f>EXP(-LN(2)/25)*AV127+(1-EXP(-LN(2)/25))/(LN(2)/25)*Calculateur!AQ128*Calculateur!AS128*VLOOKUP('Données projet'!$B$10,Paramètres!$A$1:$I$89,3,0)*0.475*44/12</f>
        <v>0.605708051719552</v>
      </c>
      <c r="AW128" s="23">
        <f>EXP(-LN(2)/2)*AW127+(1-EXP(-LN(2)/2))/(LN(2)/2)*AQ128*AT128*VLOOKUP('Données projet'!$B$10,Paramètres!$A$1:$I$89,3,0)*0.475*44/12</f>
        <v>2.4962256804131749E-15</v>
      </c>
      <c r="AX128" s="23">
        <f t="shared" si="60"/>
        <v>7.7905490323775579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84.40750751235089</v>
      </c>
      <c r="BJ128" s="62">
        <f t="shared" si="92"/>
        <v>274.84191731958373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6.7809772405874149</v>
      </c>
      <c r="BQ128" s="23">
        <f>EXP(-LN(2)/25)*BQ127+(1-EXP(-LN(2)/25))/(LN(2)/25)*Calculateur!BL128*Calculateur!BN128*VLOOKUP('Données projet'!$B$11,Paramètres!$A$1:$I$89,3,0)*0.475*44/12</f>
        <v>0.57166087937198518</v>
      </c>
      <c r="BR128" s="23">
        <f>EXP(-LN(2)/2)*BR127+(1-EXP(-LN(2)/2))/(LN(2)/2)*BL128*BO128*VLOOKUP('Données projet'!$B$11,Paramètres!$A$1:$I$89,3,0)*0.475*44/12</f>
        <v>2.3559115047667096E-15</v>
      </c>
      <c r="BS128" s="24">
        <f t="shared" si="63"/>
        <v>7.3526381199594031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91.618514031435666</v>
      </c>
      <c r="CE128" s="62">
        <f t="shared" si="94"/>
        <v>251.45374870618241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6.1324559608762197</v>
      </c>
      <c r="CL128" s="23">
        <f>EXP(-LN(2)/25)*CL127+(1-EXP(-LN(2)/25))/(LN(2)/25)*Calculateur!CG128*Calculateur!CI128*VLOOKUP('Données projet'!$B$12,Paramètres!$A$1:$I$89,3,0)*0.475*44/12</f>
        <v>0.51698819254564898</v>
      </c>
      <c r="CM128" s="23">
        <f>EXP(-LN(2)/2)*CM127+(1-EXP(-LN(2)/2))/(LN(2)/2)*CG128*CJ128*VLOOKUP('Données projet'!$B$12,Paramètres!$A$1:$I$89,3,0)*0.475*44/12</f>
        <v>2.1305960834417815E-15</v>
      </c>
      <c r="CN128" s="24">
        <f t="shared" si="66"/>
        <v>6.6494441534218707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144.57071766795218</v>
      </c>
      <c r="T129" s="62">
        <f t="shared" si="88"/>
        <v>431.01596160648734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10.923159515088072</v>
      </c>
      <c r="AA129" s="23">
        <f>EXP(-LN(2)/25)*AA128+(1-EXP(-LN(2)/25))/(LN(2)/25)*Calculateur!V129*Calculateur!X129*VLOOKUP('Données projet'!$B$9,Paramètres!$A$1:$I$89,3,0)*0.475*44/12</f>
        <v>0.91359585260696496</v>
      </c>
      <c r="AB129" s="23">
        <f>EXP(-LN(2)/2)*AB128+(1-EXP(-LN(2)/2))/(LN(2)/2)*V129*Y129*VLOOKUP('Données projet'!$B$9,Paramètres!$A$1:$I$89,3,0)*0.475*44/12</f>
        <v>2.7371640121565558E-15</v>
      </c>
      <c r="AC129" s="24">
        <f t="shared" si="57"/>
        <v>11.836755367695041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92.185643381769751</v>
      </c>
      <c r="AO129" s="62">
        <f t="shared" si="90"/>
        <v>289.38144171806783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7.0439506313475801</v>
      </c>
      <c r="AV129" s="23">
        <f>EXP(-LN(2)/25)*AV128+(1-EXP(-LN(2)/25))/(LN(2)/25)*Calculateur!AQ129*Calculateur!AS129*VLOOKUP('Données projet'!$B$10,Paramètres!$A$1:$I$89,3,0)*0.475*44/12</f>
        <v>0.58914493319247874</v>
      </c>
      <c r="AW129" s="23">
        <f>EXP(-LN(2)/2)*AW128+(1-EXP(-LN(2)/2))/(LN(2)/2)*AQ129*AT129*VLOOKUP('Données projet'!$B$10,Paramètres!$A$1:$I$89,3,0)*0.475*44/12</f>
        <v>1.7650981059921596E-15</v>
      </c>
      <c r="AX129" s="23">
        <f t="shared" si="60"/>
        <v>7.6330955645400609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84.40750751235089</v>
      </c>
      <c r="BJ129" s="62">
        <f t="shared" si="92"/>
        <v>274.84191731958373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6.6480064128872174</v>
      </c>
      <c r="BQ129" s="23">
        <f>EXP(-LN(2)/25)*BQ128+(1-EXP(-LN(2)/25))/(LN(2)/25)*Calculateur!BL129*Calculateur!BN129*VLOOKUP('Données projet'!$B$11,Paramètres!$A$1:$I$89,3,0)*0.475*44/12</f>
        <v>0.55602878256321919</v>
      </c>
      <c r="BR129" s="23">
        <f>EXP(-LN(2)/2)*BR128+(1-EXP(-LN(2)/2))/(LN(2)/2)*BL129*BO129*VLOOKUP('Données projet'!$B$11,Paramètres!$A$1:$I$89,3,0)*0.475*44/12</f>
        <v>1.6658810008959436E-15</v>
      </c>
      <c r="BS129" s="24">
        <f t="shared" si="63"/>
        <v>7.2040351954504382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91.618514031435666</v>
      </c>
      <c r="CE129" s="62">
        <f t="shared" si="94"/>
        <v>251.45374870618241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6.0122022399122361</v>
      </c>
      <c r="CL129" s="23">
        <f>EXP(-LN(2)/25)*CL128+(1-EXP(-LN(2)/25))/(LN(2)/25)*Calculateur!CG129*Calculateur!CI129*VLOOKUP('Données projet'!$B$12,Paramètres!$A$1:$I$89,3,0)*0.475*44/12</f>
        <v>0.50285112323326076</v>
      </c>
      <c r="CM129" s="23">
        <f>EXP(-LN(2)/2)*CM128+(1-EXP(-LN(2)/2))/(LN(2)/2)*CG129*CJ129*VLOOKUP('Données projet'!$B$12,Paramètres!$A$1:$I$89,3,0)*0.475*44/12</f>
        <v>1.5065589385711829E-15</v>
      </c>
      <c r="CN129" s="24">
        <f t="shared" si="66"/>
        <v>6.5150533631454985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144.57071766795218</v>
      </c>
      <c r="T130" s="62">
        <f t="shared" si="88"/>
        <v>431.01596160648734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10.708963019466635</v>
      </c>
      <c r="AA130" s="23">
        <f>EXP(-LN(2)/25)*AA129+(1-EXP(-LN(2)/25))/(LN(2)/25)*Calculateur!V130*Calculateur!X130*VLOOKUP('Données projet'!$B$9,Paramètres!$A$1:$I$89,3,0)*0.475*44/12</f>
        <v>0.88861352597350962</v>
      </c>
      <c r="AB130" s="23">
        <f>EXP(-LN(2)/2)*AB129+(1-EXP(-LN(2)/2))/(LN(2)/2)*V130*Y130*VLOOKUP('Données projet'!$B$9,Paramètres!$A$1:$I$89,3,0)*0.475*44/12</f>
        <v>1.9354672342156782E-15</v>
      </c>
      <c r="AC130" s="24">
        <f t="shared" si="57"/>
        <v>11.597576545440146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92.185643381769751</v>
      </c>
      <c r="AO130" s="62">
        <f t="shared" si="90"/>
        <v>289.38144171806783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6.9058230558525064</v>
      </c>
      <c r="AV130" s="23">
        <f>EXP(-LN(2)/25)*AV129+(1-EXP(-LN(2)/25))/(LN(2)/25)*Calculateur!AQ130*Calculateur!AS130*VLOOKUP('Données projet'!$B$10,Paramètres!$A$1:$I$89,3,0)*0.475*44/12</f>
        <v>0.5730347340125449</v>
      </c>
      <c r="AW130" s="23">
        <f>EXP(-LN(2)/2)*AW129+(1-EXP(-LN(2)/2))/(LN(2)/2)*AQ130*AT130*VLOOKUP('Données projet'!$B$10,Paramètres!$A$1:$I$89,3,0)*0.475*44/12</f>
        <v>1.2481128402065876E-15</v>
      </c>
      <c r="AX130" s="23">
        <f t="shared" si="60"/>
        <v>7.4788577898650521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84.40750751235089</v>
      </c>
      <c r="BJ130" s="62">
        <f t="shared" si="92"/>
        <v>274.84191731958373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6.5176430620140247</v>
      </c>
      <c r="BQ130" s="23">
        <f>EXP(-LN(2)/25)*BQ129+(1-EXP(-LN(2)/25))/(LN(2)/25)*Calculateur!BL130*Calculateur!BN130*VLOOKUP('Données projet'!$B$11,Paramètres!$A$1:$I$89,3,0)*0.475*44/12</f>
        <v>0.54082414626374509</v>
      </c>
      <c r="BR130" s="23">
        <f>EXP(-LN(2)/2)*BR129+(1-EXP(-LN(2)/2))/(LN(2)/2)*BL130*BO130*VLOOKUP('Données projet'!$B$11,Paramètres!$A$1:$I$89,3,0)*0.475*44/12</f>
        <v>1.1779557523833548E-15</v>
      </c>
      <c r="BS130" s="24">
        <f t="shared" si="63"/>
        <v>7.0584672082777704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91.618514031435666</v>
      </c>
      <c r="CE130" s="62">
        <f t="shared" si="94"/>
        <v>251.45374870618241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5.8943066210688295</v>
      </c>
      <c r="CL130" s="23">
        <f>EXP(-LN(2)/25)*CL129+(1-EXP(-LN(2)/25))/(LN(2)/25)*Calculateur!CG130*Calculateur!CI130*VLOOKUP('Données projet'!$B$12,Paramètres!$A$1:$I$89,3,0)*0.475*44/12</f>
        <v>0.48910063282465593</v>
      </c>
      <c r="CM130" s="23">
        <f>EXP(-LN(2)/2)*CM129+(1-EXP(-LN(2)/2))/(LN(2)/2)*CG130*CJ130*VLOOKUP('Données projet'!$B$12,Paramètres!$A$1:$I$89,3,0)*0.475*44/12</f>
        <v>1.0652980417208907E-15</v>
      </c>
      <c r="CN130" s="24">
        <f t="shared" si="66"/>
        <v>6.3834072538934867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144.57071766795218</v>
      </c>
      <c r="T131" s="62">
        <f t="shared" si="88"/>
        <v>431.01596160648734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10.498966786477373</v>
      </c>
      <c r="AA131" s="23">
        <f>EXP(-LN(2)/25)*AA130+(1-EXP(-LN(2)/25))/(LN(2)/25)*Calculateur!V131*Calculateur!X131*VLOOKUP('Données projet'!$B$9,Paramètres!$A$1:$I$89,3,0)*0.475*44/12</f>
        <v>0.86431434237560967</v>
      </c>
      <c r="AB131" s="23">
        <f>EXP(-LN(2)/2)*AB130+(1-EXP(-LN(2)/2))/(LN(2)/2)*V131*Y131*VLOOKUP('Données projet'!$B$9,Paramètres!$A$1:$I$89,3,0)*0.475*44/12</f>
        <v>1.3685820060782779E-15</v>
      </c>
      <c r="AC131" s="24">
        <f t="shared" si="57"/>
        <v>11.363281128852984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92.185643381769751</v>
      </c>
      <c r="AO131" s="62">
        <f t="shared" si="90"/>
        <v>289.38144171806783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6.7704040778633887</v>
      </c>
      <c r="AV131" s="23">
        <f>EXP(-LN(2)/25)*AV130+(1-EXP(-LN(2)/25))/(LN(2)/25)*Calculateur!AQ131*Calculateur!AS131*VLOOKUP('Données projet'!$B$10,Paramètres!$A$1:$I$89,3,0)*0.475*44/12</f>
        <v>0.55736506907638483</v>
      </c>
      <c r="AW131" s="23">
        <f>EXP(-LN(2)/2)*AW130+(1-EXP(-LN(2)/2))/(LN(2)/2)*AQ131*AT131*VLOOKUP('Données projet'!$B$10,Paramètres!$A$1:$I$89,3,0)*0.475*44/12</f>
        <v>8.8254905299608E-16</v>
      </c>
      <c r="AX131" s="23">
        <f t="shared" si="60"/>
        <v>7.3277691469397741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84.40750751235089</v>
      </c>
      <c r="BJ131" s="62">
        <f t="shared" si="92"/>
        <v>274.84191731958373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6.3898360569376624</v>
      </c>
      <c r="BQ131" s="23">
        <f>EXP(-LN(2)/25)*BQ130+(1-EXP(-LN(2)/25))/(LN(2)/25)*Calculateur!BL131*Calculateur!BN131*VLOOKUP('Données projet'!$B$11,Paramètres!$A$1:$I$89,3,0)*0.475*44/12</f>
        <v>0.52603528154345724</v>
      </c>
      <c r="BR131" s="23">
        <f>EXP(-LN(2)/2)*BR130+(1-EXP(-LN(2)/2))/(LN(2)/2)*BL131*BO131*VLOOKUP('Données projet'!$B$11,Paramètres!$A$1:$I$89,3,0)*0.475*44/12</f>
        <v>8.3294050044797181E-16</v>
      </c>
      <c r="BS131" s="24">
        <f t="shared" si="63"/>
        <v>6.9158713384811206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91.618514031435666</v>
      </c>
      <c r="CE131" s="62">
        <f t="shared" si="94"/>
        <v>251.45374870618241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5.7787228634017147</v>
      </c>
      <c r="CL131" s="23">
        <f>EXP(-LN(2)/25)*CL130+(1-EXP(-LN(2)/25))/(LN(2)/25)*Calculateur!CG131*Calculateur!CI131*VLOOKUP('Données projet'!$B$12,Paramètres!$A$1:$I$89,3,0)*0.475*44/12</f>
        <v>0.47572615029938131</v>
      </c>
      <c r="CM131" s="23">
        <f>EXP(-LN(2)/2)*CM130+(1-EXP(-LN(2)/2))/(LN(2)/2)*CG131*CJ131*VLOOKUP('Données projet'!$B$12,Paramètres!$A$1:$I$89,3,0)*0.475*44/12</f>
        <v>7.5327946928559147E-16</v>
      </c>
      <c r="CN131" s="24">
        <f t="shared" si="66"/>
        <v>6.2544490137010973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144.57071766795218</v>
      </c>
      <c r="T132" s="62">
        <f t="shared" si="88"/>
        <v>431.01596160648734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10.293088451531975</v>
      </c>
      <c r="AA132" s="23">
        <f>EXP(-LN(2)/25)*AA131+(1-EXP(-LN(2)/25))/(LN(2)/25)*Calculateur!V132*Calculateur!X132*VLOOKUP('Données projet'!$B$9,Paramètres!$A$1:$I$89,3,0)*0.475*44/12</f>
        <v>0.84067962123103279</v>
      </c>
      <c r="AB132" s="23">
        <f>EXP(-LN(2)/2)*AB131+(1-EXP(-LN(2)/2))/(LN(2)/2)*V132*Y132*VLOOKUP('Données projet'!$B$9,Paramètres!$A$1:$I$89,3,0)*0.475*44/12</f>
        <v>9.6773361710783909E-16</v>
      </c>
      <c r="AC132" s="24">
        <f t="shared" ref="AC132:AC153" si="111">SUM(Z132:AB132)</f>
        <v>11.13376807276301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92.185643381769751</v>
      </c>
      <c r="AO132" s="62">
        <f t="shared" si="90"/>
        <v>289.38144171806783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6.6376405834352168</v>
      </c>
      <c r="AV132" s="23">
        <f>EXP(-LN(2)/25)*AV131+(1-EXP(-LN(2)/25))/(LN(2)/25)*Calculateur!AQ132*Calculateur!AS132*VLOOKUP('Données projet'!$B$10,Paramètres!$A$1:$I$89,3,0)*0.475*44/12</f>
        <v>0.542123891951936</v>
      </c>
      <c r="AW132" s="23">
        <f>EXP(-LN(2)/2)*AW131+(1-EXP(-LN(2)/2))/(LN(2)/2)*AQ132*AT132*VLOOKUP('Données projet'!$B$10,Paramètres!$A$1:$I$89,3,0)*0.475*44/12</f>
        <v>6.2405642010329392E-16</v>
      </c>
      <c r="AX132" s="23">
        <f t="shared" ref="AX132:AX153" si="114">SUM(AU132:AW132)</f>
        <v>7.1797644753871532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84.40750751235089</v>
      </c>
      <c r="BJ132" s="62">
        <f t="shared" si="92"/>
        <v>274.84191731958373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6.2645352692762719</v>
      </c>
      <c r="BQ132" s="23">
        <f>EXP(-LN(2)/25)*BQ131+(1-EXP(-LN(2)/25))/(LN(2)/25)*Calculateur!BL132*Calculateur!BN132*VLOOKUP('Données projet'!$B$11,Paramètres!$A$1:$I$89,3,0)*0.475*44/12</f>
        <v>0.51165081910665822</v>
      </c>
      <c r="BR132" s="23">
        <f>EXP(-LN(2)/2)*BR131+(1-EXP(-LN(2)/2))/(LN(2)/2)*BL132*BO132*VLOOKUP('Données projet'!$B$11,Paramètres!$A$1:$I$89,3,0)*0.475*44/12</f>
        <v>5.8897787619167739E-16</v>
      </c>
      <c r="BS132" s="24">
        <f t="shared" ref="BS132:BS153" si="117">SUM(BP132:BR132)</f>
        <v>6.7761860883829312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91.618514031435666</v>
      </c>
      <c r="CE132" s="62">
        <f t="shared" si="94"/>
        <v>251.45374870618241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5.6654056327233215</v>
      </c>
      <c r="CL132" s="23">
        <f>EXP(-LN(2)/25)*CL131+(1-EXP(-LN(2)/25))/(LN(2)/25)*Calculateur!CG132*Calculateur!CI132*VLOOKUP('Données projet'!$B$12,Paramètres!$A$1:$I$89,3,0)*0.475*44/12</f>
        <v>0.46271739370209375</v>
      </c>
      <c r="CM132" s="23">
        <f>EXP(-LN(2)/2)*CM131+(1-EXP(-LN(2)/2))/(LN(2)/2)*CG132*CJ132*VLOOKUP('Données projet'!$B$12,Paramètres!$A$1:$I$89,3,0)*0.475*44/12</f>
        <v>5.3264902086044536E-16</v>
      </c>
      <c r="CN132" s="24">
        <f t="shared" ref="CN132:CN153" si="120">SUM(CK132:CM132)</f>
        <v>6.1281230264254161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144.57071766795218</v>
      </c>
      <c r="T133" s="62">
        <f t="shared" ref="T133:T196" si="142">$T$3</f>
        <v>431.01596160648734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10.091247265161472</v>
      </c>
      <c r="AA133" s="23">
        <f>EXP(-LN(2)/25)*AA132+(1-EXP(-LN(2)/25))/(LN(2)/25)*Calculateur!V133*Calculateur!X133*VLOOKUP('Données projet'!$B$9,Paramètres!$A$1:$I$89,3,0)*0.475*44/12</f>
        <v>0.81769119277905034</v>
      </c>
      <c r="AB133" s="23">
        <f>EXP(-LN(2)/2)*AB132+(1-EXP(-LN(2)/2))/(LN(2)/2)*V133*Y133*VLOOKUP('Données projet'!$B$9,Paramètres!$A$1:$I$89,3,0)*0.475*44/12</f>
        <v>6.8429100303913894E-16</v>
      </c>
      <c r="AC133" s="24">
        <f t="shared" si="111"/>
        <v>10.908938457940522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92.185643381769751</v>
      </c>
      <c r="AO133" s="62">
        <f t="shared" ref="AO133:AO196" si="144">$AO$3</f>
        <v>289.38144171806783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6.5074805001550455</v>
      </c>
      <c r="AV133" s="23">
        <f>EXP(-LN(2)/25)*AV132+(1-EXP(-LN(2)/25))/(LN(2)/25)*Calculateur!AQ133*Calculateur!AS133*VLOOKUP('Données projet'!$B$10,Paramètres!$A$1:$I$89,3,0)*0.475*44/12</f>
        <v>0.52729948561745388</v>
      </c>
      <c r="AW133" s="23">
        <f>EXP(-LN(2)/2)*AW132+(1-EXP(-LN(2)/2))/(LN(2)/2)*AQ133*AT133*VLOOKUP('Données projet'!$B$10,Paramètres!$A$1:$I$89,3,0)*0.475*44/12</f>
        <v>4.4127452649804005E-16</v>
      </c>
      <c r="AX133" s="23">
        <f t="shared" si="114"/>
        <v>7.0347799857724995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84.40750751235089</v>
      </c>
      <c r="BJ133" s="62">
        <f t="shared" ref="BJ133:BJ196" si="146">$BJ$3</f>
        <v>274.84191731958373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6.1416915536349874</v>
      </c>
      <c r="BQ133" s="23">
        <f>EXP(-LN(2)/25)*BQ132+(1-EXP(-LN(2)/25))/(LN(2)/25)*Calculateur!BL133*Calculateur!BN133*VLOOKUP('Données projet'!$B$11,Paramètres!$A$1:$I$89,3,0)*0.475*44/12</f>
        <v>0.49765970055163944</v>
      </c>
      <c r="BR133" s="23">
        <f>EXP(-LN(2)/2)*BR132+(1-EXP(-LN(2)/2))/(LN(2)/2)*BL133*BO133*VLOOKUP('Données projet'!$B$11,Paramètres!$A$1:$I$89,3,0)*0.475*44/12</f>
        <v>4.1647025022398591E-16</v>
      </c>
      <c r="BS133" s="24">
        <f t="shared" si="117"/>
        <v>6.6393512541866269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91.618514031435666</v>
      </c>
      <c r="CE133" s="62">
        <f t="shared" ref="CE133:CE196" si="148">$CE$3</f>
        <v>251.45374870618241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5.5543104838218449</v>
      </c>
      <c r="CL133" s="23">
        <f>EXP(-LN(2)/25)*CL132+(1-EXP(-LN(2)/25))/(LN(2)/25)*Calculateur!CG133*Calculateur!CI133*VLOOKUP('Données projet'!$B$12,Paramètres!$A$1:$I$89,3,0)*0.475*44/12</f>
        <v>0.45006436223805979</v>
      </c>
      <c r="CM133" s="23">
        <f>EXP(-LN(2)/2)*CM132+(1-EXP(-LN(2)/2))/(LN(2)/2)*CG133*CJ133*VLOOKUP('Données projet'!$B$12,Paramètres!$A$1:$I$89,3,0)*0.475*44/12</f>
        <v>3.7663973464279574E-16</v>
      </c>
      <c r="CN133" s="24">
        <f t="shared" si="120"/>
        <v>6.0043748460599051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144.57071766795218</v>
      </c>
      <c r="T134" s="62">
        <f t="shared" si="142"/>
        <v>431.01596160648734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9.8933640613447267</v>
      </c>
      <c r="AA134" s="23">
        <f>EXP(-LN(2)/25)*AA133+(1-EXP(-LN(2)/25))/(LN(2)/25)*Calculateur!V134*Calculateur!X134*VLOOKUP('Données projet'!$B$9,Paramètres!$A$1:$I$89,3,0)*0.475*44/12</f>
        <v>0.79533138411199622</v>
      </c>
      <c r="AB134" s="23">
        <f>EXP(-LN(2)/2)*AB133+(1-EXP(-LN(2)/2))/(LN(2)/2)*V134*Y134*VLOOKUP('Données projet'!$B$9,Paramètres!$A$1:$I$89,3,0)*0.475*44/12</f>
        <v>4.8386680855391954E-16</v>
      </c>
      <c r="AC134" s="24">
        <f t="shared" si="111"/>
        <v>10.688695445456723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92.185643381769751</v>
      </c>
      <c r="AO134" s="62">
        <f t="shared" si="144"/>
        <v>289.38144171806783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6.3798727767181873</v>
      </c>
      <c r="AV134" s="23">
        <f>EXP(-LN(2)/25)*AV133+(1-EXP(-LN(2)/25))/(LN(2)/25)*Calculateur!AQ134*Calculateur!AS134*VLOOKUP('Données projet'!$B$10,Paramètres!$A$1:$I$89,3,0)*0.475*44/12</f>
        <v>0.51288045345376976</v>
      </c>
      <c r="AW134" s="23">
        <f>EXP(-LN(2)/2)*AW133+(1-EXP(-LN(2)/2))/(LN(2)/2)*AQ134*AT134*VLOOKUP('Données projet'!$B$10,Paramètres!$A$1:$I$89,3,0)*0.475*44/12</f>
        <v>3.1202821005164701E-16</v>
      </c>
      <c r="AX134" s="23">
        <f t="shared" si="114"/>
        <v>6.892753230171957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84.40750751235089</v>
      </c>
      <c r="BJ134" s="62">
        <f t="shared" si="146"/>
        <v>274.84191731958373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6.0212567283301599</v>
      </c>
      <c r="BQ134" s="23">
        <f>EXP(-LN(2)/25)*BQ133+(1-EXP(-LN(2)/25))/(LN(2)/25)*Calculateur!BL134*Calculateur!BN134*VLOOKUP('Données projet'!$B$11,Paramètres!$A$1:$I$89,3,0)*0.475*44/12</f>
        <v>0.4840511698692686</v>
      </c>
      <c r="BR134" s="23">
        <f>EXP(-LN(2)/2)*BR133+(1-EXP(-LN(2)/2))/(LN(2)/2)*BL134*BO134*VLOOKUP('Données projet'!$B$11,Paramètres!$A$1:$I$89,3,0)*0.475*44/12</f>
        <v>2.9448893809583869E-16</v>
      </c>
      <c r="BS134" s="24">
        <f t="shared" si="117"/>
        <v>6.5053078981994288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91.618514031435666</v>
      </c>
      <c r="CE134" s="62">
        <f t="shared" si="148"/>
        <v>251.45374870618241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5.4453938430289766</v>
      </c>
      <c r="CL134" s="23">
        <f>EXP(-LN(2)/25)*CL133+(1-EXP(-LN(2)/25))/(LN(2)/25)*Calculateur!CG134*Calculateur!CI134*VLOOKUP('Données projet'!$B$12,Paramètres!$A$1:$I$89,3,0)*0.475*44/12</f>
        <v>0.43775732858480387</v>
      </c>
      <c r="CM134" s="23">
        <f>EXP(-LN(2)/2)*CM133+(1-EXP(-LN(2)/2))/(LN(2)/2)*CG134*CJ134*VLOOKUP('Données projet'!$B$12,Paramètres!$A$1:$I$89,3,0)*0.475*44/12</f>
        <v>2.6632451043022268E-16</v>
      </c>
      <c r="CN134" s="24">
        <f t="shared" si="120"/>
        <v>5.8831511716137808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144.57071766795218</v>
      </c>
      <c r="T135" s="62">
        <f t="shared" si="142"/>
        <v>431.01596160648734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9.6993612264579916</v>
      </c>
      <c r="AA135" s="23">
        <f>EXP(-LN(2)/25)*AA134+(1-EXP(-LN(2)/25))/(LN(2)/25)*Calculateur!V135*Calculateur!X135*VLOOKUP('Données projet'!$B$9,Paramètres!$A$1:$I$89,3,0)*0.475*44/12</f>
        <v>0.77358300558879389</v>
      </c>
      <c r="AB135" s="23">
        <f>EXP(-LN(2)/2)*AB134+(1-EXP(-LN(2)/2))/(LN(2)/2)*V135*Y135*VLOOKUP('Données projet'!$B$9,Paramètres!$A$1:$I$89,3,0)*0.475*44/12</f>
        <v>3.4214550151956947E-16</v>
      </c>
      <c r="AC135" s="24">
        <f t="shared" si="111"/>
        <v>10.472944232046785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92.185643381769751</v>
      </c>
      <c r="AO135" s="62">
        <f t="shared" si="144"/>
        <v>289.38144171806783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6.2547673629049001</v>
      </c>
      <c r="AV135" s="23">
        <f>EXP(-LN(2)/25)*AV134+(1-EXP(-LN(2)/25))/(LN(2)/25)*Calculateur!AQ135*Calculateur!AS135*VLOOKUP('Données projet'!$B$10,Paramètres!$A$1:$I$89,3,0)*0.475*44/12</f>
        <v>0.49885571048286559</v>
      </c>
      <c r="AW135" s="23">
        <f>EXP(-LN(2)/2)*AW134+(1-EXP(-LN(2)/2))/(LN(2)/2)*AQ135*AT135*VLOOKUP('Données projet'!$B$10,Paramètres!$A$1:$I$89,3,0)*0.475*44/12</f>
        <v>2.2063726324902007E-16</v>
      </c>
      <c r="AX135" s="23">
        <f t="shared" si="114"/>
        <v>6.7536230733877654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84.40750751235089</v>
      </c>
      <c r="BJ135" s="62">
        <f t="shared" si="146"/>
        <v>274.84191731958373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5.9031835564915704</v>
      </c>
      <c r="BQ135" s="23">
        <f>EXP(-LN(2)/25)*BQ134+(1-EXP(-LN(2)/25))/(LN(2)/25)*Calculateur!BL135*Calculateur!BN135*VLOOKUP('Données projet'!$B$11,Paramètres!$A$1:$I$89,3,0)*0.475*44/12</f>
        <v>0.47081476517404874</v>
      </c>
      <c r="BR135" s="23">
        <f>EXP(-LN(2)/2)*BR134+(1-EXP(-LN(2)/2))/(LN(2)/2)*BL135*BO135*VLOOKUP('Données projet'!$B$11,Paramètres!$A$1:$I$89,3,0)*0.475*44/12</f>
        <v>2.0823512511199295E-16</v>
      </c>
      <c r="BS135" s="24">
        <f t="shared" si="117"/>
        <v>6.3739983216656189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91.618514031435666</v>
      </c>
      <c r="CE135" s="62">
        <f t="shared" si="148"/>
        <v>251.45374870618241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5.3386129911294651</v>
      </c>
      <c r="CL135" s="23">
        <f>EXP(-LN(2)/25)*CL134+(1-EXP(-LN(2)/25))/(LN(2)/25)*Calculateur!CG135*Calculateur!CI135*VLOOKUP('Données projet'!$B$12,Paramètres!$A$1:$I$89,3,0)*0.475*44/12</f>
        <v>0.42578683141399498</v>
      </c>
      <c r="CM135" s="23">
        <f>EXP(-LN(2)/2)*CM134+(1-EXP(-LN(2)/2))/(LN(2)/2)*CG135*CJ135*VLOOKUP('Données projet'!$B$12,Paramètres!$A$1:$I$89,3,0)*0.475*44/12</f>
        <v>1.8831986732139787E-16</v>
      </c>
      <c r="CN135" s="24">
        <f t="shared" si="120"/>
        <v>5.7643998225434601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144.57071766795218</v>
      </c>
      <c r="T136" s="62">
        <f t="shared" si="142"/>
        <v>431.01596160648734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9.5091626688333388</v>
      </c>
      <c r="AA136" s="23">
        <f>EXP(-LN(2)/25)*AA135+(1-EXP(-LN(2)/25))/(LN(2)/25)*Calculateur!V136*Calculateur!X136*VLOOKUP('Données projet'!$B$9,Paramètres!$A$1:$I$89,3,0)*0.475*44/12</f>
        <v>0.75242933762000608</v>
      </c>
      <c r="AB136" s="23">
        <f>EXP(-LN(2)/2)*AB135+(1-EXP(-LN(2)/2))/(LN(2)/2)*V136*Y136*VLOOKUP('Données projet'!$B$9,Paramètres!$A$1:$I$89,3,0)*0.475*44/12</f>
        <v>2.4193340427695977E-16</v>
      </c>
      <c r="AC136" s="24">
        <f t="shared" si="111"/>
        <v>10.261592006453345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92.185643381769751</v>
      </c>
      <c r="AO136" s="62">
        <f t="shared" si="144"/>
        <v>289.38144171806783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6.1321151899497233</v>
      </c>
      <c r="AV136" s="23">
        <f>EXP(-LN(2)/25)*AV135+(1-EXP(-LN(2)/25))/(LN(2)/25)*Calculateur!AQ136*Calculateur!AS136*VLOOKUP('Données projet'!$B$10,Paramètres!$A$1:$I$89,3,0)*0.475*44/12</f>
        <v>0.48521447484602998</v>
      </c>
      <c r="AW136" s="23">
        <f>EXP(-LN(2)/2)*AW135+(1-EXP(-LN(2)/2))/(LN(2)/2)*AQ136*AT136*VLOOKUP('Données projet'!$B$10,Paramètres!$A$1:$I$89,3,0)*0.475*44/12</f>
        <v>1.5601410502582353E-16</v>
      </c>
      <c r="AX136" s="23">
        <f t="shared" si="114"/>
        <v>6.6173296647957534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84.40750751235089</v>
      </c>
      <c r="BJ136" s="62">
        <f t="shared" si="146"/>
        <v>274.84191731958373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5.7874257275352115</v>
      </c>
      <c r="BQ136" s="23">
        <f>EXP(-LN(2)/25)*BQ135+(1-EXP(-LN(2)/25))/(LN(2)/25)*Calculateur!BL136*Calculateur!BN136*VLOOKUP('Données projet'!$B$11,Paramètres!$A$1:$I$89,3,0)*0.475*44/12</f>
        <v>0.45794031066129193</v>
      </c>
      <c r="BR136" s="23">
        <f>EXP(-LN(2)/2)*BR135+(1-EXP(-LN(2)/2))/(LN(2)/2)*BL136*BO136*VLOOKUP('Données projet'!$B$11,Paramètres!$A$1:$I$89,3,0)*0.475*44/12</f>
        <v>1.4724446904791935E-16</v>
      </c>
      <c r="BS136" s="24">
        <f t="shared" si="117"/>
        <v>6.2453660381965035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91.618514031435666</v>
      </c>
      <c r="CE136" s="62">
        <f t="shared" si="148"/>
        <v>251.45374870618241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5.2339260466058146</v>
      </c>
      <c r="CL136" s="23">
        <f>EXP(-LN(2)/25)*CL135+(1-EXP(-LN(2)/25))/(LN(2)/25)*Calculateur!CG136*Calculateur!CI136*VLOOKUP('Données projet'!$B$12,Paramètres!$A$1:$I$89,3,0)*0.475*44/12</f>
        <v>0.41414366811782299</v>
      </c>
      <c r="CM136" s="23">
        <f>EXP(-LN(2)/2)*CM135+(1-EXP(-LN(2)/2))/(LN(2)/2)*CG136*CJ136*VLOOKUP('Données projet'!$B$12,Paramètres!$A$1:$I$89,3,0)*0.475*44/12</f>
        <v>1.3316225521511134E-16</v>
      </c>
      <c r="CN136" s="24">
        <f t="shared" si="120"/>
        <v>5.6480697147236381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144.57071766795218</v>
      </c>
      <c r="T137" s="62">
        <f t="shared" si="142"/>
        <v>431.01596160648734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9.3226937889140409</v>
      </c>
      <c r="AA137" s="23">
        <f>EXP(-LN(2)/25)*AA136+(1-EXP(-LN(2)/25))/(LN(2)/25)*Calculateur!V137*Calculateur!X137*VLOOKUP('Données projet'!$B$9,Paramètres!$A$1:$I$89,3,0)*0.475*44/12</f>
        <v>0.73185411781424781</v>
      </c>
      <c r="AB137" s="23">
        <f>EXP(-LN(2)/2)*AB136+(1-EXP(-LN(2)/2))/(LN(2)/2)*V137*Y137*VLOOKUP('Données projet'!$B$9,Paramètres!$A$1:$I$89,3,0)*0.475*44/12</f>
        <v>1.7107275075978473E-16</v>
      </c>
      <c r="AC137" s="24">
        <f t="shared" si="111"/>
        <v>10.054547906728288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92.185643381769751</v>
      </c>
      <c r="AO137" s="62">
        <f t="shared" si="144"/>
        <v>289.38144171806783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6.0118681512957588</v>
      </c>
      <c r="AV137" s="23">
        <f>EXP(-LN(2)/25)*AV136+(1-EXP(-LN(2)/25))/(LN(2)/25)*Calculateur!AQ137*Calculateur!AS137*VLOOKUP('Données projet'!$B$10,Paramètres!$A$1:$I$89,3,0)*0.475*44/12</f>
        <v>0.47194625951504504</v>
      </c>
      <c r="AW137" s="23">
        <f>EXP(-LN(2)/2)*AW136+(1-EXP(-LN(2)/2))/(LN(2)/2)*AQ137*AT137*VLOOKUP('Données projet'!$B$10,Paramètres!$A$1:$I$89,3,0)*0.475*44/12</f>
        <v>1.1031863162451005E-16</v>
      </c>
      <c r="AX137" s="23">
        <f t="shared" si="114"/>
        <v>6.4838144108108038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84.40750751235089</v>
      </c>
      <c r="BJ137" s="62">
        <f t="shared" si="146"/>
        <v>274.84191731958373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5.6739378389993833</v>
      </c>
      <c r="BQ137" s="23">
        <f>EXP(-LN(2)/25)*BQ136+(1-EXP(-LN(2)/25))/(LN(2)/25)*Calculateur!BL137*Calculateur!BN137*VLOOKUP('Données projet'!$B$11,Paramètres!$A$1:$I$89,3,0)*0.475*44/12</f>
        <v>0.4454179087842246</v>
      </c>
      <c r="BR137" s="23">
        <f>EXP(-LN(2)/2)*BR136+(1-EXP(-LN(2)/2))/(LN(2)/2)*BL137*BO137*VLOOKUP('Données projet'!$B$11,Paramètres!$A$1:$I$89,3,0)*0.475*44/12</f>
        <v>1.0411756255599648E-16</v>
      </c>
      <c r="BS137" s="24">
        <f t="shared" si="117"/>
        <v>6.119355747783608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91.618514031435666</v>
      </c>
      <c r="CE137" s="62">
        <f t="shared" si="148"/>
        <v>251.45374870618241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5.1312919492115414</v>
      </c>
      <c r="CL137" s="23">
        <f>EXP(-LN(2)/25)*CL136+(1-EXP(-LN(2)/25))/(LN(2)/25)*Calculateur!CG137*Calculateur!CI137*VLOOKUP('Données projet'!$B$12,Paramètres!$A$1:$I$89,3,0)*0.475*44/12</f>
        <v>0.40281888773427216</v>
      </c>
      <c r="CM137" s="23">
        <f>EXP(-LN(2)/2)*CM136+(1-EXP(-LN(2)/2))/(LN(2)/2)*CG137*CJ137*VLOOKUP('Données projet'!$B$12,Paramètres!$A$1:$I$89,3,0)*0.475*44/12</f>
        <v>9.4159933660698934E-17</v>
      </c>
      <c r="CN137" s="24">
        <f t="shared" si="120"/>
        <v>5.5341108369458132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144.57071766795218</v>
      </c>
      <c r="T138" s="62">
        <f t="shared" si="142"/>
        <v>431.01596160648734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9.1398814499951744</v>
      </c>
      <c r="AA138" s="23">
        <f>EXP(-LN(2)/25)*AA137+(1-EXP(-LN(2)/25))/(LN(2)/25)*Calculateur!V138*Calculateur!X138*VLOOKUP('Données projet'!$B$9,Paramètres!$A$1:$I$89,3,0)*0.475*44/12</f>
        <v>0.71184152847608184</v>
      </c>
      <c r="AB138" s="23">
        <f>EXP(-LN(2)/2)*AB137+(1-EXP(-LN(2)/2))/(LN(2)/2)*V138*Y138*VLOOKUP('Données projet'!$B$9,Paramètres!$A$1:$I$89,3,0)*0.475*44/12</f>
        <v>1.2096670213847989E-16</v>
      </c>
      <c r="AC138" s="24">
        <f t="shared" si="111"/>
        <v>9.8517229784712566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92.185643381769751</v>
      </c>
      <c r="AO138" s="62">
        <f t="shared" si="144"/>
        <v>289.38144171806783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5.8939790837263475</v>
      </c>
      <c r="AV138" s="23">
        <f>EXP(-LN(2)/25)*AV137+(1-EXP(-LN(2)/25))/(LN(2)/25)*Calculateur!AQ138*Calculateur!AS138*VLOOKUP('Données projet'!$B$10,Paramètres!$A$1:$I$89,3,0)*0.475*44/12</f>
        <v>0.45904086423003099</v>
      </c>
      <c r="AW138" s="23">
        <f>EXP(-LN(2)/2)*AW137+(1-EXP(-LN(2)/2))/(LN(2)/2)*AQ138*AT138*VLOOKUP('Données projet'!$B$10,Paramètres!$A$1:$I$89,3,0)*0.475*44/12</f>
        <v>7.8007052512911777E-17</v>
      </c>
      <c r="AX138" s="23">
        <f t="shared" si="114"/>
        <v>6.353019947956378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84.40750751235089</v>
      </c>
      <c r="BJ138" s="62">
        <f t="shared" si="146"/>
        <v>274.84191731958373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5.5626753787369658</v>
      </c>
      <c r="BQ138" s="23">
        <f>EXP(-LN(2)/25)*BQ137+(1-EXP(-LN(2)/25))/(LN(2)/25)*Calculateur!BL138*Calculateur!BN138*VLOOKUP('Données projet'!$B$11,Paramètres!$A$1:$I$89,3,0)*0.475*44/12</f>
        <v>0.43323793264501015</v>
      </c>
      <c r="BR138" s="23">
        <f>EXP(-LN(2)/2)*BR137+(1-EXP(-LN(2)/2))/(LN(2)/2)*BL138*BO138*VLOOKUP('Données projet'!$B$11,Paramètres!$A$1:$I$89,3,0)*0.475*44/12</f>
        <v>7.3622234523959674E-17</v>
      </c>
      <c r="BS138" s="24">
        <f t="shared" si="117"/>
        <v>5.995913311381976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91.618514031435666</v>
      </c>
      <c r="CE138" s="62">
        <f t="shared" si="148"/>
        <v>251.45374870618241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5.0306704438665522</v>
      </c>
      <c r="CL138" s="23">
        <f>EXP(-LN(2)/25)*CL137+(1-EXP(-LN(2)/25))/(LN(2)/25)*Calculateur!CG138*Calculateur!CI138*VLOOKUP('Données projet'!$B$12,Paramètres!$A$1:$I$89,3,0)*0.475*44/12</f>
        <v>0.39180378406585381</v>
      </c>
      <c r="CM138" s="23">
        <f>EXP(-LN(2)/2)*CM137+(1-EXP(-LN(2)/2))/(LN(2)/2)*CG138*CJ138*VLOOKUP('Données projet'!$B$12,Paramètres!$A$1:$I$89,3,0)*0.475*44/12</f>
        <v>6.6581127607555671E-17</v>
      </c>
      <c r="CN138" s="24">
        <f t="shared" si="120"/>
        <v>5.4224742279324056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144.57071766795218</v>
      </c>
      <c r="T139" s="62">
        <f t="shared" si="142"/>
        <v>431.01596160648734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8.9606539495379902</v>
      </c>
      <c r="AA139" s="23">
        <f>EXP(-LN(2)/25)*AA138+(1-EXP(-LN(2)/25))/(LN(2)/25)*Calculateur!V139*Calculateur!X139*VLOOKUP('Données projet'!$B$9,Paramètres!$A$1:$I$89,3,0)*0.475*44/12</f>
        <v>0.6923761844457843</v>
      </c>
      <c r="AB139" s="23">
        <f>EXP(-LN(2)/2)*AB138+(1-EXP(-LN(2)/2))/(LN(2)/2)*V139*Y139*VLOOKUP('Données projet'!$B$9,Paramètres!$A$1:$I$89,3,0)*0.475*44/12</f>
        <v>8.5536375379892367E-17</v>
      </c>
      <c r="AC139" s="24">
        <f t="shared" si="111"/>
        <v>9.6530301339837745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92.185643381769751</v>
      </c>
      <c r="AO139" s="62">
        <f t="shared" si="144"/>
        <v>289.38144171806783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5.7784017488667407</v>
      </c>
      <c r="AV139" s="23">
        <f>EXP(-LN(2)/25)*AV138+(1-EXP(-LN(2)/25))/(LN(2)/25)*Calculateur!AQ139*Calculateur!AS139*VLOOKUP('Données projet'!$B$10,Paramètres!$A$1:$I$89,3,0)*0.475*44/12</f>
        <v>0.44648836765775091</v>
      </c>
      <c r="AW139" s="23">
        <f>EXP(-LN(2)/2)*AW138+(1-EXP(-LN(2)/2))/(LN(2)/2)*AQ139*AT139*VLOOKUP('Données projet'!$B$10,Paramètres!$A$1:$I$89,3,0)*0.475*44/12</f>
        <v>5.5159315812255037E-17</v>
      </c>
      <c r="AX139" s="23">
        <f t="shared" si="114"/>
        <v>6.2248901165244916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84.40750751235089</v>
      </c>
      <c r="BJ139" s="62">
        <f t="shared" si="146"/>
        <v>274.84191731958373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5.4535947074568938</v>
      </c>
      <c r="BQ139" s="23">
        <f>EXP(-LN(2)/25)*BQ138+(1-EXP(-LN(2)/25))/(LN(2)/25)*Calculateur!BL139*Calculateur!BN139*VLOOKUP('Données projet'!$B$11,Paramètres!$A$1:$I$89,3,0)*0.475*44/12</f>
        <v>0.42139101859383965</v>
      </c>
      <c r="BR139" s="23">
        <f>EXP(-LN(2)/2)*BR138+(1-EXP(-LN(2)/2))/(LN(2)/2)*BL139*BO139*VLOOKUP('Données projet'!$B$11,Paramètres!$A$1:$I$89,3,0)*0.475*44/12</f>
        <v>5.2058781277998238E-17</v>
      </c>
      <c r="BS139" s="24">
        <f t="shared" si="117"/>
        <v>5.874985726050733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91.618514031435666</v>
      </c>
      <c r="CE139" s="62">
        <f t="shared" si="148"/>
        <v>251.45374870618241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4.9320220648683195</v>
      </c>
      <c r="CL139" s="23">
        <f>EXP(-LN(2)/25)*CL138+(1-EXP(-LN(2)/25))/(LN(2)/25)*Calculateur!CG139*Calculateur!CI139*VLOOKUP('Données projet'!$B$12,Paramètres!$A$1:$I$89,3,0)*0.475*44/12</f>
        <v>0.38108988898650753</v>
      </c>
      <c r="CM139" s="23">
        <f>EXP(-LN(2)/2)*CM138+(1-EXP(-LN(2)/2))/(LN(2)/2)*CG139*CJ139*VLOOKUP('Données projet'!$B$12,Paramètres!$A$1:$I$89,3,0)*0.475*44/12</f>
        <v>4.7079966830349467E-17</v>
      </c>
      <c r="CN139" s="24">
        <f t="shared" si="120"/>
        <v>5.3131119538548273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144.57071766795218</v>
      </c>
      <c r="T140" s="62">
        <f t="shared" si="142"/>
        <v>431.01596160648734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8.7849409910467902</v>
      </c>
      <c r="AA140" s="23">
        <f>EXP(-LN(2)/25)*AA139+(1-EXP(-LN(2)/25))/(LN(2)/25)*Calculateur!V140*Calculateur!X140*VLOOKUP('Données projet'!$B$9,Paramètres!$A$1:$I$89,3,0)*0.475*44/12</f>
        <v>0.67344312127163319</v>
      </c>
      <c r="AB140" s="23">
        <f>EXP(-LN(2)/2)*AB139+(1-EXP(-LN(2)/2))/(LN(2)/2)*V140*Y140*VLOOKUP('Données projet'!$B$9,Paramètres!$A$1:$I$89,3,0)*0.475*44/12</f>
        <v>6.0483351069239943E-17</v>
      </c>
      <c r="AC140" s="24">
        <f t="shared" si="111"/>
        <v>9.4583841123184236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92.185643381769751</v>
      </c>
      <c r="AO140" s="62">
        <f t="shared" si="144"/>
        <v>289.38144171806783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5.6650908150485177</v>
      </c>
      <c r="AV140" s="23">
        <f>EXP(-LN(2)/25)*AV139+(1-EXP(-LN(2)/25))/(LN(2)/25)*Calculateur!AQ140*Calculateur!AS140*VLOOKUP('Données projet'!$B$10,Paramètres!$A$1:$I$89,3,0)*0.475*44/12</f>
        <v>0.43427911976434691</v>
      </c>
      <c r="AW140" s="23">
        <f>EXP(-LN(2)/2)*AW139+(1-EXP(-LN(2)/2))/(LN(2)/2)*AQ140*AT140*VLOOKUP('Données projet'!$B$10,Paramètres!$A$1:$I$89,3,0)*0.475*44/12</f>
        <v>3.9003526256455895E-17</v>
      </c>
      <c r="AX140" s="23">
        <f t="shared" si="114"/>
        <v>6.0993699348128647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84.40750751235089</v>
      </c>
      <c r="BJ140" s="62">
        <f t="shared" si="146"/>
        <v>274.84191731958373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5.3466530416079845</v>
      </c>
      <c r="BQ140" s="23">
        <f>EXP(-LN(2)/25)*BQ139+(1-EXP(-LN(2)/25))/(LN(2)/25)*Calculateur!BL140*Calculateur!BN140*VLOOKUP('Données projet'!$B$11,Paramètres!$A$1:$I$89,3,0)*0.475*44/12</f>
        <v>0.40986805903040052</v>
      </c>
      <c r="BR140" s="23">
        <f>EXP(-LN(2)/2)*BR139+(1-EXP(-LN(2)/2))/(LN(2)/2)*BL140*BO140*VLOOKUP('Données projet'!$B$11,Paramètres!$A$1:$I$89,3,0)*0.475*44/12</f>
        <v>3.6811117261979837E-17</v>
      </c>
      <c r="BS140" s="24">
        <f t="shared" si="117"/>
        <v>5.756521100638385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91.618514031435666</v>
      </c>
      <c r="CE140" s="62">
        <f t="shared" si="148"/>
        <v>251.45374870618241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4.8353081204126722</v>
      </c>
      <c r="CL140" s="23">
        <f>EXP(-LN(2)/25)*CL139+(1-EXP(-LN(2)/25))/(LN(2)/25)*Calculateur!CG140*Calculateur!CI140*VLOOKUP('Données projet'!$B$12,Paramètres!$A$1:$I$89,3,0)*0.475*44/12</f>
        <v>0.37066896593152521</v>
      </c>
      <c r="CM140" s="23">
        <f>EXP(-LN(2)/2)*CM139+(1-EXP(-LN(2)/2))/(LN(2)/2)*CG140*CJ140*VLOOKUP('Données projet'!$B$12,Paramètres!$A$1:$I$89,3,0)*0.475*44/12</f>
        <v>3.3290563803777835E-17</v>
      </c>
      <c r="CN140" s="24">
        <f t="shared" si="120"/>
        <v>5.2059770863441974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144.57071766795218</v>
      </c>
      <c r="T141" s="62">
        <f t="shared" si="142"/>
        <v>431.01596160648734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8.6126736564972806</v>
      </c>
      <c r="AA141" s="23">
        <f>EXP(-LN(2)/25)*AA140+(1-EXP(-LN(2)/25))/(LN(2)/25)*Calculateur!V141*Calculateur!X141*VLOOKUP('Données projet'!$B$9,Paramètres!$A$1:$I$89,3,0)*0.475*44/12</f>
        <v>0.65502778370562587</v>
      </c>
      <c r="AB141" s="23">
        <f>EXP(-LN(2)/2)*AB140+(1-EXP(-LN(2)/2))/(LN(2)/2)*V141*Y141*VLOOKUP('Données projet'!$B$9,Paramètres!$A$1:$I$89,3,0)*0.475*44/12</f>
        <v>4.2768187689946184E-17</v>
      </c>
      <c r="AC141" s="24">
        <f t="shared" si="111"/>
        <v>9.2677014402029059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92.185643381769751</v>
      </c>
      <c r="AO141" s="62">
        <f t="shared" si="144"/>
        <v>289.38144171806783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5.5540018395296249</v>
      </c>
      <c r="AV141" s="23">
        <f>EXP(-LN(2)/25)*AV140+(1-EXP(-LN(2)/25))/(LN(2)/25)*Calculateur!AQ141*Calculateur!AS141*VLOOKUP('Données projet'!$B$10,Paramètres!$A$1:$I$89,3,0)*0.475*44/12</f>
        <v>0.42240373439664447</v>
      </c>
      <c r="AW141" s="23">
        <f>EXP(-LN(2)/2)*AW140+(1-EXP(-LN(2)/2))/(LN(2)/2)*AQ141*AT141*VLOOKUP('Données projet'!$B$10,Paramètres!$A$1:$I$89,3,0)*0.475*44/12</f>
        <v>2.7579657906127522E-17</v>
      </c>
      <c r="AX141" s="23">
        <f t="shared" si="114"/>
        <v>5.9764055739262698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84.40750751235089</v>
      </c>
      <c r="BJ141" s="62">
        <f t="shared" si="146"/>
        <v>274.84191731958373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5.2418084365983972</v>
      </c>
      <c r="BQ141" s="23">
        <f>EXP(-LN(2)/25)*BQ140+(1-EXP(-LN(2)/25))/(LN(2)/25)*Calculateur!BL141*Calculateur!BN141*VLOOKUP('Données projet'!$B$11,Paramètres!$A$1:$I$89,3,0)*0.475*44/12</f>
        <v>0.39866019540218978</v>
      </c>
      <c r="BR141" s="23">
        <f>EXP(-LN(2)/2)*BR140+(1-EXP(-LN(2)/2))/(LN(2)/2)*BL141*BO141*VLOOKUP('Données projet'!$B$11,Paramètres!$A$1:$I$89,3,0)*0.475*44/12</f>
        <v>2.6029390638999119E-17</v>
      </c>
      <c r="BS141" s="24">
        <f t="shared" si="117"/>
        <v>5.6404686320005872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91.618514031435666</v>
      </c>
      <c r="CE141" s="62">
        <f t="shared" si="148"/>
        <v>251.45374870618241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4.7404906774181192</v>
      </c>
      <c r="CL141" s="23">
        <f>EXP(-LN(2)/25)*CL140+(1-EXP(-LN(2)/25))/(LN(2)/25)*Calculateur!CG141*Calculateur!CI141*VLOOKUP('Données projet'!$B$12,Paramètres!$A$1:$I$89,3,0)*0.475*44/12</f>
        <v>0.36053300356549389</v>
      </c>
      <c r="CM141" s="23">
        <f>EXP(-LN(2)/2)*CM140+(1-EXP(-LN(2)/2))/(LN(2)/2)*CG141*CJ141*VLOOKUP('Données projet'!$B$12,Paramètres!$A$1:$I$89,3,0)*0.475*44/12</f>
        <v>2.3539983415174734E-17</v>
      </c>
      <c r="CN141" s="24">
        <f t="shared" si="120"/>
        <v>5.1010236809836131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144.57071766795218</v>
      </c>
      <c r="T142" s="62">
        <f t="shared" si="142"/>
        <v>431.01596160648734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8.4437843793055869</v>
      </c>
      <c r="AA142" s="23">
        <f>EXP(-LN(2)/25)*AA141+(1-EXP(-LN(2)/25))/(LN(2)/25)*Calculateur!V142*Calculateur!X142*VLOOKUP('Données projet'!$B$9,Paramètres!$A$1:$I$89,3,0)*0.475*44/12</f>
        <v>0.63711601451378141</v>
      </c>
      <c r="AB142" s="23">
        <f>EXP(-LN(2)/2)*AB141+(1-EXP(-LN(2)/2))/(LN(2)/2)*V142*Y142*VLOOKUP('Données projet'!$B$9,Paramètres!$A$1:$I$89,3,0)*0.475*44/12</f>
        <v>3.0241675534619972E-17</v>
      </c>
      <c r="AC142" s="24">
        <f t="shared" si="111"/>
        <v>9.080900393819368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92.185643381769751</v>
      </c>
      <c r="AO142" s="62">
        <f t="shared" si="144"/>
        <v>289.38144171806783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5.4450912510630731</v>
      </c>
      <c r="AV142" s="23">
        <f>EXP(-LN(2)/25)*AV141+(1-EXP(-LN(2)/25))/(LN(2)/25)*Calculateur!AQ142*Calculateur!AS142*VLOOKUP('Données projet'!$B$10,Paramètres!$A$1:$I$89,3,0)*0.475*44/12</f>
        <v>0.41085308206632126</v>
      </c>
      <c r="AW142" s="23">
        <f>EXP(-LN(2)/2)*AW141+(1-EXP(-LN(2)/2))/(LN(2)/2)*AQ142*AT142*VLOOKUP('Données projet'!$B$10,Paramètres!$A$1:$I$89,3,0)*0.475*44/12</f>
        <v>1.950176312822795E-17</v>
      </c>
      <c r="AX142" s="23">
        <f t="shared" si="114"/>
        <v>5.8559443331293943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84.40750751235089</v>
      </c>
      <c r="BJ142" s="62">
        <f t="shared" si="146"/>
        <v>274.84191731958373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5.1390197703441531</v>
      </c>
      <c r="BQ142" s="23">
        <f>EXP(-LN(2)/25)*BQ141+(1-EXP(-LN(2)/25))/(LN(2)/25)*Calculateur!BL142*Calculateur!BN142*VLOOKUP('Données projet'!$B$11,Paramètres!$A$1:$I$89,3,0)*0.475*44/12</f>
        <v>0.38775881139428836</v>
      </c>
      <c r="BR142" s="23">
        <f>EXP(-LN(2)/2)*BR141+(1-EXP(-LN(2)/2))/(LN(2)/2)*BL142*BO142*VLOOKUP('Données projet'!$B$11,Paramètres!$A$1:$I$89,3,0)*0.475*44/12</f>
        <v>1.8405558630989918E-17</v>
      </c>
      <c r="BS142" s="24">
        <f t="shared" si="117"/>
        <v>5.5267785817384416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91.618514031435666</v>
      </c>
      <c r="CE142" s="62">
        <f t="shared" si="148"/>
        <v>251.45374870618241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4.6475325466477599</v>
      </c>
      <c r="CL142" s="23">
        <f>EXP(-LN(2)/25)*CL141+(1-EXP(-LN(2)/25))/(LN(2)/25)*Calculateur!CG142*Calculateur!CI142*VLOOKUP('Données projet'!$B$12,Paramètres!$A$1:$I$89,3,0)*0.475*44/12</f>
        <v>0.3506742096233888</v>
      </c>
      <c r="CM142" s="23">
        <f>EXP(-LN(2)/2)*CM141+(1-EXP(-LN(2)/2))/(LN(2)/2)*CG142*CJ142*VLOOKUP('Données projet'!$B$12,Paramètres!$A$1:$I$89,3,0)*0.475*44/12</f>
        <v>1.6645281901888918E-17</v>
      </c>
      <c r="CN142" s="24">
        <f t="shared" si="120"/>
        <v>4.9982067562711485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144.57071766795218</v>
      </c>
      <c r="T143" s="62">
        <f t="shared" si="142"/>
        <v>431.01596160648734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8.278206917827335</v>
      </c>
      <c r="AA143" s="23">
        <f>EXP(-LN(2)/25)*AA142+(1-EXP(-LN(2)/25))/(LN(2)/25)*Calculateur!V143*Calculateur!X143*VLOOKUP('Données projet'!$B$9,Paramètres!$A$1:$I$89,3,0)*0.475*44/12</f>
        <v>0.61969404359242697</v>
      </c>
      <c r="AB143" s="23">
        <f>EXP(-LN(2)/2)*AB142+(1-EXP(-LN(2)/2))/(LN(2)/2)*V143*Y143*VLOOKUP('Données projet'!$B$9,Paramètres!$A$1:$I$89,3,0)*0.475*44/12</f>
        <v>2.1384093844973092E-17</v>
      </c>
      <c r="AC143" s="24">
        <f t="shared" si="111"/>
        <v>8.8979009614197615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92.185643381769751</v>
      </c>
      <c r="AO143" s="62">
        <f t="shared" si="144"/>
        <v>289.38144171806783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5.3383163328074508</v>
      </c>
      <c r="AV143" s="23">
        <f>EXP(-LN(2)/25)*AV142+(1-EXP(-LN(2)/25))/(LN(2)/25)*Calculateur!AQ143*Calculateur!AS143*VLOOKUP('Données projet'!$B$10,Paramètres!$A$1:$I$89,3,0)*0.475*44/12</f>
        <v>0.39961828293139312</v>
      </c>
      <c r="AW143" s="23">
        <f>EXP(-LN(2)/2)*AW142+(1-EXP(-LN(2)/2))/(LN(2)/2)*AQ143*AT143*VLOOKUP('Données projet'!$B$10,Paramètres!$A$1:$I$89,3,0)*0.475*44/12</f>
        <v>1.3789828953063762E-17</v>
      </c>
      <c r="AX143" s="23">
        <f t="shared" si="114"/>
        <v>5.737934615738844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84.40750751235089</v>
      </c>
      <c r="BJ143" s="62">
        <f t="shared" si="146"/>
        <v>274.84191731958373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5.0382467271402591</v>
      </c>
      <c r="BQ143" s="23">
        <f>EXP(-LN(2)/25)*BQ142+(1-EXP(-LN(2)/25))/(LN(2)/25)*Calculateur!BL143*Calculateur!BN143*VLOOKUP('Données projet'!$B$11,Paramètres!$A$1:$I$89,3,0)*0.475*44/12</f>
        <v>0.37715552630536187</v>
      </c>
      <c r="BR143" s="23">
        <f>EXP(-LN(2)/2)*BR142+(1-EXP(-LN(2)/2))/(LN(2)/2)*BL143*BO143*VLOOKUP('Données projet'!$B$11,Paramètres!$A$1:$I$89,3,0)*0.475*44/12</f>
        <v>1.301469531949956E-17</v>
      </c>
      <c r="BS143" s="24">
        <f t="shared" si="117"/>
        <v>5.4154022534456212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91.618514031435666</v>
      </c>
      <c r="CE143" s="62">
        <f t="shared" si="148"/>
        <v>251.45374870618241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4.5563972681229457</v>
      </c>
      <c r="CL143" s="23">
        <f>EXP(-LN(2)/25)*CL142+(1-EXP(-LN(2)/25))/(LN(2)/25)*Calculateur!CG143*Calculateur!CI143*VLOOKUP('Données projet'!$B$12,Paramètres!$A$1:$I$89,3,0)*0.475*44/12</f>
        <v>0.34108500492008204</v>
      </c>
      <c r="CM143" s="23">
        <f>EXP(-LN(2)/2)*CM142+(1-EXP(-LN(2)/2))/(LN(2)/2)*CG143*CJ143*VLOOKUP('Données projet'!$B$12,Paramètres!$A$1:$I$89,3,0)*0.475*44/12</f>
        <v>1.1769991707587367E-17</v>
      </c>
      <c r="CN143" s="24">
        <f t="shared" si="120"/>
        <v>4.8974822730430274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144.57071766795218</v>
      </c>
      <c r="T144" s="62">
        <f t="shared" si="142"/>
        <v>431.01596160648734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8.1158763293763929</v>
      </c>
      <c r="AA144" s="23">
        <f>EXP(-LN(2)/25)*AA143+(1-EXP(-LN(2)/25))/(LN(2)/25)*Calculateur!V144*Calculateur!X144*VLOOKUP('Données projet'!$B$9,Paramètres!$A$1:$I$89,3,0)*0.475*44/12</f>
        <v>0.60274847738209858</v>
      </c>
      <c r="AB144" s="23">
        <f>EXP(-LN(2)/2)*AB143+(1-EXP(-LN(2)/2))/(LN(2)/2)*V144*Y144*VLOOKUP('Données projet'!$B$9,Paramètres!$A$1:$I$89,3,0)*0.475*44/12</f>
        <v>1.5120837767309986E-17</v>
      </c>
      <c r="AC144" s="24">
        <f t="shared" si="111"/>
        <v>8.7186248067584913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92.185643381769751</v>
      </c>
      <c r="AO144" s="62">
        <f t="shared" si="144"/>
        <v>289.38144171806783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5.2336352055725515</v>
      </c>
      <c r="AV144" s="23">
        <f>EXP(-LN(2)/25)*AV143+(1-EXP(-LN(2)/25))/(LN(2)/25)*Calculateur!AQ144*Calculateur!AS144*VLOOKUP('Données projet'!$B$10,Paramètres!$A$1:$I$89,3,0)*0.475*44/12</f>
        <v>0.38869069996962202</v>
      </c>
      <c r="AW144" s="23">
        <f>EXP(-LN(2)/2)*AW143+(1-EXP(-LN(2)/2))/(LN(2)/2)*AQ144*AT144*VLOOKUP('Données projet'!$B$10,Paramètres!$A$1:$I$89,3,0)*0.475*44/12</f>
        <v>9.7508815641139768E-18</v>
      </c>
      <c r="AX144" s="23">
        <f t="shared" si="114"/>
        <v>5.6223259055421737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84.40750751235089</v>
      </c>
      <c r="BJ144" s="62">
        <f t="shared" si="146"/>
        <v>274.84191731958373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4.939449781848106</v>
      </c>
      <c r="BQ144" s="23">
        <f>EXP(-LN(2)/25)*BQ143+(1-EXP(-LN(2)/25))/(LN(2)/25)*Calculateur!BL144*Calculateur!BN144*VLOOKUP('Données projet'!$B$11,Paramètres!$A$1:$I$89,3,0)*0.475*44/12</f>
        <v>0.36684218860479462</v>
      </c>
      <c r="BR144" s="23">
        <f>EXP(-LN(2)/2)*BR143+(1-EXP(-LN(2)/2))/(LN(2)/2)*BL144*BO144*VLOOKUP('Données projet'!$B$11,Paramètres!$A$1:$I$89,3,0)*0.475*44/12</f>
        <v>9.2027793154949592E-18</v>
      </c>
      <c r="BS144" s="24">
        <f t="shared" si="117"/>
        <v>5.306291970452901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91.618514031435666</v>
      </c>
      <c r="CE144" s="62">
        <f t="shared" si="148"/>
        <v>251.45374870618241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4.4670490968229721</v>
      </c>
      <c r="CL144" s="23">
        <f>EXP(-LN(2)/25)*CL143+(1-EXP(-LN(2)/25))/(LN(2)/25)*Calculateur!CG144*Calculateur!CI144*VLOOKUP('Données projet'!$B$12,Paramètres!$A$1:$I$89,3,0)*0.475*44/12</f>
        <v>0.33175801752366152</v>
      </c>
      <c r="CM144" s="23">
        <f>EXP(-LN(2)/2)*CM143+(1-EXP(-LN(2)/2))/(LN(2)/2)*CG144*CJ144*VLOOKUP('Données projet'!$B$12,Paramètres!$A$1:$I$89,3,0)*0.475*44/12</f>
        <v>8.3226409509444588E-18</v>
      </c>
      <c r="CN144" s="24">
        <f t="shared" si="120"/>
        <v>4.7988071143466335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144.57071766795218</v>
      </c>
      <c r="T145" s="62">
        <f t="shared" si="142"/>
        <v>431.01596160648734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7.9567289447530918</v>
      </c>
      <c r="AA145" s="23">
        <f>EXP(-LN(2)/25)*AA144+(1-EXP(-LN(2)/25))/(LN(2)/25)*Calculateur!V145*Calculateur!X145*VLOOKUP('Données projet'!$B$9,Paramètres!$A$1:$I$89,3,0)*0.475*44/12</f>
        <v>0.58626628857092022</v>
      </c>
      <c r="AB145" s="23">
        <f>EXP(-LN(2)/2)*AB144+(1-EXP(-LN(2)/2))/(LN(2)/2)*V145*Y145*VLOOKUP('Données projet'!$B$9,Paramètres!$A$1:$I$89,3,0)*0.475*44/12</f>
        <v>1.0692046922486546E-17</v>
      </c>
      <c r="AC145" s="24">
        <f t="shared" si="111"/>
        <v>8.542995233324012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92.185643381769751</v>
      </c>
      <c r="AO145" s="62">
        <f t="shared" si="144"/>
        <v>289.38144171806783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5.1310068113935454</v>
      </c>
      <c r="AV145" s="23">
        <f>EXP(-LN(2)/25)*AV144+(1-EXP(-LN(2)/25))/(LN(2)/25)*Calculateur!AQ145*Calculateur!AS145*VLOOKUP('Données projet'!$B$10,Paramètres!$A$1:$I$89,3,0)*0.475*44/12</f>
        <v>0.37806193233859714</v>
      </c>
      <c r="AW145" s="23">
        <f>EXP(-LN(2)/2)*AW144+(1-EXP(-LN(2)/2))/(LN(2)/2)*AQ145*AT145*VLOOKUP('Données projet'!$B$10,Paramètres!$A$1:$I$89,3,0)*0.475*44/12</f>
        <v>6.8949144765318827E-18</v>
      </c>
      <c r="AX145" s="23">
        <f t="shared" si="114"/>
        <v>5.5090687437321426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84.40750751235089</v>
      </c>
      <c r="BJ145" s="62">
        <f t="shared" si="146"/>
        <v>274.84191731958373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4.8425901843929458</v>
      </c>
      <c r="BQ145" s="23">
        <f>EXP(-LN(2)/25)*BQ144+(1-EXP(-LN(2)/25))/(LN(2)/25)*Calculateur!BL145*Calculateur!BN145*VLOOKUP('Données projet'!$B$11,Paramètres!$A$1:$I$89,3,0)*0.475*44/12</f>
        <v>0.35681086966600423</v>
      </c>
      <c r="BR145" s="23">
        <f>EXP(-LN(2)/2)*BR144+(1-EXP(-LN(2)/2))/(LN(2)/2)*BL145*BO145*VLOOKUP('Données projet'!$B$11,Paramètres!$A$1:$I$89,3,0)*0.475*44/12</f>
        <v>6.5073476597497798E-18</v>
      </c>
      <c r="BS145" s="24">
        <f t="shared" si="117"/>
        <v>5.1994010540589501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91.618514031435666</v>
      </c>
      <c r="CE145" s="62">
        <f t="shared" si="148"/>
        <v>251.45374870618241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4.3794529886651876</v>
      </c>
      <c r="CL145" s="23">
        <f>EXP(-LN(2)/25)*CL144+(1-EXP(-LN(2)/25))/(LN(2)/25)*Calculateur!CG145*Calculateur!CI145*VLOOKUP('Données projet'!$B$12,Paramètres!$A$1:$I$89,3,0)*0.475*44/12</f>
        <v>0.32268607708808111</v>
      </c>
      <c r="CM145" s="23">
        <f>EXP(-LN(2)/2)*CM144+(1-EXP(-LN(2)/2))/(LN(2)/2)*CG145*CJ145*VLOOKUP('Données projet'!$B$12,Paramètres!$A$1:$I$89,3,0)*0.475*44/12</f>
        <v>5.8849958537936834E-18</v>
      </c>
      <c r="CN145" s="24">
        <f t="shared" si="120"/>
        <v>4.7021390657532685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144.57071766795218</v>
      </c>
      <c r="T146" s="62">
        <f t="shared" si="142"/>
        <v>431.01596160648734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7.8007023432719338</v>
      </c>
      <c r="AA146" s="23">
        <f>EXP(-LN(2)/25)*AA145+(1-EXP(-LN(2)/25))/(LN(2)/25)*Calculateur!V146*Calculateur!X146*VLOOKUP('Données projet'!$B$9,Paramètres!$A$1:$I$89,3,0)*0.475*44/12</f>
        <v>0.57023480607954424</v>
      </c>
      <c r="AB146" s="23">
        <f>EXP(-LN(2)/2)*AB145+(1-EXP(-LN(2)/2))/(LN(2)/2)*V146*Y146*VLOOKUP('Données projet'!$B$9,Paramètres!$A$1:$I$89,3,0)*0.475*44/12</f>
        <v>7.5604188836549929E-18</v>
      </c>
      <c r="AC146" s="24">
        <f t="shared" si="111"/>
        <v>8.3709371493514784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92.185643381769751</v>
      </c>
      <c r="AO146" s="62">
        <f t="shared" si="144"/>
        <v>289.38144171806783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5.0303908974272504</v>
      </c>
      <c r="AV146" s="23">
        <f>EXP(-LN(2)/25)*AV145+(1-EXP(-LN(2)/25))/(LN(2)/25)*Calculateur!AQ146*Calculateur!AS146*VLOOKUP('Données projet'!$B$10,Paramètres!$A$1:$I$89,3,0)*0.475*44/12</f>
        <v>0.36772380891738526</v>
      </c>
      <c r="AW146" s="23">
        <f>EXP(-LN(2)/2)*AW145+(1-EXP(-LN(2)/2))/(LN(2)/2)*AQ146*AT146*VLOOKUP('Données projet'!$B$10,Paramètres!$A$1:$I$89,3,0)*0.475*44/12</f>
        <v>4.8754407820569892E-18</v>
      </c>
      <c r="AX146" s="23">
        <f t="shared" si="114"/>
        <v>5.3981147063446357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84.40750751235089</v>
      </c>
      <c r="BJ146" s="62">
        <f t="shared" si="146"/>
        <v>274.84191731958373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4.74762994456536</v>
      </c>
      <c r="BQ146" s="23">
        <f>EXP(-LN(2)/25)*BQ145+(1-EXP(-LN(2)/25))/(LN(2)/25)*Calculateur!BL146*Calculateur!BN146*VLOOKUP('Données projet'!$B$11,Paramètres!$A$1:$I$89,3,0)*0.475*44/12</f>
        <v>0.34705385767111918</v>
      </c>
      <c r="BR146" s="23">
        <f>EXP(-LN(2)/2)*BR145+(1-EXP(-LN(2)/2))/(LN(2)/2)*BL146*BO146*VLOOKUP('Données projet'!$B$11,Paramètres!$A$1:$I$89,3,0)*0.475*44/12</f>
        <v>4.6013896577474796E-18</v>
      </c>
      <c r="BS146" s="24">
        <f t="shared" si="117"/>
        <v>5.0946838022364789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91.618514031435666</v>
      </c>
      <c r="CE146" s="62">
        <f t="shared" si="148"/>
        <v>251.45374870618241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4.2935745867600268</v>
      </c>
      <c r="CL146" s="23">
        <f>EXP(-LN(2)/25)*CL145+(1-EXP(-LN(2)/25))/(LN(2)/25)*Calculateur!CG146*Calculateur!CI146*VLOOKUP('Données projet'!$B$12,Paramètres!$A$1:$I$89,3,0)*0.475*44/12</f>
        <v>0.31386220934078424</v>
      </c>
      <c r="CM146" s="23">
        <f>EXP(-LN(2)/2)*CM145+(1-EXP(-LN(2)/2))/(LN(2)/2)*CG146*CJ146*VLOOKUP('Données projet'!$B$12,Paramètres!$A$1:$I$89,3,0)*0.475*44/12</f>
        <v>4.1613204754722294E-18</v>
      </c>
      <c r="CN146" s="24">
        <f t="shared" si="120"/>
        <v>4.6074367961008109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144.57071766795218</v>
      </c>
      <c r="T147" s="62">
        <f t="shared" si="142"/>
        <v>431.01596160648734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7.6477353282789915</v>
      </c>
      <c r="AA147" s="23">
        <f>EXP(-LN(2)/25)*AA146+(1-EXP(-LN(2)/25))/(LN(2)/25)*Calculateur!V147*Calculateur!X147*VLOOKUP('Données projet'!$B$9,Paramètres!$A$1:$I$89,3,0)*0.475*44/12</f>
        <v>0.55464170531995394</v>
      </c>
      <c r="AB147" s="23">
        <f>EXP(-LN(2)/2)*AB146+(1-EXP(-LN(2)/2))/(LN(2)/2)*V147*Y147*VLOOKUP('Données projet'!$B$9,Paramètres!$A$1:$I$89,3,0)*0.475*44/12</f>
        <v>5.346023461243273E-18</v>
      </c>
      <c r="AC147" s="24">
        <f t="shared" si="111"/>
        <v>8.2023770335989461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92.185643381769751</v>
      </c>
      <c r="AO147" s="62">
        <f t="shared" si="144"/>
        <v>289.38144171806783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4.9317480001641867</v>
      </c>
      <c r="AV147" s="23">
        <f>EXP(-LN(2)/25)*AV146+(1-EXP(-LN(2)/25))/(LN(2)/25)*Calculateur!AQ147*Calculateur!AS147*VLOOKUP('Données projet'!$B$10,Paramètres!$A$1:$I$89,3,0)*0.475*44/12</f>
        <v>0.35766838202478468</v>
      </c>
      <c r="AW147" s="23">
        <f>EXP(-LN(2)/2)*AW146+(1-EXP(-LN(2)/2))/(LN(2)/2)*AQ147*AT147*VLOOKUP('Données projet'!$B$10,Paramètres!$A$1:$I$89,3,0)*0.475*44/12</f>
        <v>3.4474572382659417E-18</v>
      </c>
      <c r="AX147" s="23">
        <f t="shared" si="114"/>
        <v>5.2894163821889713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84.40750751235089</v>
      </c>
      <c r="BJ147" s="62">
        <f t="shared" si="146"/>
        <v>274.84191731958373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4.6545318171207661</v>
      </c>
      <c r="BQ147" s="23">
        <f>EXP(-LN(2)/25)*BQ146+(1-EXP(-LN(2)/25))/(LN(2)/25)*Calculateur!BL147*Calculateur!BN147*VLOOKUP('Données projet'!$B$11,Paramètres!$A$1:$I$89,3,0)*0.475*44/12</f>
        <v>0.33756365168233327</v>
      </c>
      <c r="BR147" s="23">
        <f>EXP(-LN(2)/2)*BR146+(1-EXP(-LN(2)/2))/(LN(2)/2)*BL147*BO147*VLOOKUP('Données projet'!$B$11,Paramètres!$A$1:$I$89,3,0)*0.475*44/12</f>
        <v>3.2536738298748899E-18</v>
      </c>
      <c r="BS147" s="24">
        <f t="shared" si="117"/>
        <v>4.9920954688030994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91.618514031435666</v>
      </c>
      <c r="CE147" s="62">
        <f t="shared" si="148"/>
        <v>251.45374870618241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4.2093802079355731</v>
      </c>
      <c r="CL147" s="23">
        <f>EXP(-LN(2)/25)*CL146+(1-EXP(-LN(2)/25))/(LN(2)/25)*Calculateur!CG147*Calculateur!CI147*VLOOKUP('Données projet'!$B$12,Paramètres!$A$1:$I$89,3,0)*0.475*44/12</f>
        <v>0.30527963072106423</v>
      </c>
      <c r="CM147" s="23">
        <f>EXP(-LN(2)/2)*CM146+(1-EXP(-LN(2)/2))/(LN(2)/2)*CG147*CJ147*VLOOKUP('Données projet'!$B$12,Paramètres!$A$1:$I$89,3,0)*0.475*44/12</f>
        <v>2.9424979268968417E-18</v>
      </c>
      <c r="CN147" s="24">
        <f t="shared" si="120"/>
        <v>4.5146598386566374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144.57071766795218</v>
      </c>
      <c r="T148" s="62">
        <f t="shared" si="142"/>
        <v>431.01596160648734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7.497767903149394</v>
      </c>
      <c r="AA148" s="23">
        <f>EXP(-LN(2)/25)*AA147+(1-EXP(-LN(2)/25))/(LN(2)/25)*Calculateur!V148*Calculateur!X148*VLOOKUP('Données projet'!$B$9,Paramètres!$A$1:$I$89,3,0)*0.475*44/12</f>
        <v>0.5394749987206402</v>
      </c>
      <c r="AB148" s="23">
        <f>EXP(-LN(2)/2)*AB147+(1-EXP(-LN(2)/2))/(LN(2)/2)*V148*Y148*VLOOKUP('Données projet'!$B$9,Paramètres!$A$1:$I$89,3,0)*0.475*44/12</f>
        <v>3.7802094418274964E-18</v>
      </c>
      <c r="AC148" s="24">
        <f t="shared" si="111"/>
        <v>8.0372429018700338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92.185643381769751</v>
      </c>
      <c r="AO148" s="62">
        <f t="shared" si="144"/>
        <v>289.38144171806783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4.8350394299502248</v>
      </c>
      <c r="AV148" s="23">
        <f>EXP(-LN(2)/25)*AV147+(1-EXP(-LN(2)/25))/(LN(2)/25)*Calculateur!AQ148*Calculateur!AS148*VLOOKUP('Données projet'!$B$10,Paramètres!$A$1:$I$89,3,0)*0.475*44/12</f>
        <v>0.3478879213093542</v>
      </c>
      <c r="AW148" s="23">
        <f>EXP(-LN(2)/2)*AW147+(1-EXP(-LN(2)/2))/(LN(2)/2)*AQ148*AT148*VLOOKUP('Données projet'!$B$10,Paramètres!$A$1:$I$89,3,0)*0.475*44/12</f>
        <v>2.437720391028495E-18</v>
      </c>
      <c r="AX148" s="23">
        <f t="shared" si="114"/>
        <v>5.182927351259579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84.40750751235089</v>
      </c>
      <c r="BJ148" s="62">
        <f t="shared" si="146"/>
        <v>274.84191731958373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4.5632592871711104</v>
      </c>
      <c r="BQ148" s="23">
        <f>EXP(-LN(2)/25)*BQ147+(1-EXP(-LN(2)/25))/(LN(2)/25)*Calculateur!BL148*Calculateur!BN148*VLOOKUP('Données projet'!$B$11,Paramètres!$A$1:$I$89,3,0)*0.475*44/12</f>
        <v>0.32833295587537892</v>
      </c>
      <c r="BR148" s="23">
        <f>EXP(-LN(2)/2)*BR147+(1-EXP(-LN(2)/2))/(LN(2)/2)*BL148*BO148*VLOOKUP('Données projet'!$B$11,Paramètres!$A$1:$I$89,3,0)*0.475*44/12</f>
        <v>2.3006948288737398E-18</v>
      </c>
      <c r="BS148" s="24">
        <f t="shared" si="117"/>
        <v>4.8915922430464889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91.618514031435666</v>
      </c>
      <c r="CE148" s="62">
        <f t="shared" si="148"/>
        <v>251.45374870618241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4.1268368295263667</v>
      </c>
      <c r="CL148" s="23">
        <f>EXP(-LN(2)/25)*CL147+(1-EXP(-LN(2)/25))/(LN(2)/25)*Calculateur!CG148*Calculateur!CI148*VLOOKUP('Données projet'!$B$12,Paramètres!$A$1:$I$89,3,0)*0.475*44/12</f>
        <v>0.29693174316503868</v>
      </c>
      <c r="CM148" s="23">
        <f>EXP(-LN(2)/2)*CM147+(1-EXP(-LN(2)/2))/(LN(2)/2)*CG148*CJ148*VLOOKUP('Données projet'!$B$12,Paramètres!$A$1:$I$89,3,0)*0.475*44/12</f>
        <v>2.0806602377361147E-18</v>
      </c>
      <c r="CN148" s="24">
        <f t="shared" si="120"/>
        <v>4.4237685726914053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144.57071766795218</v>
      </c>
      <c r="T149" s="62">
        <f t="shared" si="142"/>
        <v>431.01596160648734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7.350741247755491</v>
      </c>
      <c r="AA149" s="23">
        <f>EXP(-LN(2)/25)*AA148+(1-EXP(-LN(2)/25))/(LN(2)/25)*Calculateur!V149*Calculateur!X149*VLOOKUP('Données projet'!$B$9,Paramètres!$A$1:$I$89,3,0)*0.475*44/12</f>
        <v>0.52472302651086711</v>
      </c>
      <c r="AB149" s="23">
        <f>EXP(-LN(2)/2)*AB148+(1-EXP(-LN(2)/2))/(LN(2)/2)*V149*Y149*VLOOKUP('Données projet'!$B$9,Paramètres!$A$1:$I$89,3,0)*0.475*44/12</f>
        <v>2.6730117306216365E-18</v>
      </c>
      <c r="AC149" s="24">
        <f t="shared" si="111"/>
        <v>7.8754642742663581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92.185643381769751</v>
      </c>
      <c r="AO149" s="62">
        <f t="shared" si="144"/>
        <v>289.38144171806783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4.7402272558117557</v>
      </c>
      <c r="AV149" s="23">
        <f>EXP(-LN(2)/25)*AV148+(1-EXP(-LN(2)/25))/(LN(2)/25)*Calculateur!AQ149*Calculateur!AS149*VLOOKUP('Données projet'!$B$10,Paramètres!$A$1:$I$89,3,0)*0.475*44/12</f>
        <v>0.33837490780651924</v>
      </c>
      <c r="AW149" s="23">
        <f>EXP(-LN(2)/2)*AW148+(1-EXP(-LN(2)/2))/(LN(2)/2)*AQ149*AT149*VLOOKUP('Données projet'!$B$10,Paramètres!$A$1:$I$89,3,0)*0.475*44/12</f>
        <v>1.7237286191329713E-18</v>
      </c>
      <c r="AX149" s="23">
        <f t="shared" si="114"/>
        <v>5.0786021636182745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84.40750751235089</v>
      </c>
      <c r="BJ149" s="62">
        <f t="shared" si="146"/>
        <v>274.84191731958373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4.4737765558630205</v>
      </c>
      <c r="BQ149" s="23">
        <f>EXP(-LN(2)/25)*BQ148+(1-EXP(-LN(2)/25))/(LN(2)/25)*Calculateur!BL149*Calculateur!BN149*VLOOKUP('Données projet'!$B$11,Paramètres!$A$1:$I$89,3,0)*0.475*44/12</f>
        <v>0.31935467393068695</v>
      </c>
      <c r="BR149" s="23">
        <f>EXP(-LN(2)/2)*BR148+(1-EXP(-LN(2)/2))/(LN(2)/2)*BL149*BO149*VLOOKUP('Données projet'!$B$11,Paramètres!$A$1:$I$89,3,0)*0.475*44/12</f>
        <v>1.6268369149374449E-18</v>
      </c>
      <c r="BS149" s="24">
        <f t="shared" si="117"/>
        <v>4.7931312297937074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91.618514031435666</v>
      </c>
      <c r="CE149" s="62">
        <f t="shared" si="148"/>
        <v>251.45374870618241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4.045912076421275</v>
      </c>
      <c r="CL149" s="23">
        <f>EXP(-LN(2)/25)*CL148+(1-EXP(-LN(2)/25))/(LN(2)/25)*Calculateur!CG149*Calculateur!CI149*VLOOKUP('Données projet'!$B$12,Paramètres!$A$1:$I$89,3,0)*0.475*44/12</f>
        <v>0.28881212903322895</v>
      </c>
      <c r="CM149" s="23">
        <f>EXP(-LN(2)/2)*CM148+(1-EXP(-LN(2)/2))/(LN(2)/2)*CG149*CJ149*VLOOKUP('Données projet'!$B$12,Paramètres!$A$1:$I$89,3,0)*0.475*44/12</f>
        <v>1.4712489634484208E-18</v>
      </c>
      <c r="CN149" s="24">
        <f t="shared" si="120"/>
        <v>4.3347242054545037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144.57071766795218</v>
      </c>
      <c r="T150" s="62">
        <f t="shared" si="142"/>
        <v>431.01596160648734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7.2065976953964572</v>
      </c>
      <c r="AA150" s="23">
        <f>EXP(-LN(2)/25)*AA149+(1-EXP(-LN(2)/25))/(LN(2)/25)*Calculateur!V150*Calculateur!X150*VLOOKUP('Données projet'!$B$9,Paramètres!$A$1:$I$89,3,0)*0.475*44/12</f>
        <v>0.51037444775694274</v>
      </c>
      <c r="AB150" s="23">
        <f>EXP(-LN(2)/2)*AB149+(1-EXP(-LN(2)/2))/(LN(2)/2)*V150*Y150*VLOOKUP('Données projet'!$B$9,Paramètres!$A$1:$I$89,3,0)*0.475*44/12</f>
        <v>1.8901047209137482E-18</v>
      </c>
      <c r="AC150" s="24">
        <f t="shared" si="111"/>
        <v>7.7169721431534004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92.185643381769751</v>
      </c>
      <c r="AO150" s="62">
        <f t="shared" si="144"/>
        <v>289.38144171806783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4.6472742905784257</v>
      </c>
      <c r="AV150" s="23">
        <f>EXP(-LN(2)/25)*AV149+(1-EXP(-LN(2)/25))/(LN(2)/25)*Calculateur!AQ150*Calculateur!AS150*VLOOKUP('Données projet'!$B$10,Paramètres!$A$1:$I$89,3,0)*0.475*44/12</f>
        <v>0.32912202815818692</v>
      </c>
      <c r="AW150" s="23">
        <f>EXP(-LN(2)/2)*AW149+(1-EXP(-LN(2)/2))/(LN(2)/2)*AQ150*AT150*VLOOKUP('Données projet'!$B$10,Paramètres!$A$1:$I$89,3,0)*0.475*44/12</f>
        <v>1.2188601955142477E-18</v>
      </c>
      <c r="AX150" s="23">
        <f t="shared" si="114"/>
        <v>4.9763963187366125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84.40750751235089</v>
      </c>
      <c r="BJ150" s="62">
        <f t="shared" si="146"/>
        <v>274.84191731958373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4.3860485263368059</v>
      </c>
      <c r="BQ150" s="23">
        <f>EXP(-LN(2)/25)*BQ149+(1-EXP(-LN(2)/25))/(LN(2)/25)*Calculateur!BL150*Calculateur!BN150*VLOOKUP('Données projet'!$B$11,Paramètres!$A$1:$I$89,3,0)*0.475*44/12</f>
        <v>0.31062190357791991</v>
      </c>
      <c r="BR150" s="23">
        <f>EXP(-LN(2)/2)*BR149+(1-EXP(-LN(2)/2))/(LN(2)/2)*BL150*BO150*VLOOKUP('Données projet'!$B$11,Paramètres!$A$1:$I$89,3,0)*0.475*44/12</f>
        <v>1.1503474144368699E-18</v>
      </c>
      <c r="BS150" s="24">
        <f t="shared" si="117"/>
        <v>4.6966704299147262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91.618514031435666</v>
      </c>
      <c r="CE150" s="62">
        <f t="shared" si="148"/>
        <v>251.45374870618241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3.966574208365349</v>
      </c>
      <c r="CL150" s="23">
        <f>EXP(-LN(2)/25)*CL149+(1-EXP(-LN(2)/25))/(LN(2)/25)*Calculateur!CG150*Calculateur!CI150*VLOOKUP('Données projet'!$B$12,Paramètres!$A$1:$I$89,3,0)*0.475*44/12</f>
        <v>0.28091454617684553</v>
      </c>
      <c r="CM150" s="23">
        <f>EXP(-LN(2)/2)*CM149+(1-EXP(-LN(2)/2))/(LN(2)/2)*CG150*CJ150*VLOOKUP('Données projet'!$B$12,Paramètres!$A$1:$I$89,3,0)*0.475*44/12</f>
        <v>1.0403301188680574E-18</v>
      </c>
      <c r="CN150" s="24">
        <f t="shared" si="120"/>
        <v>4.2474887545421947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144.57071766795218</v>
      </c>
      <c r="T151" s="62">
        <f t="shared" si="142"/>
        <v>431.01596160648734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7.0652807101802981</v>
      </c>
      <c r="AA151" s="23">
        <f>EXP(-LN(2)/25)*AA150+(1-EXP(-LN(2)/25))/(LN(2)/25)*Calculateur!V151*Calculateur!X151*VLOOKUP('Données projet'!$B$9,Paramètres!$A$1:$I$89,3,0)*0.475*44/12</f>
        <v>0.49641823164360344</v>
      </c>
      <c r="AB151" s="23">
        <f>EXP(-LN(2)/2)*AB150+(1-EXP(-LN(2)/2))/(LN(2)/2)*V151*Y151*VLOOKUP('Données projet'!$B$9,Paramètres!$A$1:$I$89,3,0)*0.475*44/12</f>
        <v>1.3365058653108182E-18</v>
      </c>
      <c r="AC151" s="24">
        <f t="shared" si="111"/>
        <v>7.5616989418239013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92.185643381769751</v>
      </c>
      <c r="AO151" s="62">
        <f t="shared" si="144"/>
        <v>289.38144171806783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4.5561440762976106</v>
      </c>
      <c r="AV151" s="23">
        <f>EXP(-LN(2)/25)*AV150+(1-EXP(-LN(2)/25))/(LN(2)/25)*Calculateur!AQ151*Calculateur!AS151*VLOOKUP('Données projet'!$B$10,Paramètres!$A$1:$I$89,3,0)*0.475*44/12</f>
        <v>0.32012216899042606</v>
      </c>
      <c r="AW151" s="23">
        <f>EXP(-LN(2)/2)*AW150+(1-EXP(-LN(2)/2))/(LN(2)/2)*AQ151*AT151*VLOOKUP('Données projet'!$B$10,Paramètres!$A$1:$I$89,3,0)*0.475*44/12</f>
        <v>8.6186430956648572E-19</v>
      </c>
      <c r="AX151" s="23">
        <f t="shared" si="114"/>
        <v>4.8762662452880363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84.40750751235089</v>
      </c>
      <c r="BJ151" s="62">
        <f t="shared" si="146"/>
        <v>274.84191731958373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4.3000407899607858</v>
      </c>
      <c r="BQ151" s="23">
        <f>EXP(-LN(2)/25)*BQ150+(1-EXP(-LN(2)/25))/(LN(2)/25)*Calculateur!BL151*Calculateur!BN151*VLOOKUP('Données projet'!$B$11,Paramètres!$A$1:$I$89,3,0)*0.475*44/12</f>
        <v>0.30212793128968574</v>
      </c>
      <c r="BR151" s="23">
        <f>EXP(-LN(2)/2)*BR150+(1-EXP(-LN(2)/2))/(LN(2)/2)*BL151*BO151*VLOOKUP('Données projet'!$B$11,Paramètres!$A$1:$I$89,3,0)*0.475*44/12</f>
        <v>8.1341845746872247E-19</v>
      </c>
      <c r="BS151" s="24">
        <f t="shared" si="117"/>
        <v>4.6021687212504716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91.618514031435666</v>
      </c>
      <c r="CE151" s="62">
        <f t="shared" si="148"/>
        <v>251.45374870618241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3.8887921075106786</v>
      </c>
      <c r="CL151" s="23">
        <f>EXP(-LN(2)/25)*CL150+(1-EXP(-LN(2)/25))/(LN(2)/25)*Calculateur!CG151*Calculateur!CI151*VLOOKUP('Données projet'!$B$12,Paramètres!$A$1:$I$89,3,0)*0.475*44/12</f>
        <v>0.27323292313898573</v>
      </c>
      <c r="CM151" s="23">
        <f>EXP(-LN(2)/2)*CM150+(1-EXP(-LN(2)/2))/(LN(2)/2)*CG151*CJ151*VLOOKUP('Données projet'!$B$12,Paramètres!$A$1:$I$89,3,0)*0.475*44/12</f>
        <v>7.3562448172421042E-19</v>
      </c>
      <c r="CN151" s="24">
        <f t="shared" si="120"/>
        <v>4.162025030649664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144.57071766795218</v>
      </c>
      <c r="T152" s="62">
        <f t="shared" si="142"/>
        <v>431.01596160648734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6.9267348648493785</v>
      </c>
      <c r="AA152" s="23">
        <f>EXP(-LN(2)/25)*AA151+(1-EXP(-LN(2)/25))/(LN(2)/25)*Calculateur!V152*Calculateur!X152*VLOOKUP('Données projet'!$B$9,Paramètres!$A$1:$I$89,3,0)*0.475*44/12</f>
        <v>0.48284364899380888</v>
      </c>
      <c r="AB152" s="23">
        <f>EXP(-LN(2)/2)*AB151+(1-EXP(-LN(2)/2))/(LN(2)/2)*V152*Y152*VLOOKUP('Données projet'!$B$9,Paramètres!$A$1:$I$89,3,0)*0.475*44/12</f>
        <v>9.4505236045687411E-19</v>
      </c>
      <c r="AC152" s="24">
        <f t="shared" si="111"/>
        <v>7.4095785138431873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92.185643381769751</v>
      </c>
      <c r="AO152" s="62">
        <f t="shared" si="144"/>
        <v>289.38144171806783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4.4668008699349002</v>
      </c>
      <c r="AV152" s="23">
        <f>EXP(-LN(2)/25)*AV151+(1-EXP(-LN(2)/25))/(LN(2)/25)*Calculateur!AQ152*Calculateur!AS152*VLOOKUP('Données projet'!$B$10,Paramètres!$A$1:$I$89,3,0)*0.475*44/12</f>
        <v>0.31136841144488964</v>
      </c>
      <c r="AW152" s="23">
        <f>EXP(-LN(2)/2)*AW151+(1-EXP(-LN(2)/2))/(LN(2)/2)*AQ152*AT152*VLOOKUP('Données projet'!$B$10,Paramètres!$A$1:$I$89,3,0)*0.475*44/12</f>
        <v>6.0943009775712393E-19</v>
      </c>
      <c r="AX152" s="23">
        <f t="shared" si="114"/>
        <v>4.7781692813797898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84.40750751235089</v>
      </c>
      <c r="BJ152" s="62">
        <f t="shared" si="146"/>
        <v>274.84191731958373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4.2157196128355601</v>
      </c>
      <c r="BQ152" s="23">
        <f>EXP(-LN(2)/25)*BQ151+(1-EXP(-LN(2)/25))/(LN(2)/25)*Calculateur!BL152*Calculateur!BN152*VLOOKUP('Données projet'!$B$11,Paramètres!$A$1:$I$89,3,0)*0.475*44/12</f>
        <v>0.29386622712035187</v>
      </c>
      <c r="BR152" s="23">
        <f>EXP(-LN(2)/2)*BR151+(1-EXP(-LN(2)/2))/(LN(2)/2)*BL152*BO152*VLOOKUP('Données projet'!$B$11,Paramètres!$A$1:$I$89,3,0)*0.475*44/12</f>
        <v>5.7517370721843495E-19</v>
      </c>
      <c r="BS152" s="24">
        <f t="shared" si="117"/>
        <v>4.5095858399559123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91.618514031435666</v>
      </c>
      <c r="CE152" s="62">
        <f t="shared" si="148"/>
        <v>251.45374870618241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3.8125352662113712</v>
      </c>
      <c r="CL152" s="23">
        <f>EXP(-LN(2)/25)*CL151+(1-EXP(-LN(2)/25))/(LN(2)/25)*Calculateur!CG152*Calculateur!CI152*VLOOKUP('Données projet'!$B$12,Paramètres!$A$1:$I$89,3,0)*0.475*44/12</f>
        <v>0.26576135448705523</v>
      </c>
      <c r="CM152" s="23">
        <f>EXP(-LN(2)/2)*CM151+(1-EXP(-LN(2)/2))/(LN(2)/2)*CG152*CJ152*VLOOKUP('Données projet'!$B$12,Paramètres!$A$1:$I$89,3,0)*0.475*44/12</f>
        <v>5.2016505943402868E-19</v>
      </c>
      <c r="CN152" s="24">
        <f t="shared" si="120"/>
        <v>4.0782966206984268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144.57071766795218</v>
      </c>
      <c r="T153" s="62">
        <f t="shared" si="142"/>
        <v>431.01596160648734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6.7909058190407761</v>
      </c>
      <c r="AA153" s="23">
        <f>EXP(-LN(2)/25)*AA152+(1-EXP(-LN(2)/25))/(LN(2)/25)*Calculateur!V153*Calculateur!X153*VLOOKUP('Données projet'!$B$9,Paramètres!$A$1:$I$89,3,0)*0.475*44/12</f>
        <v>0.46964026402042924</v>
      </c>
      <c r="AB153" s="23">
        <f>EXP(-LN(2)/2)*AB152+(1-EXP(-LN(2)/2))/(LN(2)/2)*V153*Y153*VLOOKUP('Données projet'!$B$9,Paramètres!$A$1:$I$89,3,0)*0.475*44/12</f>
        <v>6.6825293265540912E-19</v>
      </c>
      <c r="AC153" s="24">
        <f t="shared" si="111"/>
        <v>7.2605460830612056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92.185643381769751</v>
      </c>
      <c r="AO153" s="62">
        <f t="shared" si="144"/>
        <v>289.38144171806783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4.3792096293549871</v>
      </c>
      <c r="AV153" s="23">
        <f>EXP(-LN(2)/25)*AV152+(1-EXP(-LN(2)/25))/(LN(2)/25)*Calculateur!AQ153*Calculateur!AS153*VLOOKUP('Données projet'!$B$10,Paramètres!$A$1:$I$89,3,0)*0.475*44/12</f>
        <v>0.302854025859776</v>
      </c>
      <c r="AW153" s="23">
        <f>EXP(-LN(2)/2)*AW152+(1-EXP(-LN(2)/2))/(LN(2)/2)*AQ153*AT153*VLOOKUP('Données projet'!$B$10,Paramètres!$A$1:$I$89,3,0)*0.475*44/12</f>
        <v>4.3093215478324291E-19</v>
      </c>
      <c r="AX153" s="23">
        <f t="shared" si="114"/>
        <v>4.6820636552147628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84.40750751235089</v>
      </c>
      <c r="BJ153" s="62">
        <f t="shared" si="146"/>
        <v>274.84191731958373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4.1330519225629203</v>
      </c>
      <c r="BQ153" s="23">
        <f>EXP(-LN(2)/25)*BQ152+(1-EXP(-LN(2)/25))/(LN(2)/25)*Calculateur!BL153*Calculateur!BN153*VLOOKUP('Données projet'!$B$11,Paramètres!$A$1:$I$89,3,0)*0.475*44/12</f>
        <v>0.28583043968599259</v>
      </c>
      <c r="BR153" s="23">
        <f>EXP(-LN(2)/2)*BR152+(1-EXP(-LN(2)/2))/(LN(2)/2)*BL153*BO153*VLOOKUP('Données projet'!$B$11,Paramètres!$A$1:$I$89,3,0)*0.475*44/12</f>
        <v>4.0670922873436124E-19</v>
      </c>
      <c r="BS153" s="24">
        <f t="shared" si="117"/>
        <v>4.4188823622489126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91.618514031435666</v>
      </c>
      <c r="CE153" s="62">
        <f t="shared" si="148"/>
        <v>251.45374870618241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3.7377737750578626</v>
      </c>
      <c r="CL153" s="23">
        <f>EXP(-LN(2)/25)*CL152+(1-EXP(-LN(2)/25))/(LN(2)/25)*Calculateur!CG153*Calculateur!CI153*VLOOKUP('Données projet'!$B$12,Paramètres!$A$1:$I$89,3,0)*0.475*44/12</f>
        <v>0.25849409627282449</v>
      </c>
      <c r="CM153" s="23">
        <f>EXP(-LN(2)/2)*CM152+(1-EXP(-LN(2)/2))/(LN(2)/2)*CG153*CJ153*VLOOKUP('Données projet'!$B$12,Paramètres!$A$1:$I$89,3,0)*0.475*44/12</f>
        <v>3.6781224086210521E-19</v>
      </c>
      <c r="CN153" s="24">
        <f t="shared" si="120"/>
        <v>3.9962678713306872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144.57071766795218</v>
      </c>
      <c r="T154" s="62">
        <f t="shared" si="142"/>
        <v>431.01596160648734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6.6577402979729436</v>
      </c>
      <c r="AA154" s="23">
        <f>EXP(-LN(2)/25)*AA153+(1-EXP(-LN(2)/25))/(LN(2)/25)*Calculateur!V154*Calculateur!X154*VLOOKUP('Données projet'!$B$9,Paramètres!$A$1:$I$89,3,0)*0.475*44/12</f>
        <v>0.45679792630348248</v>
      </c>
      <c r="AB154" s="23">
        <f>EXP(-LN(2)/2)*AB153+(1-EXP(-LN(2)/2))/(LN(2)/2)*V154*Y154*VLOOKUP('Données projet'!$B$9,Paramètres!$A$1:$I$89,3,0)*0.475*44/12</f>
        <v>4.7252618022843706E-19</v>
      </c>
      <c r="AC154" s="24">
        <f t="shared" ref="AC154:AC203" si="163">SUM(Z154:AB154)</f>
        <v>7.1145382242764263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92.185643381769751</v>
      </c>
      <c r="AO154" s="62">
        <f t="shared" si="144"/>
        <v>289.38144171806783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4.2933359995774651</v>
      </c>
      <c r="AV154" s="23">
        <f>EXP(-LN(2)/25)*AV153+(1-EXP(-LN(2)/25))/(LN(2)/25)*Calculateur!AQ154*Calculateur!AS154*VLOOKUP('Données projet'!$B$10,Paramètres!$A$1:$I$89,3,0)*0.475*44/12</f>
        <v>0.29457246659623937</v>
      </c>
      <c r="AW154" s="23">
        <f>EXP(-LN(2)/2)*AW153+(1-EXP(-LN(2)/2))/(LN(2)/2)*AQ154*AT154*VLOOKUP('Données projet'!$B$10,Paramètres!$A$1:$I$89,3,0)*0.475*44/12</f>
        <v>3.0471504887856201E-19</v>
      </c>
      <c r="AX154" s="23">
        <f t="shared" ref="AX154:AX203" si="166">SUM(AU154:AW154)</f>
        <v>4.5879084661737046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84.40750751235089</v>
      </c>
      <c r="BJ154" s="62">
        <f t="shared" si="146"/>
        <v>274.84191731958373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4.0520052952742152</v>
      </c>
      <c r="BQ154" s="23">
        <f>EXP(-LN(2)/25)*BQ153+(1-EXP(-LN(2)/25))/(LN(2)/25)*Calculateur!BL154*Calculateur!BN154*VLOOKUP('Données projet'!$B$11,Paramètres!$A$1:$I$89,3,0)*0.475*44/12</f>
        <v>0.2780143912816096</v>
      </c>
      <c r="BR154" s="23">
        <f>EXP(-LN(2)/2)*BR153+(1-EXP(-LN(2)/2))/(LN(2)/2)*BL154*BO154*VLOOKUP('Données projet'!$B$11,Paramètres!$A$1:$I$89,3,0)*0.475*44/12</f>
        <v>2.8758685360921747E-19</v>
      </c>
      <c r="BS154" s="24">
        <f t="shared" ref="BS154:BS203" si="169">SUM(BP154:BR154)</f>
        <v>4.3300196865558247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91.618514031435666</v>
      </c>
      <c r="CE154" s="62">
        <f t="shared" si="148"/>
        <v>251.45374870618241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3.6644783111458676</v>
      </c>
      <c r="CL154" s="23">
        <f>EXP(-LN(2)/25)*CL153+(1-EXP(-LN(2)/25))/(LN(2)/25)*Calculateur!CG154*Calculateur!CI154*VLOOKUP('Données projet'!$B$12,Paramètres!$A$1:$I$89,3,0)*0.475*44/12</f>
        <v>0.25142556161663038</v>
      </c>
      <c r="CM154" s="23">
        <f>EXP(-LN(2)/2)*CM153+(1-EXP(-LN(2)/2))/(LN(2)/2)*CG154*CJ154*VLOOKUP('Données projet'!$B$12,Paramètres!$A$1:$I$89,3,0)*0.475*44/12</f>
        <v>2.6008252971701434E-19</v>
      </c>
      <c r="CN154" s="24">
        <f t="shared" ref="CN154:CN203" si="172">SUM(CK154:CM154)</f>
        <v>3.915903872762498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144.57071766795218</v>
      </c>
      <c r="T155" s="62">
        <f t="shared" si="142"/>
        <v>431.01596160648734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6.5271860715503029</v>
      </c>
      <c r="AA155" s="23">
        <f>EXP(-LN(2)/25)*AA154+(1-EXP(-LN(2)/25))/(LN(2)/25)*Calculateur!V155*Calculateur!X155*VLOOKUP('Données projet'!$B$9,Paramètres!$A$1:$I$89,3,0)*0.475*44/12</f>
        <v>0.44430676298675481</v>
      </c>
      <c r="AB155" s="23">
        <f>EXP(-LN(2)/2)*AB154+(1-EXP(-LN(2)/2))/(LN(2)/2)*V155*Y155*VLOOKUP('Données projet'!$B$9,Paramètres!$A$1:$I$89,3,0)*0.475*44/12</f>
        <v>3.3412646632770456E-19</v>
      </c>
      <c r="AC155" s="24">
        <f t="shared" si="163"/>
        <v>6.9714928345370577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92.185643381769751</v>
      </c>
      <c r="AO155" s="62">
        <f t="shared" si="144"/>
        <v>289.38144171806783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4.2091462993021382</v>
      </c>
      <c r="AV155" s="23">
        <f>EXP(-LN(2)/25)*AV154+(1-EXP(-LN(2)/25))/(LN(2)/25)*Calculateur!AQ155*Calculateur!AS155*VLOOKUP('Données projet'!$B$10,Paramètres!$A$1:$I$89,3,0)*0.475*44/12</f>
        <v>0.28651736700627245</v>
      </c>
      <c r="AW155" s="23">
        <f>EXP(-LN(2)/2)*AW154+(1-EXP(-LN(2)/2))/(LN(2)/2)*AQ155*AT155*VLOOKUP('Données projet'!$B$10,Paramètres!$A$1:$I$89,3,0)*0.475*44/12</f>
        <v>2.154660773916215E-19</v>
      </c>
      <c r="AX155" s="23">
        <f t="shared" si="166"/>
        <v>4.4956636663084106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84.40750751235089</v>
      </c>
      <c r="BJ155" s="62">
        <f t="shared" si="146"/>
        <v>274.84191731958373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3.9725479429130797</v>
      </c>
      <c r="BQ155" s="23">
        <f>EXP(-LN(2)/25)*BQ154+(1-EXP(-LN(2)/25))/(LN(2)/25)*Calculateur!BL155*Calculateur!BN155*VLOOKUP('Données projet'!$B$11,Paramètres!$A$1:$I$89,3,0)*0.475*44/12</f>
        <v>0.27041207313187254</v>
      </c>
      <c r="BR155" s="23">
        <f>EXP(-LN(2)/2)*BR154+(1-EXP(-LN(2)/2))/(LN(2)/2)*BL155*BO155*VLOOKUP('Données projet'!$B$11,Paramètres!$A$1:$I$89,3,0)*0.475*44/12</f>
        <v>2.0335461436718062E-19</v>
      </c>
      <c r="BS155" s="24">
        <f t="shared" si="169"/>
        <v>4.2429600160449521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91.618514031435666</v>
      </c>
      <c r="CE155" s="62">
        <f t="shared" si="148"/>
        <v>251.45374870618241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3.5926201265753681</v>
      </c>
      <c r="CL155" s="23">
        <f>EXP(-LN(2)/25)*CL154+(1-EXP(-LN(2)/25))/(LN(2)/25)*Calculateur!CG155*Calculateur!CI155*VLOOKUP('Données projet'!$B$12,Paramètres!$A$1:$I$89,3,0)*0.475*44/12</f>
        <v>0.24455031641232797</v>
      </c>
      <c r="CM155" s="23">
        <f>EXP(-LN(2)/2)*CM154+(1-EXP(-LN(2)/2))/(LN(2)/2)*CG155*CJ155*VLOOKUP('Données projet'!$B$12,Paramètres!$A$1:$I$89,3,0)*0.475*44/12</f>
        <v>1.8390612043105261E-19</v>
      </c>
      <c r="CN155" s="24">
        <f t="shared" si="172"/>
        <v>3.8371704429876963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144.57071766795218</v>
      </c>
      <c r="T156" s="62">
        <f t="shared" si="142"/>
        <v>431.01596160648734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6.3991919338775949</v>
      </c>
      <c r="AA156" s="23">
        <f>EXP(-LN(2)/25)*AA155+(1-EXP(-LN(2)/25))/(LN(2)/25)*Calculateur!V156*Calculateur!X156*VLOOKUP('Données projet'!$B$9,Paramètres!$A$1:$I$89,3,0)*0.475*44/12</f>
        <v>0.43215717118780483</v>
      </c>
      <c r="AB156" s="23">
        <f>EXP(-LN(2)/2)*AB155+(1-EXP(-LN(2)/2))/(LN(2)/2)*V156*Y156*VLOOKUP('Données projet'!$B$9,Paramètres!$A$1:$I$89,3,0)*0.475*44/12</f>
        <v>2.3626309011421853E-19</v>
      </c>
      <c r="AC156" s="24">
        <f t="shared" si="163"/>
        <v>6.8313491050653994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92.185643381769751</v>
      </c>
      <c r="AO156" s="62">
        <f t="shared" si="144"/>
        <v>289.38144171806783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4.1266075076985631</v>
      </c>
      <c r="AV156" s="23">
        <f>EXP(-LN(2)/25)*AV155+(1-EXP(-LN(2)/25))/(LN(2)/25)*Calculateur!AQ156*Calculateur!AS156*VLOOKUP('Données projet'!$B$10,Paramètres!$A$1:$I$89,3,0)*0.475*44/12</f>
        <v>0.27868253453819242</v>
      </c>
      <c r="AW156" s="23">
        <f>EXP(-LN(2)/2)*AW155+(1-EXP(-LN(2)/2))/(LN(2)/2)*AQ156*AT156*VLOOKUP('Données projet'!$B$10,Paramètres!$A$1:$I$89,3,0)*0.475*44/12</f>
        <v>1.5235752443928103E-19</v>
      </c>
      <c r="AX156" s="23">
        <f t="shared" si="166"/>
        <v>4.4052900422367554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84.40750751235089</v>
      </c>
      <c r="BJ156" s="62">
        <f t="shared" si="146"/>
        <v>274.84191731958373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3.8946487007675463</v>
      </c>
      <c r="BQ156" s="23">
        <f>EXP(-LN(2)/25)*BQ155+(1-EXP(-LN(2)/25))/(LN(2)/25)*Calculateur!BL156*Calculateur!BN156*VLOOKUP('Données projet'!$B$11,Paramètres!$A$1:$I$89,3,0)*0.475*44/12</f>
        <v>0.26301764077172862</v>
      </c>
      <c r="BR156" s="23">
        <f>EXP(-LN(2)/2)*BR155+(1-EXP(-LN(2)/2))/(LN(2)/2)*BL156*BO156*VLOOKUP('Données projet'!$B$11,Paramètres!$A$1:$I$89,3,0)*0.475*44/12</f>
        <v>1.4379342680460874E-19</v>
      </c>
      <c r="BS156" s="24">
        <f t="shared" si="169"/>
        <v>4.1576663415392749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91.618514031435666</v>
      </c>
      <c r="CE156" s="62">
        <f t="shared" si="148"/>
        <v>251.45374870618241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3.5221710371751311</v>
      </c>
      <c r="CL156" s="23">
        <f>EXP(-LN(2)/25)*CL155+(1-EXP(-LN(2)/25))/(LN(2)/25)*Calculateur!CG156*Calculateur!CI156*VLOOKUP('Données projet'!$B$12,Paramètres!$A$1:$I$89,3,0)*0.475*44/12</f>
        <v>0.23786307514969066</v>
      </c>
      <c r="CM156" s="23">
        <f>EXP(-LN(2)/2)*CM155+(1-EXP(-LN(2)/2))/(LN(2)/2)*CG156*CJ156*VLOOKUP('Données projet'!$B$12,Paramètres!$A$1:$I$89,3,0)*0.475*44/12</f>
        <v>1.3004126485850717E-19</v>
      </c>
      <c r="CN156" s="24">
        <f t="shared" si="172"/>
        <v>3.760034112324822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144.57071766795218</v>
      </c>
      <c r="T157" s="62">
        <f t="shared" si="142"/>
        <v>431.01596160648734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6.2737076831759335</v>
      </c>
      <c r="AA157" s="23">
        <f>EXP(-LN(2)/25)*AA156+(1-EXP(-LN(2)/25))/(LN(2)/25)*Calculateur!V157*Calculateur!X157*VLOOKUP('Données projet'!$B$9,Paramètres!$A$1:$I$89,3,0)*0.475*44/12</f>
        <v>0.4203398106155164</v>
      </c>
      <c r="AB157" s="23">
        <f>EXP(-LN(2)/2)*AB156+(1-EXP(-LN(2)/2))/(LN(2)/2)*V157*Y157*VLOOKUP('Données projet'!$B$9,Paramètres!$A$1:$I$89,3,0)*0.475*44/12</f>
        <v>1.6706323316385228E-19</v>
      </c>
      <c r="AC157" s="24">
        <f t="shared" si="163"/>
        <v>6.6940474937914498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92.185643381769751</v>
      </c>
      <c r="AO157" s="62">
        <f t="shared" si="144"/>
        <v>289.38144171806783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4.0456872514546429</v>
      </c>
      <c r="AV157" s="23">
        <f>EXP(-LN(2)/25)*AV156+(1-EXP(-LN(2)/25))/(LN(2)/25)*Calculateur!AQ157*Calculateur!AS157*VLOOKUP('Données projet'!$B$10,Paramètres!$A$1:$I$89,3,0)*0.475*44/12</f>
        <v>0.271061945975968</v>
      </c>
      <c r="AW157" s="23">
        <f>EXP(-LN(2)/2)*AW156+(1-EXP(-LN(2)/2))/(LN(2)/2)*AQ157*AT157*VLOOKUP('Données projet'!$B$10,Paramètres!$A$1:$I$89,3,0)*0.475*44/12</f>
        <v>1.0773303869581076E-19</v>
      </c>
      <c r="AX157" s="23">
        <f t="shared" si="166"/>
        <v>4.3167491974306111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84.40750751235089</v>
      </c>
      <c r="BJ157" s="62">
        <f t="shared" si="146"/>
        <v>274.84191731958373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3.818277015246641</v>
      </c>
      <c r="BQ157" s="23">
        <f>EXP(-LN(2)/25)*BQ156+(1-EXP(-LN(2)/25))/(LN(2)/25)*Calculateur!BL157*Calculateur!BN157*VLOOKUP('Données projet'!$B$11,Paramètres!$A$1:$I$89,3,0)*0.475*44/12</f>
        <v>0.25582540955332911</v>
      </c>
      <c r="BR157" s="23">
        <f>EXP(-LN(2)/2)*BR156+(1-EXP(-LN(2)/2))/(LN(2)/2)*BL157*BO157*VLOOKUP('Données projet'!$B$11,Paramètres!$A$1:$I$89,3,0)*0.475*44/12</f>
        <v>1.0167730718359031E-19</v>
      </c>
      <c r="BS157" s="24">
        <f t="shared" si="169"/>
        <v>4.0741024247999702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91.618514031435666</v>
      </c>
      <c r="CE157" s="62">
        <f t="shared" si="148"/>
        <v>251.45374870618241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3.4531034114483314</v>
      </c>
      <c r="CL157" s="23">
        <f>EXP(-LN(2)/25)*CL156+(1-EXP(-LN(2)/25))/(LN(2)/25)*Calculateur!CG157*Calculateur!CI157*VLOOKUP('Données projet'!$B$12,Paramètres!$A$1:$I$89,3,0)*0.475*44/12</f>
        <v>0.23135869685104687</v>
      </c>
      <c r="CM157" s="23">
        <f>EXP(-LN(2)/2)*CM156+(1-EXP(-LN(2)/2))/(LN(2)/2)*CG157*CJ157*VLOOKUP('Données projet'!$B$12,Paramètres!$A$1:$I$89,3,0)*0.475*44/12</f>
        <v>9.1953060215526303E-20</v>
      </c>
      <c r="CN157" s="24">
        <f t="shared" si="172"/>
        <v>3.6844621082993783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144.57071766795218</v>
      </c>
      <c r="T158" s="62">
        <f t="shared" si="142"/>
        <v>431.01596160648734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6.1506841020926961</v>
      </c>
      <c r="AA158" s="23">
        <f>EXP(-LN(2)/25)*AA157+(1-EXP(-LN(2)/25))/(LN(2)/25)*Calculateur!V158*Calculateur!X158*VLOOKUP('Données projet'!$B$9,Paramètres!$A$1:$I$89,3,0)*0.475*44/12</f>
        <v>0.40884559638952517</v>
      </c>
      <c r="AB158" s="23">
        <f>EXP(-LN(2)/2)*AB157+(1-EXP(-LN(2)/2))/(LN(2)/2)*V158*Y158*VLOOKUP('Données projet'!$B$9,Paramètres!$A$1:$I$89,3,0)*0.475*44/12</f>
        <v>1.1813154505710926E-19</v>
      </c>
      <c r="AC158" s="24">
        <f t="shared" si="163"/>
        <v>6.5595296984822209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92.185643381769751</v>
      </c>
      <c r="AO158" s="62">
        <f t="shared" si="144"/>
        <v>289.38144171806783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3.9663537920791829</v>
      </c>
      <c r="AV158" s="23">
        <f>EXP(-LN(2)/25)*AV157+(1-EXP(-LN(2)/25))/(LN(2)/25)*Calculateur!AQ158*Calculateur!AS158*VLOOKUP('Données projet'!$B$10,Paramètres!$A$1:$I$89,3,0)*0.475*44/12</f>
        <v>0.26364974280872694</v>
      </c>
      <c r="AW158" s="23">
        <f>EXP(-LN(2)/2)*AW157+(1-EXP(-LN(2)/2))/(LN(2)/2)*AQ158*AT158*VLOOKUP('Données projet'!$B$10,Paramètres!$A$1:$I$89,3,0)*0.475*44/12</f>
        <v>7.6178762219640528E-20</v>
      </c>
      <c r="AX158" s="23">
        <f t="shared" si="166"/>
        <v>4.2300035348879099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84.40750751235089</v>
      </c>
      <c r="BJ158" s="62">
        <f t="shared" si="146"/>
        <v>274.84191731958373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3.7434029318966719</v>
      </c>
      <c r="BQ158" s="23">
        <f>EXP(-LN(2)/25)*BQ157+(1-EXP(-LN(2)/25))/(LN(2)/25)*Calculateur!BL158*Calculateur!BN158*VLOOKUP('Données projet'!$B$11,Paramètres!$A$1:$I$89,3,0)*0.475*44/12</f>
        <v>0.24882985027581972</v>
      </c>
      <c r="BR158" s="23">
        <f>EXP(-LN(2)/2)*BR157+(1-EXP(-LN(2)/2))/(LN(2)/2)*BL158*BO158*VLOOKUP('Données projet'!$B$11,Paramètres!$A$1:$I$89,3,0)*0.475*44/12</f>
        <v>7.1896713402304369E-20</v>
      </c>
      <c r="BS158" s="24">
        <f t="shared" si="169"/>
        <v>3.9922327821724917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91.618514031435666</v>
      </c>
      <c r="CE158" s="62">
        <f t="shared" si="148"/>
        <v>251.45374870618241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3.3853901597349423</v>
      </c>
      <c r="CL158" s="23">
        <f>EXP(-LN(2)/25)*CL157+(1-EXP(-LN(2)/25))/(LN(2)/25)*Calculateur!CG158*Calculateur!CI158*VLOOKUP('Données projet'!$B$12,Paramètres!$A$1:$I$89,3,0)*0.475*44/12</f>
        <v>0.22503218111902989</v>
      </c>
      <c r="CM158" s="23">
        <f>EXP(-LN(2)/2)*CM157+(1-EXP(-LN(2)/2))/(LN(2)/2)*CG158*CJ158*VLOOKUP('Données projet'!$B$12,Paramètres!$A$1:$I$89,3,0)*0.475*44/12</f>
        <v>6.5020632429253585E-20</v>
      </c>
      <c r="CN158" s="24">
        <f t="shared" si="172"/>
        <v>3.6104223408539724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144.57071766795218</v>
      </c>
      <c r="T159" s="62">
        <f t="shared" si="142"/>
        <v>431.01596160648734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6.0300729383975264</v>
      </c>
      <c r="AA159" s="23">
        <f>EXP(-LN(2)/25)*AA158+(1-EXP(-LN(2)/25))/(LN(2)/25)*Calculateur!V159*Calculateur!X159*VLOOKUP('Données projet'!$B$9,Paramètres!$A$1:$I$89,3,0)*0.475*44/12</f>
        <v>0.39766569205599811</v>
      </c>
      <c r="AB159" s="23">
        <f>EXP(-LN(2)/2)*AB158+(1-EXP(-LN(2)/2))/(LN(2)/2)*V159*Y159*VLOOKUP('Données projet'!$B$9,Paramètres!$A$1:$I$89,3,0)*0.475*44/12</f>
        <v>8.353161658192614E-20</v>
      </c>
      <c r="AC159" s="24">
        <f t="shared" si="163"/>
        <v>6.4277386304535247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92.185643381769751</v>
      </c>
      <c r="AO159" s="62">
        <f t="shared" si="144"/>
        <v>289.38144171806783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3.8885760134534437</v>
      </c>
      <c r="AV159" s="23">
        <f>EXP(-LN(2)/25)*AV158+(1-EXP(-LN(2)/25))/(LN(2)/25)*Calculateur!AQ159*Calculateur!AS159*VLOOKUP('Données projet'!$B$10,Paramètres!$A$1:$I$89,3,0)*0.475*44/12</f>
        <v>0.25644022672688488</v>
      </c>
      <c r="AW159" s="23">
        <f>EXP(-LN(2)/2)*AW158+(1-EXP(-LN(2)/2))/(LN(2)/2)*AQ159*AT159*VLOOKUP('Données projet'!$B$10,Paramètres!$A$1:$I$89,3,0)*0.475*44/12</f>
        <v>5.3866519347905394E-20</v>
      </c>
      <c r="AX159" s="23">
        <f t="shared" si="166"/>
        <v>4.145016240180329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84.40750751235089</v>
      </c>
      <c r="BJ159" s="62">
        <f t="shared" si="146"/>
        <v>274.84191731958373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3.6699970836525142</v>
      </c>
      <c r="BQ159" s="23">
        <f>EXP(-LN(2)/25)*BQ158+(1-EXP(-LN(2)/25))/(LN(2)/25)*Calculateur!BL159*Calculateur!BN159*VLOOKUP('Données projet'!$B$11,Paramètres!$A$1:$I$89,3,0)*0.475*44/12</f>
        <v>0.2420255849346343</v>
      </c>
      <c r="BR159" s="23">
        <f>EXP(-LN(2)/2)*BR158+(1-EXP(-LN(2)/2))/(LN(2)/2)*BL159*BO159*VLOOKUP('Données projet'!$B$11,Paramètres!$A$1:$I$89,3,0)*0.475*44/12</f>
        <v>5.0838653591795155E-20</v>
      </c>
      <c r="BS159" s="24">
        <f t="shared" si="169"/>
        <v>3.9120226685871486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91.618514031435666</v>
      </c>
      <c r="CE159" s="62">
        <f t="shared" si="148"/>
        <v>251.45374870618241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3.3190047235866471</v>
      </c>
      <c r="CL159" s="23">
        <f>EXP(-LN(2)/25)*CL158+(1-EXP(-LN(2)/25))/(LN(2)/25)*Calculateur!CG159*Calculateur!CI159*VLOOKUP('Données projet'!$B$12,Paramètres!$A$1:$I$89,3,0)*0.475*44/12</f>
        <v>0.21887866429240194</v>
      </c>
      <c r="CM159" s="23">
        <f>EXP(-LN(2)/2)*CM158+(1-EXP(-LN(2)/2))/(LN(2)/2)*CG159*CJ159*VLOOKUP('Données projet'!$B$12,Paramètres!$A$1:$I$89,3,0)*0.475*44/12</f>
        <v>4.5976530107763151E-20</v>
      </c>
      <c r="CN159" s="24">
        <f t="shared" si="172"/>
        <v>3.5378833878790492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144.57071766795218</v>
      </c>
      <c r="T160" s="62">
        <f t="shared" si="142"/>
        <v>431.01596160648734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5.9118268860568728</v>
      </c>
      <c r="AA160" s="23">
        <f>EXP(-LN(2)/25)*AA159+(1-EXP(-LN(2)/25))/(LN(2)/25)*Calculateur!V160*Calculateur!X160*VLOOKUP('Données projet'!$B$9,Paramètres!$A$1:$I$89,3,0)*0.475*44/12</f>
        <v>0.38679150279439695</v>
      </c>
      <c r="AB160" s="23">
        <f>EXP(-LN(2)/2)*AB159+(1-EXP(-LN(2)/2))/(LN(2)/2)*V160*Y160*VLOOKUP('Données projet'!$B$9,Paramètres!$A$1:$I$89,3,0)*0.475*44/12</f>
        <v>5.9065772528554632E-20</v>
      </c>
      <c r="AC160" s="24">
        <f t="shared" si="163"/>
        <v>6.2986183888512697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92.185643381769751</v>
      </c>
      <c r="AO160" s="62">
        <f t="shared" si="144"/>
        <v>289.38144171806783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3.8123234096267944</v>
      </c>
      <c r="AV160" s="23">
        <f>EXP(-LN(2)/25)*AV159+(1-EXP(-LN(2)/25))/(LN(2)/25)*Calculateur!AQ160*Calculateur!AS160*VLOOKUP('Données projet'!$B$10,Paramètres!$A$1:$I$89,3,0)*0.475*44/12</f>
        <v>0.24942785524143279</v>
      </c>
      <c r="AW160" s="23">
        <f>EXP(-LN(2)/2)*AW159+(1-EXP(-LN(2)/2))/(LN(2)/2)*AQ160*AT160*VLOOKUP('Données projet'!$B$10,Paramètres!$A$1:$I$89,3,0)*0.475*44/12</f>
        <v>3.808938110982027E-20</v>
      </c>
      <c r="AX160" s="23">
        <f t="shared" si="166"/>
        <v>4.061751264868227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84.40750751235089</v>
      </c>
      <c r="BJ160" s="62">
        <f t="shared" si="146"/>
        <v>274.84191731958373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3.5980306793192782</v>
      </c>
      <c r="BQ160" s="23">
        <f>EXP(-LN(2)/25)*BQ159+(1-EXP(-LN(2)/25))/(LN(2)/25)*Calculateur!BL160*Calculateur!BN160*VLOOKUP('Données projet'!$B$11,Paramètres!$A$1:$I$89,3,0)*0.475*44/12</f>
        <v>0.23540738258702437</v>
      </c>
      <c r="BR160" s="23">
        <f>EXP(-LN(2)/2)*BR159+(1-EXP(-LN(2)/2))/(LN(2)/2)*BL160*BO160*VLOOKUP('Données projet'!$B$11,Paramètres!$A$1:$I$89,3,0)*0.475*44/12</f>
        <v>3.5948356701152184E-20</v>
      </c>
      <c r="BS160" s="24">
        <f t="shared" si="169"/>
        <v>3.8334380619063024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91.618514031435666</v>
      </c>
      <c r="CE160" s="62">
        <f t="shared" si="148"/>
        <v>251.45374870618241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3.2539210653501023</v>
      </c>
      <c r="CL160" s="23">
        <f>EXP(-LN(2)/25)*CL159+(1-EXP(-LN(2)/25))/(LN(2)/25)*Calculateur!CG160*Calculateur!CI160*VLOOKUP('Données projet'!$B$12,Paramètres!$A$1:$I$89,3,0)*0.475*44/12</f>
        <v>0.21289341570699749</v>
      </c>
      <c r="CM160" s="23">
        <f>EXP(-LN(2)/2)*CM159+(1-EXP(-LN(2)/2))/(LN(2)/2)*CG160*CJ160*VLOOKUP('Données projet'!$B$12,Paramètres!$A$1:$I$89,3,0)*0.475*44/12</f>
        <v>3.2510316214626792E-20</v>
      </c>
      <c r="CN160" s="24">
        <f t="shared" si="172"/>
        <v>3.4668144810570998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144.57071766795218</v>
      </c>
      <c r="T161" s="62">
        <f t="shared" si="142"/>
        <v>431.01596160648734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5.7958995666796493</v>
      </c>
      <c r="AA161" s="23">
        <f>EXP(-LN(2)/25)*AA160+(1-EXP(-LN(2)/25))/(LN(2)/25)*Calculateur!V161*Calculateur!X161*VLOOKUP('Données projet'!$B$9,Paramètres!$A$1:$I$89,3,0)*0.475*44/12</f>
        <v>0.37621466881000304</v>
      </c>
      <c r="AB161" s="23">
        <f>EXP(-LN(2)/2)*AB160+(1-EXP(-LN(2)/2))/(LN(2)/2)*V161*Y161*VLOOKUP('Données projet'!$B$9,Paramètres!$A$1:$I$89,3,0)*0.475*44/12</f>
        <v>4.176580829096307E-20</v>
      </c>
      <c r="AC161" s="24">
        <f t="shared" si="163"/>
        <v>6.1721142354896523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92.185643381769751</v>
      </c>
      <c r="AO161" s="62">
        <f t="shared" si="144"/>
        <v>289.38144171806783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3.7375660728516897</v>
      </c>
      <c r="AV161" s="23">
        <f>EXP(-LN(2)/25)*AV160+(1-EXP(-LN(2)/25))/(LN(2)/25)*Calculateur!AQ161*Calculateur!AS161*VLOOKUP('Données projet'!$B$10,Paramètres!$A$1:$I$89,3,0)*0.475*44/12</f>
        <v>0.24260723742301499</v>
      </c>
      <c r="AW161" s="23">
        <f>EXP(-LN(2)/2)*AW160+(1-EXP(-LN(2)/2))/(LN(2)/2)*AQ161*AT161*VLOOKUP('Données projet'!$B$10,Paramètres!$A$1:$I$89,3,0)*0.475*44/12</f>
        <v>2.69332596739527E-20</v>
      </c>
      <c r="AX161" s="23">
        <f t="shared" si="166"/>
        <v>3.9801733102747048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84.40750751235089</v>
      </c>
      <c r="BJ161" s="62">
        <f t="shared" si="146"/>
        <v>274.84191731958373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3.5274754922798448</v>
      </c>
      <c r="BQ161" s="23">
        <f>EXP(-LN(2)/25)*BQ160+(1-EXP(-LN(2)/25))/(LN(2)/25)*Calculateur!BL161*Calculateur!BN161*VLOOKUP('Données projet'!$B$11,Paramètres!$A$1:$I$89,3,0)*0.475*44/12</f>
        <v>0.22897015533064596</v>
      </c>
      <c r="BR161" s="23">
        <f>EXP(-LN(2)/2)*BR160+(1-EXP(-LN(2)/2))/(LN(2)/2)*BL161*BO161*VLOOKUP('Données projet'!$B$11,Paramètres!$A$1:$I$89,3,0)*0.475*44/12</f>
        <v>2.5419326795897577E-20</v>
      </c>
      <c r="BS161" s="24">
        <f t="shared" si="169"/>
        <v>3.7564456476104908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91.618514031435666</v>
      </c>
      <c r="CE161" s="62">
        <f t="shared" si="148"/>
        <v>251.45374870618241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3.190113657954464</v>
      </c>
      <c r="CL161" s="23">
        <f>EXP(-LN(2)/25)*CL160+(1-EXP(-LN(2)/25))/(LN(2)/25)*Calculateur!CG161*Calculateur!CI161*VLOOKUP('Données projet'!$B$12,Paramètres!$A$1:$I$89,3,0)*0.475*44/12</f>
        <v>0.2070718340589115</v>
      </c>
      <c r="CM161" s="23">
        <f>EXP(-LN(2)/2)*CM160+(1-EXP(-LN(2)/2))/(LN(2)/2)*CG161*CJ161*VLOOKUP('Données projet'!$B$12,Paramètres!$A$1:$I$89,3,0)*0.475*44/12</f>
        <v>2.2988265053881576E-20</v>
      </c>
      <c r="CN161" s="24">
        <f t="shared" si="172"/>
        <v>3.3971854920133753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144.57071766795218</v>
      </c>
      <c r="T162" s="62">
        <f t="shared" si="142"/>
        <v>431.01596160648734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5.6822455113267303</v>
      </c>
      <c r="AA162" s="23">
        <f>EXP(-LN(2)/25)*AA161+(1-EXP(-LN(2)/25))/(LN(2)/25)*Calculateur!V162*Calculateur!X162*VLOOKUP('Données projet'!$B$9,Paramètres!$A$1:$I$89,3,0)*0.475*44/12</f>
        <v>0.3659270589071239</v>
      </c>
      <c r="AB162" s="23">
        <f>EXP(-LN(2)/2)*AB161+(1-EXP(-LN(2)/2))/(LN(2)/2)*V162*Y162*VLOOKUP('Données projet'!$B$9,Paramètres!$A$1:$I$89,3,0)*0.475*44/12</f>
        <v>2.9532886264277316E-20</v>
      </c>
      <c r="AC162" s="24">
        <f t="shared" si="163"/>
        <v>6.048172570233854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92.185643381769751</v>
      </c>
      <c r="AO162" s="62">
        <f t="shared" si="144"/>
        <v>289.38144171806783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3.6642746818532719</v>
      </c>
      <c r="AV162" s="23">
        <f>EXP(-LN(2)/25)*AV161+(1-EXP(-LN(2)/25))/(LN(2)/25)*Calculateur!AQ162*Calculateur!AS162*VLOOKUP('Données projet'!$B$10,Paramètres!$A$1:$I$89,3,0)*0.475*44/12</f>
        <v>0.23597312975752252</v>
      </c>
      <c r="AW162" s="23">
        <f>EXP(-LN(2)/2)*AW161+(1-EXP(-LN(2)/2))/(LN(2)/2)*AQ162*AT162*VLOOKUP('Données projet'!$B$10,Paramètres!$A$1:$I$89,3,0)*0.475*44/12</f>
        <v>1.9044690554910138E-20</v>
      </c>
      <c r="AX162" s="23">
        <f t="shared" si="166"/>
        <v>3.9002478116107944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84.40750751235089</v>
      </c>
      <c r="BJ162" s="62">
        <f t="shared" si="146"/>
        <v>274.84191731958373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3.4583038494238396</v>
      </c>
      <c r="BQ162" s="23">
        <f>EXP(-LN(2)/25)*BQ161+(1-EXP(-LN(2)/25))/(LN(2)/25)*Calculateur!BL162*Calculateur!BN162*VLOOKUP('Données projet'!$B$11,Paramètres!$A$1:$I$89,3,0)*0.475*44/12</f>
        <v>0.2227089543921123</v>
      </c>
      <c r="BR162" s="23">
        <f>EXP(-LN(2)/2)*BR161+(1-EXP(-LN(2)/2))/(LN(2)/2)*BL162*BO162*VLOOKUP('Données projet'!$B$11,Paramètres!$A$1:$I$89,3,0)*0.475*44/12</f>
        <v>1.7974178350576092E-20</v>
      </c>
      <c r="BS162" s="24">
        <f t="shared" si="169"/>
        <v>3.681012803815952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91.618514031435666</v>
      </c>
      <c r="CE162" s="62">
        <f t="shared" si="148"/>
        <v>251.45374870618241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3.1275574748991786</v>
      </c>
      <c r="CL162" s="23">
        <f>EXP(-LN(2)/25)*CL161+(1-EXP(-LN(2)/25))/(LN(2)/25)*Calculateur!CG162*Calculateur!CI162*VLOOKUP('Données projet'!$B$12,Paramètres!$A$1:$I$89,3,0)*0.475*44/12</f>
        <v>0.20140944386713608</v>
      </c>
      <c r="CM162" s="23">
        <f>EXP(-LN(2)/2)*CM161+(1-EXP(-LN(2)/2))/(LN(2)/2)*CG162*CJ162*VLOOKUP('Données projet'!$B$12,Paramètres!$A$1:$I$89,3,0)*0.475*44/12</f>
        <v>1.6255158107313396E-20</v>
      </c>
      <c r="CN162" s="24">
        <f t="shared" si="172"/>
        <v>3.3289669187663145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144.57071766795218</v>
      </c>
      <c r="T163" s="62">
        <f t="shared" si="142"/>
        <v>431.01596160648734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5.5708201426771531</v>
      </c>
      <c r="AA163" s="23">
        <f>EXP(-LN(2)/25)*AA162+(1-EXP(-LN(2)/25))/(LN(2)/25)*Calculateur!V163*Calculateur!X163*VLOOKUP('Données projet'!$B$9,Paramètres!$A$1:$I$89,3,0)*0.475*44/12</f>
        <v>0.35592076423804092</v>
      </c>
      <c r="AB163" s="23">
        <f>EXP(-LN(2)/2)*AB162+(1-EXP(-LN(2)/2))/(LN(2)/2)*V163*Y163*VLOOKUP('Données projet'!$B$9,Paramètres!$A$1:$I$89,3,0)*0.475*44/12</f>
        <v>2.0882904145481535E-20</v>
      </c>
      <c r="AC163" s="24">
        <f t="shared" si="163"/>
        <v>5.9267409069151942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92.185643381769751</v>
      </c>
      <c r="AO163" s="62">
        <f t="shared" si="144"/>
        <v>289.38144171806783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3.5924204903289985</v>
      </c>
      <c r="AV163" s="23">
        <f>EXP(-LN(2)/25)*AV162+(1-EXP(-LN(2)/25))/(LN(2)/25)*Calculateur!AQ163*Calculateur!AS163*VLOOKUP('Données projet'!$B$10,Paramètres!$A$1:$I$89,3,0)*0.475*44/12</f>
        <v>0.22952043211501549</v>
      </c>
      <c r="AW163" s="23">
        <f>EXP(-LN(2)/2)*AW162+(1-EXP(-LN(2)/2))/(LN(2)/2)*AQ163*AT163*VLOOKUP('Données projet'!$B$10,Paramètres!$A$1:$I$89,3,0)*0.475*44/12</f>
        <v>1.3466629836976353E-20</v>
      </c>
      <c r="AX163" s="23">
        <f t="shared" si="166"/>
        <v>3.8219409224440142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84.40750751235089</v>
      </c>
      <c r="BJ163" s="62">
        <f t="shared" si="146"/>
        <v>274.84191731958373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3.3904886202937043</v>
      </c>
      <c r="BQ163" s="23">
        <f>EXP(-LN(2)/25)*BQ162+(1-EXP(-LN(2)/25))/(LN(2)/25)*Calculateur!BL163*Calculateur!BN163*VLOOKUP('Données projet'!$B$11,Paramètres!$A$1:$I$89,3,0)*0.475*44/12</f>
        <v>0.21661896632250507</v>
      </c>
      <c r="BR163" s="23">
        <f>EXP(-LN(2)/2)*BR162+(1-EXP(-LN(2)/2))/(LN(2)/2)*BL163*BO163*VLOOKUP('Données projet'!$B$11,Paramètres!$A$1:$I$89,3,0)*0.475*44/12</f>
        <v>1.2709663397948789E-20</v>
      </c>
      <c r="BS163" s="24">
        <f t="shared" si="169"/>
        <v>3.6071075866162094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91.618514031435666</v>
      </c>
      <c r="CE163" s="62">
        <f t="shared" si="148"/>
        <v>251.45374870618241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3.0662279804381032</v>
      </c>
      <c r="CL163" s="23">
        <f>EXP(-LN(2)/25)*CL162+(1-EXP(-LN(2)/25))/(LN(2)/25)*Calculateur!CG163*Calculateur!CI163*VLOOKUP('Données projet'!$B$12,Paramètres!$A$1:$I$89,3,0)*0.475*44/12</f>
        <v>0.19590189203292691</v>
      </c>
      <c r="CM163" s="23">
        <f>EXP(-LN(2)/2)*CM162+(1-EXP(-LN(2)/2))/(LN(2)/2)*CG163*CJ163*VLOOKUP('Données projet'!$B$12,Paramètres!$A$1:$I$89,3,0)*0.475*44/12</f>
        <v>1.1494132526940788E-20</v>
      </c>
      <c r="CN163" s="24">
        <f t="shared" si="172"/>
        <v>3.2621298724710299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144.57071766795218</v>
      </c>
      <c r="T164" s="62">
        <f t="shared" si="142"/>
        <v>431.01596160648734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5.4615797575440297</v>
      </c>
      <c r="AA164" s="23">
        <f>EXP(-LN(2)/25)*AA163+(1-EXP(-LN(2)/25))/(LN(2)/25)*Calculateur!V164*Calculateur!X164*VLOOKUP('Données projet'!$B$9,Paramètres!$A$1:$I$89,3,0)*0.475*44/12</f>
        <v>0.34618809222289215</v>
      </c>
      <c r="AB164" s="23">
        <f>EXP(-LN(2)/2)*AB163+(1-EXP(-LN(2)/2))/(LN(2)/2)*V164*Y164*VLOOKUP('Données projet'!$B$9,Paramètres!$A$1:$I$89,3,0)*0.475*44/12</f>
        <v>1.4766443132138658E-20</v>
      </c>
      <c r="AC164" s="24">
        <f t="shared" si="163"/>
        <v>5.8077678497669218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92.185643381769751</v>
      </c>
      <c r="AO164" s="62">
        <f t="shared" si="144"/>
        <v>289.38144171806783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3.521975315673787</v>
      </c>
      <c r="AV164" s="23">
        <f>EXP(-LN(2)/25)*AV163+(1-EXP(-LN(2)/25))/(LN(2)/25)*Calculateur!AQ164*Calculateur!AS164*VLOOKUP('Données projet'!$B$10,Paramètres!$A$1:$I$89,3,0)*0.475*44/12</f>
        <v>0.22324418382887545</v>
      </c>
      <c r="AW164" s="23">
        <f>EXP(-LN(2)/2)*AW163+(1-EXP(-LN(2)/2))/(LN(2)/2)*AQ164*AT164*VLOOKUP('Données projet'!$B$10,Paramètres!$A$1:$I$89,3,0)*0.475*44/12</f>
        <v>9.5223452774550705E-21</v>
      </c>
      <c r="AX164" s="23">
        <f t="shared" si="166"/>
        <v>3.7452194995026624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84.40750751235089</v>
      </c>
      <c r="BJ164" s="62">
        <f t="shared" si="146"/>
        <v>274.84191731958373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3.3240032064436056</v>
      </c>
      <c r="BQ164" s="23">
        <f>EXP(-LN(2)/25)*BQ163+(1-EXP(-LN(2)/25))/(LN(2)/25)*Calculateur!BL164*Calculateur!BN164*VLOOKUP('Données projet'!$B$11,Paramètres!$A$1:$I$89,3,0)*0.475*44/12</f>
        <v>0.21069550929691983</v>
      </c>
      <c r="BR164" s="23">
        <f>EXP(-LN(2)/2)*BR163+(1-EXP(-LN(2)/2))/(LN(2)/2)*BL164*BO164*VLOOKUP('Données projet'!$B$11,Paramètres!$A$1:$I$89,3,0)*0.475*44/12</f>
        <v>8.9870891752880461E-21</v>
      </c>
      <c r="BS164" s="24">
        <f t="shared" si="169"/>
        <v>3.5346987157405252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91.618514031435666</v>
      </c>
      <c r="CE164" s="62">
        <f t="shared" si="148"/>
        <v>251.45374870618241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3.0061011199561118</v>
      </c>
      <c r="CL164" s="23">
        <f>EXP(-LN(2)/25)*CL163+(1-EXP(-LN(2)/25))/(LN(2)/25)*Calculateur!CG164*Calculateur!CI164*VLOOKUP('Données projet'!$B$12,Paramètres!$A$1:$I$89,3,0)*0.475*44/12</f>
        <v>0.19054494449325377</v>
      </c>
      <c r="CM164" s="23">
        <f>EXP(-LN(2)/2)*CM163+(1-EXP(-LN(2)/2))/(LN(2)/2)*CG164*CJ164*VLOOKUP('Données projet'!$B$12,Paramètres!$A$1:$I$89,3,0)*0.475*44/12</f>
        <v>8.1275790536566981E-21</v>
      </c>
      <c r="CN164" s="24">
        <f t="shared" si="172"/>
        <v>3.1966460644493657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144.57071766795218</v>
      </c>
      <c r="T165" s="62">
        <f t="shared" si="142"/>
        <v>431.01596160648734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5.3544815097333114</v>
      </c>
      <c r="AA165" s="23">
        <f>EXP(-LN(2)/25)*AA164+(1-EXP(-LN(2)/25))/(LN(2)/25)*Calculateur!V165*Calculateur!X165*VLOOKUP('Données projet'!$B$9,Paramètres!$A$1:$I$89,3,0)*0.475*44/12</f>
        <v>0.3367215606358166</v>
      </c>
      <c r="AB165" s="23">
        <f>EXP(-LN(2)/2)*AB164+(1-EXP(-LN(2)/2))/(LN(2)/2)*V165*Y165*VLOOKUP('Données projet'!$B$9,Paramètres!$A$1:$I$89,3,0)*0.475*44/12</f>
        <v>1.0441452072740767E-20</v>
      </c>
      <c r="AC165" s="24">
        <f t="shared" si="163"/>
        <v>5.6912030703691281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92.185643381769751</v>
      </c>
      <c r="AO165" s="62">
        <f t="shared" si="144"/>
        <v>289.38144171806783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3.4529115279262501</v>
      </c>
      <c r="AV165" s="23">
        <f>EXP(-LN(2)/25)*AV164+(1-EXP(-LN(2)/25))/(LN(2)/25)*Calculateur!AQ165*Calculateur!AS165*VLOOKUP('Données projet'!$B$10,Paramètres!$A$1:$I$89,3,0)*0.475*44/12</f>
        <v>0.21713955988217346</v>
      </c>
      <c r="AW165" s="23">
        <f>EXP(-LN(2)/2)*AW164+(1-EXP(-LN(2)/2))/(LN(2)/2)*AQ165*AT165*VLOOKUP('Données projet'!$B$10,Paramètres!$A$1:$I$89,3,0)*0.475*44/12</f>
        <v>6.7333149184881772E-21</v>
      </c>
      <c r="AX165" s="23">
        <f t="shared" si="166"/>
        <v>3.6700510878084236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84.40750751235089</v>
      </c>
      <c r="BJ165" s="62">
        <f t="shared" si="146"/>
        <v>274.84191731958373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3.2588215310070092</v>
      </c>
      <c r="BQ165" s="23">
        <f>EXP(-LN(2)/25)*BQ164+(1-EXP(-LN(2)/25))/(LN(2)/25)*Calculateur!BL165*Calculateur!BN165*VLOOKUP('Données projet'!$B$11,Paramètres!$A$1:$I$89,3,0)*0.475*44/12</f>
        <v>0.20493402951520026</v>
      </c>
      <c r="BR165" s="23">
        <f>EXP(-LN(2)/2)*BR164+(1-EXP(-LN(2)/2))/(LN(2)/2)*BL165*BO165*VLOOKUP('Données projet'!$B$11,Paramètres!$A$1:$I$89,3,0)*0.475*44/12</f>
        <v>6.3548316989743943E-21</v>
      </c>
      <c r="BS165" s="24">
        <f t="shared" si="169"/>
        <v>3.4637555605222095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91.618514031435666</v>
      </c>
      <c r="CE165" s="62">
        <f t="shared" si="148"/>
        <v>251.45374870618241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2.9471533105344085</v>
      </c>
      <c r="CL165" s="23">
        <f>EXP(-LN(2)/25)*CL164+(1-EXP(-LN(2)/25))/(LN(2)/25)*Calculateur!CG165*Calculateur!CI165*VLOOKUP('Données projet'!$B$12,Paramètres!$A$1:$I$89,3,0)*0.475*44/12</f>
        <v>0.1853344829657626</v>
      </c>
      <c r="CM165" s="23">
        <f>EXP(-LN(2)/2)*CM164+(1-EXP(-LN(2)/2))/(LN(2)/2)*CG165*CJ165*VLOOKUP('Données projet'!$B$12,Paramètres!$A$1:$I$89,3,0)*0.475*44/12</f>
        <v>5.7470662634703939E-21</v>
      </c>
      <c r="CN165" s="24">
        <f t="shared" si="172"/>
        <v>3.1324877935001711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144.57071766795218</v>
      </c>
      <c r="T166" s="62">
        <f t="shared" si="142"/>
        <v>431.01596160648734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5.2494833932386804</v>
      </c>
      <c r="AA166" s="23">
        <f>EXP(-LN(2)/25)*AA165+(1-EXP(-LN(2)/25))/(LN(2)/25)*Calculateur!V166*Calculateur!X166*VLOOKUP('Données projet'!$B$9,Paramètres!$A$1:$I$89,3,0)*0.475*44/12</f>
        <v>0.32751389185281293</v>
      </c>
      <c r="AB166" s="23">
        <f>EXP(-LN(2)/2)*AB165+(1-EXP(-LN(2)/2))/(LN(2)/2)*V166*Y166*VLOOKUP('Données projet'!$B$9,Paramètres!$A$1:$I$89,3,0)*0.475*44/12</f>
        <v>7.383221566069329E-21</v>
      </c>
      <c r="AC166" s="24">
        <f t="shared" si="163"/>
        <v>5.5769972850914931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92.185643381769751</v>
      </c>
      <c r="AO166" s="62">
        <f t="shared" si="144"/>
        <v>289.38144171806783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3.3852020389316912</v>
      </c>
      <c r="AV166" s="23">
        <f>EXP(-LN(2)/25)*AV165+(1-EXP(-LN(2)/25))/(LN(2)/25)*Calculateur!AQ166*Calculateur!AS166*VLOOKUP('Données projet'!$B$10,Paramètres!$A$1:$I$89,3,0)*0.475*44/12</f>
        <v>0.21120186719832224</v>
      </c>
      <c r="AW166" s="23">
        <f>EXP(-LN(2)/2)*AW165+(1-EXP(-LN(2)/2))/(LN(2)/2)*AQ166*AT166*VLOOKUP('Données projet'!$B$10,Paramètres!$A$1:$I$89,3,0)*0.475*44/12</f>
        <v>4.761172638727536E-21</v>
      </c>
      <c r="AX166" s="23">
        <f t="shared" si="166"/>
        <v>3.5964039061300133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84.40750751235089</v>
      </c>
      <c r="BJ166" s="62">
        <f t="shared" si="146"/>
        <v>274.84191731958373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3.1949180284688281</v>
      </c>
      <c r="BQ166" s="23">
        <f>EXP(-LN(2)/25)*BQ165+(1-EXP(-LN(2)/25))/(LN(2)/25)*Calculateur!BL166*Calculateur!BN166*VLOOKUP('Données projet'!$B$11,Paramètres!$A$1:$I$89,3,0)*0.475*44/12</f>
        <v>0.19933009770109489</v>
      </c>
      <c r="BR166" s="23">
        <f>EXP(-LN(2)/2)*BR165+(1-EXP(-LN(2)/2))/(LN(2)/2)*BL166*BO166*VLOOKUP('Données projet'!$B$11,Paramètres!$A$1:$I$89,3,0)*0.475*44/12</f>
        <v>4.493544587644023E-21</v>
      </c>
      <c r="BS166" s="24">
        <f t="shared" si="169"/>
        <v>3.3942481261699231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91.618514031435666</v>
      </c>
      <c r="CE166" s="62">
        <f t="shared" si="148"/>
        <v>251.45374870618241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2.8893614317008511</v>
      </c>
      <c r="CL166" s="23">
        <f>EXP(-LN(2)/25)*CL165+(1-EXP(-LN(2)/25))/(LN(2)/25)*Calculateur!CG166*Calculateur!CI166*VLOOKUP('Données projet'!$B$12,Paramètres!$A$1:$I$89,3,0)*0.475*44/12</f>
        <v>0.18026650178274695</v>
      </c>
      <c r="CM166" s="23">
        <f>EXP(-LN(2)/2)*CM165+(1-EXP(-LN(2)/2))/(LN(2)/2)*CG166*CJ166*VLOOKUP('Données projet'!$B$12,Paramètres!$A$1:$I$89,3,0)*0.475*44/12</f>
        <v>4.063789526828349E-21</v>
      </c>
      <c r="CN166" s="24">
        <f t="shared" si="172"/>
        <v>3.0696279334835981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144.57071766795218</v>
      </c>
      <c r="T167" s="62">
        <f t="shared" si="142"/>
        <v>431.01596160648734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5.1465442257659815</v>
      </c>
      <c r="AA167" s="23">
        <f>EXP(-LN(2)/25)*AA166+(1-EXP(-LN(2)/25))/(LN(2)/25)*Calculateur!V167*Calculateur!X167*VLOOKUP('Données projet'!$B$9,Paramètres!$A$1:$I$89,3,0)*0.475*44/12</f>
        <v>0.31855800725689071</v>
      </c>
      <c r="AB167" s="23">
        <f>EXP(-LN(2)/2)*AB166+(1-EXP(-LN(2)/2))/(LN(2)/2)*V167*Y167*VLOOKUP('Données projet'!$B$9,Paramètres!$A$1:$I$89,3,0)*0.475*44/12</f>
        <v>5.2207260363703837E-21</v>
      </c>
      <c r="AC167" s="24">
        <f t="shared" si="163"/>
        <v>5.465102233022872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92.185643381769751</v>
      </c>
      <c r="AO167" s="62">
        <f t="shared" si="144"/>
        <v>289.38144171806783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3.3188202917176053</v>
      </c>
      <c r="AV167" s="23">
        <f>EXP(-LN(2)/25)*AV166+(1-EXP(-LN(2)/25))/(LN(2)/25)*Calculateur!AQ167*Calculateur!AS167*VLOOKUP('Données projet'!$B$10,Paramètres!$A$1:$I$89,3,0)*0.475*44/12</f>
        <v>0.20542654103316063</v>
      </c>
      <c r="AW167" s="23">
        <f>EXP(-LN(2)/2)*AW166+(1-EXP(-LN(2)/2))/(LN(2)/2)*AQ167*AT167*VLOOKUP('Données projet'!$B$10,Paramètres!$A$1:$I$89,3,0)*0.475*44/12</f>
        <v>3.366657459244089E-21</v>
      </c>
      <c r="AX167" s="23">
        <f t="shared" si="166"/>
        <v>3.5242468327507659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84.40750751235089</v>
      </c>
      <c r="BJ167" s="62">
        <f t="shared" si="146"/>
        <v>274.84191731958373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3.1322676346381328</v>
      </c>
      <c r="BQ167" s="23">
        <f>EXP(-LN(2)/25)*BQ166+(1-EXP(-LN(2)/25))/(LN(2)/25)*Calculateur!BL167*Calculateur!BN167*VLOOKUP('Données projet'!$B$11,Paramètres!$A$1:$I$89,3,0)*0.475*44/12</f>
        <v>0.19387940569714418</v>
      </c>
      <c r="BR167" s="23">
        <f>EXP(-LN(2)/2)*BR166+(1-EXP(-LN(2)/2))/(LN(2)/2)*BL167*BO167*VLOOKUP('Données projet'!$B$11,Paramètres!$A$1:$I$89,3,0)*0.475*44/12</f>
        <v>3.1774158494871972E-21</v>
      </c>
      <c r="BS167" s="24">
        <f t="shared" si="169"/>
        <v>3.3261470403352771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91.618514031435666</v>
      </c>
      <c r="CE167" s="62">
        <f t="shared" si="148"/>
        <v>251.45374870618241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2.8327028163616546</v>
      </c>
      <c r="CL167" s="23">
        <f>EXP(-LN(2)/25)*CL166+(1-EXP(-LN(2)/25))/(LN(2)/25)*Calculateur!CG167*Calculateur!CI167*VLOOKUP('Données projet'!$B$12,Paramètres!$A$1:$I$89,3,0)*0.475*44/12</f>
        <v>0.1753371048116944</v>
      </c>
      <c r="CM167" s="23">
        <f>EXP(-LN(2)/2)*CM166+(1-EXP(-LN(2)/2))/(LN(2)/2)*CG167*CJ167*VLOOKUP('Données projet'!$B$12,Paramètres!$A$1:$I$89,3,0)*0.475*44/12</f>
        <v>2.873533131735197E-21</v>
      </c>
      <c r="CN167" s="24">
        <f t="shared" si="172"/>
        <v>3.0080399211733488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144.57071766795218</v>
      </c>
      <c r="T168" s="62">
        <f t="shared" si="142"/>
        <v>431.01596160648734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5.04562363258073</v>
      </c>
      <c r="AA168" s="23">
        <f>EXP(-LN(2)/25)*AA167+(1-EXP(-LN(2)/25))/(LN(2)/25)*Calculateur!V168*Calculateur!X168*VLOOKUP('Données projet'!$B$9,Paramètres!$A$1:$I$89,3,0)*0.475*44/12</f>
        <v>0.30984702179621348</v>
      </c>
      <c r="AB168" s="23">
        <f>EXP(-LN(2)/2)*AB167+(1-EXP(-LN(2)/2))/(LN(2)/2)*V168*Y168*VLOOKUP('Données projet'!$B$9,Paramètres!$A$1:$I$89,3,0)*0.475*44/12</f>
        <v>3.6916107830346645E-21</v>
      </c>
      <c r="AC168" s="24">
        <f t="shared" si="163"/>
        <v>5.3554706543769433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92.185643381769751</v>
      </c>
      <c r="AO168" s="62">
        <f t="shared" si="144"/>
        <v>289.38144171806783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3.2537402500775201</v>
      </c>
      <c r="AV168" s="23">
        <f>EXP(-LN(2)/25)*AV167+(1-EXP(-LN(2)/25))/(LN(2)/25)*Calculateur!AQ168*Calculateur!AS168*VLOOKUP('Données projet'!$B$10,Paramètres!$A$1:$I$89,3,0)*0.475*44/12</f>
        <v>0.19980914146569656</v>
      </c>
      <c r="AW168" s="23">
        <f>EXP(-LN(2)/2)*AW167+(1-EXP(-LN(2)/2))/(LN(2)/2)*AQ168*AT168*VLOOKUP('Données projet'!$B$10,Paramètres!$A$1:$I$89,3,0)*0.475*44/12</f>
        <v>2.3805863193637684E-21</v>
      </c>
      <c r="AX168" s="23">
        <f t="shared" si="166"/>
        <v>3.4535493915432167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84.40750751235089</v>
      </c>
      <c r="BJ168" s="62">
        <f t="shared" si="146"/>
        <v>274.84191731958373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3.0708457768174906</v>
      </c>
      <c r="BQ168" s="23">
        <f>EXP(-LN(2)/25)*BQ167+(1-EXP(-LN(2)/25))/(LN(2)/25)*Calculateur!BL168*Calculateur!BN168*VLOOKUP('Données projet'!$B$11,Paramètres!$A$1:$I$89,3,0)*0.475*44/12</f>
        <v>0.18857776315268093</v>
      </c>
      <c r="BR168" s="23">
        <f>EXP(-LN(2)/2)*BR167+(1-EXP(-LN(2)/2))/(LN(2)/2)*BL168*BO168*VLOOKUP('Données projet'!$B$11,Paramètres!$A$1:$I$89,3,0)*0.475*44/12</f>
        <v>2.2467722938220115E-21</v>
      </c>
      <c r="BS168" s="24">
        <f t="shared" si="169"/>
        <v>3.2594235399701716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91.618514031435666</v>
      </c>
      <c r="CE168" s="62">
        <f t="shared" si="148"/>
        <v>251.45374870618241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2.7771552419109167</v>
      </c>
      <c r="CL168" s="23">
        <f>EXP(-LN(2)/25)*CL167+(1-EXP(-LN(2)/25))/(LN(2)/25)*Calculateur!CG168*Calculateur!CI168*VLOOKUP('Données projet'!$B$12,Paramètres!$A$1:$I$89,3,0)*0.475*44/12</f>
        <v>0.17054250246004102</v>
      </c>
      <c r="CM168" s="23">
        <f>EXP(-LN(2)/2)*CM167+(1-EXP(-LN(2)/2))/(LN(2)/2)*CG168*CJ168*VLOOKUP('Données projet'!$B$12,Paramètres!$A$1:$I$89,3,0)*0.475*44/12</f>
        <v>2.0318947634141745E-21</v>
      </c>
      <c r="CN168" s="24">
        <f t="shared" si="172"/>
        <v>2.9476977443709576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144.57071766795218</v>
      </c>
      <c r="T169" s="62">
        <f t="shared" si="142"/>
        <v>431.01596160648734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4.9466820306723571</v>
      </c>
      <c r="AA169" s="23">
        <f>EXP(-LN(2)/25)*AA168+(1-EXP(-LN(2)/25))/(LN(2)/25)*Calculateur!V169*Calculateur!X169*VLOOKUP('Données projet'!$B$9,Paramètres!$A$1:$I$89,3,0)*0.475*44/12</f>
        <v>0.30137423869104929</v>
      </c>
      <c r="AB169" s="23">
        <f>EXP(-LN(2)/2)*AB168+(1-EXP(-LN(2)/2))/(LN(2)/2)*V169*Y169*VLOOKUP('Données projet'!$B$9,Paramètres!$A$1:$I$89,3,0)*0.475*44/12</f>
        <v>2.6103630181851919E-21</v>
      </c>
      <c r="AC169" s="24">
        <f t="shared" si="163"/>
        <v>5.2480562693634063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92.185643381769751</v>
      </c>
      <c r="AO169" s="62">
        <f t="shared" si="144"/>
        <v>289.38144171806783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3.189936388359091</v>
      </c>
      <c r="AV169" s="23">
        <f>EXP(-LN(2)/25)*AV168+(1-EXP(-LN(2)/25))/(LN(2)/25)*Calculateur!AQ169*Calculateur!AS169*VLOOKUP('Données projet'!$B$10,Paramètres!$A$1:$I$89,3,0)*0.475*44/12</f>
        <v>0.19434534998481101</v>
      </c>
      <c r="AW169" s="23">
        <f>EXP(-LN(2)/2)*AW168+(1-EXP(-LN(2)/2))/(LN(2)/2)*AQ169*AT169*VLOOKUP('Données projet'!$B$10,Paramètres!$A$1:$I$89,3,0)*0.475*44/12</f>
        <v>1.6833287296220449E-21</v>
      </c>
      <c r="AX169" s="23">
        <f t="shared" si="166"/>
        <v>3.3842817383439021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84.40750751235089</v>
      </c>
      <c r="BJ169" s="62">
        <f t="shared" si="146"/>
        <v>274.84191731958373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3.0106283641650768</v>
      </c>
      <c r="BQ169" s="23">
        <f>EXP(-LN(2)/25)*BQ168+(1-EXP(-LN(2)/25))/(LN(2)/25)*Calculateur!BL169*Calculateur!BN169*VLOOKUP('Données projet'!$B$11,Paramètres!$A$1:$I$89,3,0)*0.475*44/12</f>
        <v>0.18342109430239731</v>
      </c>
      <c r="BR169" s="23">
        <f>EXP(-LN(2)/2)*BR168+(1-EXP(-LN(2)/2))/(LN(2)/2)*BL169*BO169*VLOOKUP('Données projet'!$B$11,Paramètres!$A$1:$I$89,3,0)*0.475*44/12</f>
        <v>1.5887079247435986E-21</v>
      </c>
      <c r="BS169" s="24">
        <f t="shared" si="169"/>
        <v>3.1940494584674743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91.618514031435666</v>
      </c>
      <c r="CE169" s="62">
        <f t="shared" si="148"/>
        <v>251.45374870618241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2.7226969215144825</v>
      </c>
      <c r="CL169" s="23">
        <f>EXP(-LN(2)/25)*CL168+(1-EXP(-LN(2)/25))/(LN(2)/25)*Calculateur!CG169*Calculateur!CI169*VLOOKUP('Données projet'!$B$12,Paramètres!$A$1:$I$89,3,0)*0.475*44/12</f>
        <v>0.16587900876183076</v>
      </c>
      <c r="CM169" s="23">
        <f>EXP(-LN(2)/2)*CM168+(1-EXP(-LN(2)/2))/(LN(2)/2)*CG169*CJ169*VLOOKUP('Données projet'!$B$12,Paramètres!$A$1:$I$89,3,0)*0.475*44/12</f>
        <v>1.4367665658675985E-21</v>
      </c>
      <c r="CN169" s="24">
        <f t="shared" si="172"/>
        <v>2.8885759302763132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144.57071766795218</v>
      </c>
      <c r="T170" s="62">
        <f t="shared" si="142"/>
        <v>431.01596160648734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4.8496806132289896</v>
      </c>
      <c r="AA170" s="23">
        <f>EXP(-LN(2)/25)*AA169+(1-EXP(-LN(2)/25))/(LN(2)/25)*Calculateur!V170*Calculateur!X170*VLOOKUP('Données projet'!$B$9,Paramètres!$A$1:$I$89,3,0)*0.475*44/12</f>
        <v>0.29313314428546011</v>
      </c>
      <c r="AB170" s="23">
        <f>EXP(-LN(2)/2)*AB169+(1-EXP(-LN(2)/2))/(LN(2)/2)*V170*Y170*VLOOKUP('Données projet'!$B$9,Paramètres!$A$1:$I$89,3,0)*0.475*44/12</f>
        <v>1.8458053915173322E-21</v>
      </c>
      <c r="AC170" s="24">
        <f t="shared" si="163"/>
        <v>5.1428137575144497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92.185643381769751</v>
      </c>
      <c r="AO170" s="62">
        <f t="shared" si="144"/>
        <v>289.38144171806783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3.1273836814524474</v>
      </c>
      <c r="AV170" s="23">
        <f>EXP(-LN(2)/25)*AV169+(1-EXP(-LN(2)/25))/(LN(2)/25)*Calculateur!AQ170*Calculateur!AS170*VLOOKUP('Données projet'!$B$10,Paramètres!$A$1:$I$89,3,0)*0.475*44/12</f>
        <v>0.18903096616929857</v>
      </c>
      <c r="AW170" s="23">
        <f>EXP(-LN(2)/2)*AW169+(1-EXP(-LN(2)/2))/(LN(2)/2)*AQ170*AT170*VLOOKUP('Données projet'!$B$10,Paramètres!$A$1:$I$89,3,0)*0.475*44/12</f>
        <v>1.1902931596818844E-21</v>
      </c>
      <c r="AX170" s="23">
        <f t="shared" si="166"/>
        <v>3.316414647621746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84.40750751235089</v>
      </c>
      <c r="BJ170" s="62">
        <f t="shared" si="146"/>
        <v>274.84191731958373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2.9515917782457821</v>
      </c>
      <c r="BQ170" s="23">
        <f>EXP(-LN(2)/25)*BQ169+(1-EXP(-LN(2)/25))/(LN(2)/25)*Calculateur!BL170*Calculateur!BN170*VLOOKUP('Données projet'!$B$11,Paramètres!$A$1:$I$89,3,0)*0.475*44/12</f>
        <v>0.17840543483300211</v>
      </c>
      <c r="BR170" s="23">
        <f>EXP(-LN(2)/2)*BR169+(1-EXP(-LN(2)/2))/(LN(2)/2)*BL170*BO170*VLOOKUP('Données projet'!$B$11,Paramètres!$A$1:$I$89,3,0)*0.475*44/12</f>
        <v>1.1233861469110058E-21</v>
      </c>
      <c r="BS170" s="24">
        <f t="shared" si="169"/>
        <v>3.1299972130787843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91.618514031435666</v>
      </c>
      <c r="CE170" s="62">
        <f t="shared" si="148"/>
        <v>251.45374870618241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2.6693064955647268</v>
      </c>
      <c r="CL170" s="23">
        <f>EXP(-LN(2)/25)*CL169+(1-EXP(-LN(2)/25))/(LN(2)/25)*Calculateur!CG170*Calculateur!CI170*VLOOKUP('Données projet'!$B$12,Paramètres!$A$1:$I$89,3,0)*0.475*44/12</f>
        <v>0.16134303854404056</v>
      </c>
      <c r="CM170" s="23">
        <f>EXP(-LN(2)/2)*CM169+(1-EXP(-LN(2)/2))/(LN(2)/2)*CG170*CJ170*VLOOKUP('Données projet'!$B$12,Paramètres!$A$1:$I$89,3,0)*0.475*44/12</f>
        <v>1.0159473817070873E-21</v>
      </c>
      <c r="CN170" s="24">
        <f t="shared" si="172"/>
        <v>2.8306495341087672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144.57071766795218</v>
      </c>
      <c r="T171" s="62">
        <f t="shared" si="142"/>
        <v>431.01596160648734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4.7545813344166632</v>
      </c>
      <c r="AA171" s="23">
        <f>EXP(-LN(2)/25)*AA170+(1-EXP(-LN(2)/25))/(LN(2)/25)*Calculateur!V171*Calculateur!X171*VLOOKUP('Données projet'!$B$9,Paramètres!$A$1:$I$89,3,0)*0.475*44/12</f>
        <v>0.28511740303977212</v>
      </c>
      <c r="AB171" s="23">
        <f>EXP(-LN(2)/2)*AB170+(1-EXP(-LN(2)/2))/(LN(2)/2)*V171*Y171*VLOOKUP('Données projet'!$B$9,Paramètres!$A$1:$I$89,3,0)*0.475*44/12</f>
        <v>1.3051815090925959E-21</v>
      </c>
      <c r="AC171" s="24">
        <f t="shared" si="163"/>
        <v>5.039698737456435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92.185643381769751</v>
      </c>
      <c r="AO171" s="62">
        <f t="shared" si="144"/>
        <v>289.38144171806783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3.066057594974859</v>
      </c>
      <c r="AV171" s="23">
        <f>EXP(-LN(2)/25)*AV170+(1-EXP(-LN(2)/25))/(LN(2)/25)*Calculateur!AQ171*Calculateur!AS171*VLOOKUP('Données projet'!$B$10,Paramètres!$A$1:$I$89,3,0)*0.475*44/12</f>
        <v>0.18386190445869263</v>
      </c>
      <c r="AW171" s="23">
        <f>EXP(-LN(2)/2)*AW170+(1-EXP(-LN(2)/2))/(LN(2)/2)*AQ171*AT171*VLOOKUP('Données projet'!$B$10,Paramètres!$A$1:$I$89,3,0)*0.475*44/12</f>
        <v>8.4166436481102253E-22</v>
      </c>
      <c r="AX171" s="23">
        <f t="shared" si="166"/>
        <v>3.2499194994335516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84.40750751235089</v>
      </c>
      <c r="BJ171" s="62">
        <f t="shared" si="146"/>
        <v>274.84191731958373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2.8937128637676031</v>
      </c>
      <c r="BQ171" s="23">
        <f>EXP(-LN(2)/25)*BQ170+(1-EXP(-LN(2)/25))/(LN(2)/25)*Calculateur!BL171*Calculateur!BN171*VLOOKUP('Données projet'!$B$11,Paramètres!$A$1:$I$89,3,0)*0.475*44/12</f>
        <v>0.17352692883555959</v>
      </c>
      <c r="BR171" s="23">
        <f>EXP(-LN(2)/2)*BR170+(1-EXP(-LN(2)/2))/(LN(2)/2)*BL171*BO171*VLOOKUP('Données projet'!$B$11,Paramètres!$A$1:$I$89,3,0)*0.475*44/12</f>
        <v>7.9435396237179929E-22</v>
      </c>
      <c r="BS171" s="24">
        <f t="shared" si="169"/>
        <v>3.0672397926031625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91.618514031435666</v>
      </c>
      <c r="CE171" s="62">
        <f t="shared" si="148"/>
        <v>251.45374870618241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2.6169630233029015</v>
      </c>
      <c r="CL171" s="23">
        <f>EXP(-LN(2)/25)*CL170+(1-EXP(-LN(2)/25))/(LN(2)/25)*Calculateur!CG171*Calculateur!CI171*VLOOKUP('Données projet'!$B$12,Paramètres!$A$1:$I$89,3,0)*0.475*44/12</f>
        <v>0.15693110467039212</v>
      </c>
      <c r="CM171" s="23">
        <f>EXP(-LN(2)/2)*CM170+(1-EXP(-LN(2)/2))/(LN(2)/2)*CG171*CJ171*VLOOKUP('Données projet'!$B$12,Paramètres!$A$1:$I$89,3,0)*0.475*44/12</f>
        <v>7.1838328293379924E-22</v>
      </c>
      <c r="CN171" s="24">
        <f t="shared" si="172"/>
        <v>2.7738941279732936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144.57071766795218</v>
      </c>
      <c r="T172" s="62">
        <f t="shared" si="142"/>
        <v>431.01596160648734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4.6613468944570142</v>
      </c>
      <c r="AA172" s="23">
        <f>EXP(-LN(2)/25)*AA171+(1-EXP(-LN(2)/25))/(LN(2)/25)*Calculateur!V172*Calculateur!X172*VLOOKUP('Données projet'!$B$9,Paramètres!$A$1:$I$89,3,0)*0.475*44/12</f>
        <v>0.27732085265997697</v>
      </c>
      <c r="AB172" s="23">
        <f>EXP(-LN(2)/2)*AB171+(1-EXP(-LN(2)/2))/(LN(2)/2)*V172*Y172*VLOOKUP('Données projet'!$B$9,Paramètres!$A$1:$I$89,3,0)*0.475*44/12</f>
        <v>9.2290269575866612E-22</v>
      </c>
      <c r="AC172" s="24">
        <f t="shared" si="163"/>
        <v>4.9386677471169911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92.185643381769751</v>
      </c>
      <c r="AO172" s="62">
        <f t="shared" si="144"/>
        <v>289.38144171806783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3.0059340756478767</v>
      </c>
      <c r="AV172" s="23">
        <f>EXP(-LN(2)/25)*AV171+(1-EXP(-LN(2)/25))/(LN(2)/25)*Calculateur!AQ172*Calculateur!AS172*VLOOKUP('Données projet'!$B$10,Paramètres!$A$1:$I$89,3,0)*0.475*44/12</f>
        <v>0.17883419101239234</v>
      </c>
      <c r="AW172" s="23">
        <f>EXP(-LN(2)/2)*AW171+(1-EXP(-LN(2)/2))/(LN(2)/2)*AQ172*AT172*VLOOKUP('Données projet'!$B$10,Paramètres!$A$1:$I$89,3,0)*0.475*44/12</f>
        <v>5.9514657984094228E-22</v>
      </c>
      <c r="AX172" s="23">
        <f t="shared" si="166"/>
        <v>3.184768266660269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84.40750751235089</v>
      </c>
      <c r="BJ172" s="62">
        <f t="shared" si="146"/>
        <v>274.84191731958373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2.836968919499689</v>
      </c>
      <c r="BQ172" s="23">
        <f>EXP(-LN(2)/25)*BQ171+(1-EXP(-LN(2)/25))/(LN(2)/25)*Calculateur!BL172*Calculateur!BN172*VLOOKUP('Données projet'!$B$11,Paramètres!$A$1:$I$89,3,0)*0.475*44/12</f>
        <v>0.16878182584116663</v>
      </c>
      <c r="BR172" s="23">
        <f>EXP(-LN(2)/2)*BR171+(1-EXP(-LN(2)/2))/(LN(2)/2)*BL172*BO172*VLOOKUP('Données projet'!$B$11,Paramètres!$A$1:$I$89,3,0)*0.475*44/12</f>
        <v>5.6169307345550288E-22</v>
      </c>
      <c r="BS172" s="24">
        <f t="shared" si="169"/>
        <v>3.0057507453408556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91.618514031435666</v>
      </c>
      <c r="CE172" s="62">
        <f t="shared" si="148"/>
        <v>251.45374870618241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2.5656459746057654</v>
      </c>
      <c r="CL172" s="23">
        <f>EXP(-LN(2)/25)*CL171+(1-EXP(-LN(2)/25))/(LN(2)/25)*Calculateur!CG172*Calculateur!CI172*VLOOKUP('Données projet'!$B$12,Paramètres!$A$1:$I$89,3,0)*0.475*44/12</f>
        <v>0.15263981536053212</v>
      </c>
      <c r="CM172" s="23">
        <f>EXP(-LN(2)/2)*CM171+(1-EXP(-LN(2)/2))/(LN(2)/2)*CG172*CJ172*VLOOKUP('Données projet'!$B$12,Paramètres!$A$1:$I$89,3,0)*0.475*44/12</f>
        <v>5.0797369085354363E-22</v>
      </c>
      <c r="CN172" s="24">
        <f t="shared" si="172"/>
        <v>2.7182857899662975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144.57071766795218</v>
      </c>
      <c r="T173" s="62">
        <f t="shared" si="142"/>
        <v>431.01596160648734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4.569940724997581</v>
      </c>
      <c r="AA173" s="23">
        <f>EXP(-LN(2)/25)*AA172+(1-EXP(-LN(2)/25))/(LN(2)/25)*Calculateur!V173*Calculateur!X173*VLOOKUP('Données projet'!$B$9,Paramètres!$A$1:$I$89,3,0)*0.475*44/12</f>
        <v>0.2697374993603201</v>
      </c>
      <c r="AB173" s="23">
        <f>EXP(-LN(2)/2)*AB172+(1-EXP(-LN(2)/2))/(LN(2)/2)*V173*Y173*VLOOKUP('Données projet'!$B$9,Paramètres!$A$1:$I$89,3,0)*0.475*44/12</f>
        <v>6.5259075454629797E-22</v>
      </c>
      <c r="AC173" s="24">
        <f t="shared" si="163"/>
        <v>4.8396782243579013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92.185643381769751</v>
      </c>
      <c r="AO173" s="62">
        <f t="shared" si="144"/>
        <v>289.38144171806783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2.9469895418631711</v>
      </c>
      <c r="AV173" s="23">
        <f>EXP(-LN(2)/25)*AV172+(1-EXP(-LN(2)/25))/(LN(2)/25)*Calculateur!AQ173*Calculateur!AS173*VLOOKUP('Données projet'!$B$10,Paramètres!$A$1:$I$89,3,0)*0.475*44/12</f>
        <v>0.1739439606546771</v>
      </c>
      <c r="AW173" s="23">
        <f>EXP(-LN(2)/2)*AW172+(1-EXP(-LN(2)/2))/(LN(2)/2)*AQ173*AT173*VLOOKUP('Données projet'!$B$10,Paramètres!$A$1:$I$89,3,0)*0.475*44/12</f>
        <v>4.2083218240551136E-22</v>
      </c>
      <c r="AX173" s="23">
        <f t="shared" si="166"/>
        <v>3.1209335025178482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84.40750751235089</v>
      </c>
      <c r="BJ173" s="62">
        <f t="shared" si="146"/>
        <v>274.84191731958373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2.7813376893684802</v>
      </c>
      <c r="BQ173" s="23">
        <f>EXP(-LN(2)/25)*BQ172+(1-EXP(-LN(2)/25))/(LN(2)/25)*Calculateur!BL173*Calculateur!BN173*VLOOKUP('Données projet'!$B$11,Paramètres!$A$1:$I$89,3,0)*0.475*44/12</f>
        <v>0.16416647793768946</v>
      </c>
      <c r="BR173" s="23">
        <f>EXP(-LN(2)/2)*BR172+(1-EXP(-LN(2)/2))/(LN(2)/2)*BL173*BO173*VLOOKUP('Données projet'!$B$11,Paramètres!$A$1:$I$89,3,0)*0.475*44/12</f>
        <v>3.9717698118589965E-22</v>
      </c>
      <c r="BS173" s="24">
        <f t="shared" si="169"/>
        <v>2.9455041673061695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91.618514031435666</v>
      </c>
      <c r="CE173" s="62">
        <f t="shared" si="148"/>
        <v>251.45374870618241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2.5153352219332707</v>
      </c>
      <c r="CL173" s="23">
        <f>EXP(-LN(2)/25)*CL172+(1-EXP(-LN(2)/25))/(LN(2)/25)*Calculateur!CG173*Calculateur!CI173*VLOOKUP('Données projet'!$B$12,Paramètres!$A$1:$I$89,3,0)*0.475*44/12</f>
        <v>0.14846587158251934</v>
      </c>
      <c r="CM173" s="23">
        <f>EXP(-LN(2)/2)*CM172+(1-EXP(-LN(2)/2))/(LN(2)/2)*CG173*CJ173*VLOOKUP('Données projet'!$B$12,Paramètres!$A$1:$I$89,3,0)*0.475*44/12</f>
        <v>3.5919164146689962E-22</v>
      </c>
      <c r="CN173" s="24">
        <f t="shared" si="172"/>
        <v>2.6638010935157901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144.57071766795218</v>
      </c>
      <c r="T174" s="62">
        <f t="shared" si="142"/>
        <v>431.01596160648734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4.4803269747689889</v>
      </c>
      <c r="AA174" s="23">
        <f>EXP(-LN(2)/25)*AA173+(1-EXP(-LN(2)/25))/(LN(2)/25)*Calculateur!V174*Calculateur!X174*VLOOKUP('Données projet'!$B$9,Paramètres!$A$1:$I$89,3,0)*0.475*44/12</f>
        <v>0.26236151325543355</v>
      </c>
      <c r="AB174" s="23">
        <f>EXP(-LN(2)/2)*AB173+(1-EXP(-LN(2)/2))/(LN(2)/2)*V174*Y174*VLOOKUP('Données projet'!$B$9,Paramètres!$A$1:$I$89,3,0)*0.475*44/12</f>
        <v>4.6145134787933306E-22</v>
      </c>
      <c r="AC174" s="24">
        <f t="shared" si="163"/>
        <v>4.742688488024422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92.185643381769751</v>
      </c>
      <c r="AO174" s="62">
        <f t="shared" si="144"/>
        <v>289.38144171806783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2.8892008744333677</v>
      </c>
      <c r="AV174" s="23">
        <f>EXP(-LN(2)/25)*AV173+(1-EXP(-LN(2)/25))/(LN(2)/25)*Calculateur!AQ174*Calculateur!AS174*VLOOKUP('Données projet'!$B$10,Paramètres!$A$1:$I$89,3,0)*0.475*44/12</f>
        <v>0.16918745390325962</v>
      </c>
      <c r="AW174" s="23">
        <f>EXP(-LN(2)/2)*AW173+(1-EXP(-LN(2)/2))/(LN(2)/2)*AQ174*AT174*VLOOKUP('Données projet'!$B$10,Paramètres!$A$1:$I$89,3,0)*0.475*44/12</f>
        <v>2.9757328992047119E-22</v>
      </c>
      <c r="AX174" s="23">
        <f t="shared" si="166"/>
        <v>3.0583883283366271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84.40750751235089</v>
      </c>
      <c r="BJ174" s="62">
        <f t="shared" si="146"/>
        <v>274.84191731958373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2.7267973537284447</v>
      </c>
      <c r="BQ174" s="23">
        <f>EXP(-LN(2)/25)*BQ173+(1-EXP(-LN(2)/25))/(LN(2)/25)*Calculateur!BL174*Calculateur!BN174*VLOOKUP('Données projet'!$B$11,Paramètres!$A$1:$I$89,3,0)*0.475*44/12</f>
        <v>0.15967733696534347</v>
      </c>
      <c r="BR174" s="23">
        <f>EXP(-LN(2)/2)*BR173+(1-EXP(-LN(2)/2))/(LN(2)/2)*BL174*BO174*VLOOKUP('Données projet'!$B$11,Paramètres!$A$1:$I$89,3,0)*0.475*44/12</f>
        <v>2.8084653672775144E-22</v>
      </c>
      <c r="BS174" s="24">
        <f t="shared" si="169"/>
        <v>2.8864746906937881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91.618514031435666</v>
      </c>
      <c r="CE174" s="62">
        <f t="shared" si="148"/>
        <v>251.45374870618241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2.4660110324341549</v>
      </c>
      <c r="CL174" s="23">
        <f>EXP(-LN(2)/25)*CL173+(1-EXP(-LN(2)/25))/(LN(2)/25)*Calculateur!CG174*Calculateur!CI174*VLOOKUP('Données projet'!$B$12,Paramètres!$A$1:$I$89,3,0)*0.475*44/12</f>
        <v>0.14440606451661447</v>
      </c>
      <c r="CM174" s="23">
        <f>EXP(-LN(2)/2)*CM173+(1-EXP(-LN(2)/2))/(LN(2)/2)*CG174*CJ174*VLOOKUP('Données projet'!$B$12,Paramètres!$A$1:$I$89,3,0)*0.475*44/12</f>
        <v>2.5398684542677181E-22</v>
      </c>
      <c r="CN174" s="24">
        <f t="shared" si="172"/>
        <v>2.6104170969507692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144.57071766795218</v>
      </c>
      <c r="T175" s="62">
        <f t="shared" si="142"/>
        <v>431.01596160648734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4.3924704955233889</v>
      </c>
      <c r="AA175" s="23">
        <f>EXP(-LN(2)/25)*AA174+(1-EXP(-LN(2)/25))/(LN(2)/25)*Calculateur!V175*Calculateur!X175*VLOOKUP('Données projet'!$B$9,Paramètres!$A$1:$I$89,3,0)*0.475*44/12</f>
        <v>0.25518722387847137</v>
      </c>
      <c r="AB175" s="23">
        <f>EXP(-LN(2)/2)*AB174+(1-EXP(-LN(2)/2))/(LN(2)/2)*V175*Y175*VLOOKUP('Données projet'!$B$9,Paramètres!$A$1:$I$89,3,0)*0.475*44/12</f>
        <v>3.2629537727314898E-22</v>
      </c>
      <c r="AC175" s="24">
        <f t="shared" si="163"/>
        <v>4.6476577194018605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92.185643381769751</v>
      </c>
      <c r="AO175" s="62">
        <f t="shared" si="144"/>
        <v>289.38144171806783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2.8325454075242562</v>
      </c>
      <c r="AV175" s="23">
        <f>EXP(-LN(2)/25)*AV174+(1-EXP(-LN(2)/25))/(LN(2)/25)*Calculateur!AQ175*Calculateur!AS175*VLOOKUP('Données projet'!$B$10,Paramètres!$A$1:$I$89,3,0)*0.475*44/12</f>
        <v>0.16456101407909346</v>
      </c>
      <c r="AW175" s="23">
        <f>EXP(-LN(2)/2)*AW174+(1-EXP(-LN(2)/2))/(LN(2)/2)*AQ175*AT175*VLOOKUP('Données projet'!$B$10,Paramètres!$A$1:$I$89,3,0)*0.475*44/12</f>
        <v>2.104160912027557E-22</v>
      </c>
      <c r="AX175" s="23">
        <f t="shared" si="166"/>
        <v>2.9971064216033496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84.40750751235089</v>
      </c>
      <c r="BJ175" s="62">
        <f t="shared" si="146"/>
        <v>274.84191731958373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2.67332652080399</v>
      </c>
      <c r="BQ175" s="23">
        <f>EXP(-LN(2)/25)*BQ174+(1-EXP(-LN(2)/25))/(LN(2)/25)*Calculateur!BL175*Calculateur!BN175*VLOOKUP('Données projet'!$B$11,Paramètres!$A$1:$I$89,3,0)*0.475*44/12</f>
        <v>0.15531095178895996</v>
      </c>
      <c r="BR175" s="23">
        <f>EXP(-LN(2)/2)*BR174+(1-EXP(-LN(2)/2))/(LN(2)/2)*BL175*BO175*VLOOKUP('Données projet'!$B$11,Paramètres!$A$1:$I$89,3,0)*0.475*44/12</f>
        <v>1.9858849059294982E-22</v>
      </c>
      <c r="BS175" s="24">
        <f t="shared" si="169"/>
        <v>2.8286374725929502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91.618514031435666</v>
      </c>
      <c r="CE175" s="62">
        <f t="shared" si="148"/>
        <v>251.45374870618241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2.4176540602063317</v>
      </c>
      <c r="CL175" s="23">
        <f>EXP(-LN(2)/25)*CL174+(1-EXP(-LN(2)/25))/(LN(2)/25)*Calculateur!CG175*Calculateur!CI175*VLOOKUP('Données projet'!$B$12,Paramètres!$A$1:$I$89,3,0)*0.475*44/12</f>
        <v>0.14045727308842276</v>
      </c>
      <c r="CM175" s="23">
        <f>EXP(-LN(2)/2)*CM174+(1-EXP(-LN(2)/2))/(LN(2)/2)*CG175*CJ175*VLOOKUP('Données projet'!$B$12,Paramètres!$A$1:$I$89,3,0)*0.475*44/12</f>
        <v>1.7959582073344981E-22</v>
      </c>
      <c r="CN175" s="24">
        <f t="shared" si="172"/>
        <v>2.5581113332947543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144.57071766795218</v>
      </c>
      <c r="T176" s="62">
        <f t="shared" si="142"/>
        <v>431.01596160648734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4.3063368282486341</v>
      </c>
      <c r="AA176" s="23">
        <f>EXP(-LN(2)/25)*AA175+(1-EXP(-LN(2)/25))/(LN(2)/25)*Calculateur!V176*Calculateur!X176*VLOOKUP('Données projet'!$B$9,Paramètres!$A$1:$I$89,3,0)*0.475*44/12</f>
        <v>0.24820911582180172</v>
      </c>
      <c r="AB176" s="23">
        <f>EXP(-LN(2)/2)*AB175+(1-EXP(-LN(2)/2))/(LN(2)/2)*V176*Y176*VLOOKUP('Données projet'!$B$9,Paramètres!$A$1:$I$89,3,0)*0.475*44/12</f>
        <v>2.3072567393966653E-22</v>
      </c>
      <c r="AC176" s="24">
        <f t="shared" si="163"/>
        <v>4.5545459440704361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92.185643381769751</v>
      </c>
      <c r="AO176" s="62">
        <f t="shared" si="144"/>
        <v>289.38144171806783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2.7770009197648098</v>
      </c>
      <c r="AV176" s="23">
        <f>EXP(-LN(2)/25)*AV175+(1-EXP(-LN(2)/25))/(LN(2)/25)*Calculateur!AQ176*Calculateur!AS176*VLOOKUP('Données projet'!$B$10,Paramètres!$A$1:$I$89,3,0)*0.475*44/12</f>
        <v>0.16006108449521303</v>
      </c>
      <c r="AW176" s="23">
        <f>EXP(-LN(2)/2)*AW175+(1-EXP(-LN(2)/2))/(LN(2)/2)*AQ176*AT176*VLOOKUP('Données projet'!$B$10,Paramètres!$A$1:$I$89,3,0)*0.475*44/12</f>
        <v>1.4878664496023562E-22</v>
      </c>
      <c r="AX176" s="23">
        <f t="shared" si="166"/>
        <v>2.9370620042600226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84.40750751235089</v>
      </c>
      <c r="BJ176" s="62">
        <f t="shared" si="146"/>
        <v>274.84191731958373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2.6209042182991964</v>
      </c>
      <c r="BQ176" s="23">
        <f>EXP(-LN(2)/25)*BQ175+(1-EXP(-LN(2)/25))/(LN(2)/25)*Calculateur!BL176*Calculateur!BN176*VLOOKUP('Données projet'!$B$11,Paramètres!$A$1:$I$89,3,0)*0.475*44/12</f>
        <v>0.15106396564484287</v>
      </c>
      <c r="BR176" s="23">
        <f>EXP(-LN(2)/2)*BR175+(1-EXP(-LN(2)/2))/(LN(2)/2)*BL176*BO176*VLOOKUP('Données projet'!$B$11,Paramètres!$A$1:$I$89,3,0)*0.475*44/12</f>
        <v>1.4042326836387572E-22</v>
      </c>
      <c r="BS176" s="24">
        <f t="shared" si="169"/>
        <v>2.7719681839440393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91.618514031435666</v>
      </c>
      <c r="CE176" s="62">
        <f t="shared" si="148"/>
        <v>251.45374870618241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2.3702453387090552</v>
      </c>
      <c r="CL176" s="23">
        <f>EXP(-LN(2)/25)*CL175+(1-EXP(-LN(2)/25))/(LN(2)/25)*Calculateur!CG176*Calculateur!CI176*VLOOKUP('Données projet'!$B$12,Paramètres!$A$1:$I$89,3,0)*0.475*44/12</f>
        <v>0.13661646156949286</v>
      </c>
      <c r="CM176" s="23">
        <f>EXP(-LN(2)/2)*CM175+(1-EXP(-LN(2)/2))/(LN(2)/2)*CG176*CJ176*VLOOKUP('Données projet'!$B$12,Paramètres!$A$1:$I$89,3,0)*0.475*44/12</f>
        <v>1.2699342271338591E-22</v>
      </c>
      <c r="CN176" s="24">
        <f t="shared" si="172"/>
        <v>2.5068618002785481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144.57071766795218</v>
      </c>
      <c r="T177" s="62">
        <f t="shared" si="142"/>
        <v>431.01596160648734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4.2218921896527881</v>
      </c>
      <c r="AA177" s="23">
        <f>EXP(-LN(2)/25)*AA176+(1-EXP(-LN(2)/25))/(LN(2)/25)*Calculateur!V177*Calculateur!X177*VLOOKUP('Données projet'!$B$9,Paramètres!$A$1:$I$89,3,0)*0.475*44/12</f>
        <v>0.24142182449690444</v>
      </c>
      <c r="AB177" s="23">
        <f>EXP(-LN(2)/2)*AB176+(1-EXP(-LN(2)/2))/(LN(2)/2)*V177*Y177*VLOOKUP('Données projet'!$B$9,Paramètres!$A$1:$I$89,3,0)*0.475*44/12</f>
        <v>1.6314768863657449E-22</v>
      </c>
      <c r="AC177" s="24">
        <f t="shared" si="163"/>
        <v>4.4633140141496925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92.185643381769751</v>
      </c>
      <c r="AO177" s="62">
        <f t="shared" si="144"/>
        <v>289.38144171806783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2.7225456255315339</v>
      </c>
      <c r="AV177" s="23">
        <f>EXP(-LN(2)/25)*AV176+(1-EXP(-LN(2)/25))/(LN(2)/25)*Calculateur!AQ177*Calculateur!AS177*VLOOKUP('Données projet'!$B$10,Paramètres!$A$1:$I$89,3,0)*0.475*44/12</f>
        <v>0.15568420572244482</v>
      </c>
      <c r="AW177" s="23">
        <f>EXP(-LN(2)/2)*AW176+(1-EXP(-LN(2)/2))/(LN(2)/2)*AQ177*AT177*VLOOKUP('Données projet'!$B$10,Paramètres!$A$1:$I$89,3,0)*0.475*44/12</f>
        <v>1.0520804560137786E-22</v>
      </c>
      <c r="AX177" s="23">
        <f t="shared" si="166"/>
        <v>2.8782298312539787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84.40750751235089</v>
      </c>
      <c r="BJ177" s="62">
        <f t="shared" si="146"/>
        <v>274.84191731958373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2.5695098851720743</v>
      </c>
      <c r="BQ177" s="23">
        <f>EXP(-LN(2)/25)*BQ176+(1-EXP(-LN(2)/25))/(LN(2)/25)*Calculateur!BL177*Calculateur!BN177*VLOOKUP('Données projet'!$B$11,Paramètres!$A$1:$I$89,3,0)*0.475*44/12</f>
        <v>0.14693311356017594</v>
      </c>
      <c r="BR177" s="23">
        <f>EXP(-LN(2)/2)*BR176+(1-EXP(-LN(2)/2))/(LN(2)/2)*BL177*BO177*VLOOKUP('Données projet'!$B$11,Paramètres!$A$1:$I$89,3,0)*0.475*44/12</f>
        <v>9.9294245296474911E-23</v>
      </c>
      <c r="BS177" s="24">
        <f t="shared" si="169"/>
        <v>2.7164429987322505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91.618514031435666</v>
      </c>
      <c r="CE177" s="62">
        <f t="shared" si="148"/>
        <v>251.45374870618241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2.3237662733238755</v>
      </c>
      <c r="CL177" s="23">
        <f>EXP(-LN(2)/25)*CL176+(1-EXP(-LN(2)/25))/(LN(2)/25)*Calculateur!CG177*Calculateur!CI177*VLOOKUP('Données projet'!$B$12,Paramètres!$A$1:$I$89,3,0)*0.475*44/12</f>
        <v>0.13288067724352762</v>
      </c>
      <c r="CM177" s="23">
        <f>EXP(-LN(2)/2)*CM176+(1-EXP(-LN(2)/2))/(LN(2)/2)*CG177*CJ177*VLOOKUP('Données projet'!$B$12,Paramètres!$A$1:$I$89,3,0)*0.475*44/12</f>
        <v>8.9797910366724905E-23</v>
      </c>
      <c r="CN177" s="24">
        <f t="shared" si="172"/>
        <v>2.4566469505674031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144.57071766795218</v>
      </c>
      <c r="T178" s="62">
        <f t="shared" si="142"/>
        <v>431.01596160648734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4.139103458913663</v>
      </c>
      <c r="AA178" s="23">
        <f>EXP(-LN(2)/25)*AA177+(1-EXP(-LN(2)/25))/(LN(2)/25)*Calculateur!V178*Calculateur!X178*VLOOKUP('Données projet'!$B$9,Paramètres!$A$1:$I$89,3,0)*0.475*44/12</f>
        <v>0.23482013201021462</v>
      </c>
      <c r="AB178" s="23">
        <f>EXP(-LN(2)/2)*AB177+(1-EXP(-LN(2)/2))/(LN(2)/2)*V178*Y178*VLOOKUP('Données projet'!$B$9,Paramètres!$A$1:$I$89,3,0)*0.475*44/12</f>
        <v>1.1536283696983327E-22</v>
      </c>
      <c r="AC178" s="24">
        <f t="shared" si="163"/>
        <v>4.3739235909238774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92.185643381769751</v>
      </c>
      <c r="AO178" s="62">
        <f t="shared" si="144"/>
        <v>289.38144171806783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2.6691581664037227</v>
      </c>
      <c r="AV178" s="23">
        <f>EXP(-LN(2)/25)*AV177+(1-EXP(-LN(2)/25))/(LN(2)/25)*Calculateur!AQ178*Calculateur!AS178*VLOOKUP('Données projet'!$B$10,Paramètres!$A$1:$I$89,3,0)*0.475*44/12</f>
        <v>0.151427012929888</v>
      </c>
      <c r="AW178" s="23">
        <f>EXP(-LN(2)/2)*AW177+(1-EXP(-LN(2)/2))/(LN(2)/2)*AQ178*AT178*VLOOKUP('Données projet'!$B$10,Paramètres!$A$1:$I$89,3,0)*0.475*44/12</f>
        <v>7.439332248011782E-23</v>
      </c>
      <c r="AX178" s="23">
        <f t="shared" si="166"/>
        <v>2.8205851793336105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84.40750751235089</v>
      </c>
      <c r="BJ178" s="62">
        <f t="shared" si="146"/>
        <v>274.84191731958373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2.5191233635701273</v>
      </c>
      <c r="BQ178" s="23">
        <f>EXP(-LN(2)/25)*BQ177+(1-EXP(-LN(2)/25))/(LN(2)/25)*Calculateur!BL178*Calculateur!BN178*VLOOKUP('Données projet'!$B$11,Paramètres!$A$1:$I$89,3,0)*0.475*44/12</f>
        <v>0.14291521984299629</v>
      </c>
      <c r="BR178" s="23">
        <f>EXP(-LN(2)/2)*BR177+(1-EXP(-LN(2)/2))/(LN(2)/2)*BL178*BO178*VLOOKUP('Données projet'!$B$11,Paramètres!$A$1:$I$89,3,0)*0.475*44/12</f>
        <v>7.021163418193786E-23</v>
      </c>
      <c r="BS178" s="24">
        <f t="shared" si="169"/>
        <v>2.6620385834131235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91.618514031435666</v>
      </c>
      <c r="CE178" s="62">
        <f t="shared" si="148"/>
        <v>251.45374870618241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2.2781986340614688</v>
      </c>
      <c r="CL178" s="23">
        <f>EXP(-LN(2)/25)*CL177+(1-EXP(-LN(2)/25))/(LN(2)/25)*Calculateur!CG178*Calculateur!CI178*VLOOKUP('Données projet'!$B$12,Paramètres!$A$1:$I$89,3,0)*0.475*44/12</f>
        <v>0.12924704813641225</v>
      </c>
      <c r="CM178" s="23">
        <f>EXP(-LN(2)/2)*CM177+(1-EXP(-LN(2)/2))/(LN(2)/2)*CG178*CJ178*VLOOKUP('Données projet'!$B$12,Paramètres!$A$1:$I$89,3,0)*0.475*44/12</f>
        <v>6.3496711356692954E-23</v>
      </c>
      <c r="CN178" s="24">
        <f t="shared" si="172"/>
        <v>2.4074456821978809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144.57071766795218</v>
      </c>
      <c r="T179" s="62">
        <f t="shared" si="142"/>
        <v>431.01596160648734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4.057938164688192</v>
      </c>
      <c r="AA179" s="23">
        <f>EXP(-LN(2)/25)*AA178+(1-EXP(-LN(2)/25))/(LN(2)/25)*Calculateur!V179*Calculateur!X179*VLOOKUP('Données projet'!$B$9,Paramètres!$A$1:$I$89,3,0)*0.475*44/12</f>
        <v>0.22839896315174124</v>
      </c>
      <c r="AB179" s="23">
        <f>EXP(-LN(2)/2)*AB178+(1-EXP(-LN(2)/2))/(LN(2)/2)*V179*Y179*VLOOKUP('Données projet'!$B$9,Paramètres!$A$1:$I$89,3,0)*0.475*44/12</f>
        <v>8.1573844318287246E-23</v>
      </c>
      <c r="AC179" s="24">
        <f t="shared" si="163"/>
        <v>4.2863371278399329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92.185643381769751</v>
      </c>
      <c r="AO179" s="62">
        <f t="shared" si="144"/>
        <v>289.38144171806783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2.6168176027862731</v>
      </c>
      <c r="AV179" s="23">
        <f>EXP(-LN(2)/25)*AV178+(1-EXP(-LN(2)/25))/(LN(2)/25)*Calculateur!AQ179*Calculateur!AS179*VLOOKUP('Données projet'!$B$10,Paramètres!$A$1:$I$89,3,0)*0.475*44/12</f>
        <v>0.14728623329811968</v>
      </c>
      <c r="AW179" s="23">
        <f>EXP(-LN(2)/2)*AW178+(1-EXP(-LN(2)/2))/(LN(2)/2)*AQ179*AT179*VLOOKUP('Données projet'!$B$10,Paramètres!$A$1:$I$89,3,0)*0.475*44/12</f>
        <v>5.2604022800688943E-23</v>
      </c>
      <c r="AX179" s="23">
        <f t="shared" si="166"/>
        <v>2.7641038360843928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84.40750751235089</v>
      </c>
      <c r="BJ179" s="62">
        <f t="shared" si="146"/>
        <v>274.84191731958373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2.4697248909240508</v>
      </c>
      <c r="BQ179" s="23">
        <f>EXP(-LN(2)/25)*BQ178+(1-EXP(-LN(2)/25))/(LN(2)/25)*Calculateur!BL179*Calculateur!BN179*VLOOKUP('Données projet'!$B$11,Paramètres!$A$1:$I$89,3,0)*0.475*44/12</f>
        <v>0.1390071956408048</v>
      </c>
      <c r="BR179" s="23">
        <f>EXP(-LN(2)/2)*BR178+(1-EXP(-LN(2)/2))/(LN(2)/2)*BL179*BO179*VLOOKUP('Données projet'!$B$11,Paramètres!$A$1:$I$89,3,0)*0.475*44/12</f>
        <v>4.9647122648237456E-23</v>
      </c>
      <c r="BS179" s="24">
        <f t="shared" si="169"/>
        <v>2.6087320865648556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91.618514031435666</v>
      </c>
      <c r="CE179" s="62">
        <f t="shared" si="148"/>
        <v>251.45374870618241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2.2335245484114821</v>
      </c>
      <c r="CL179" s="23">
        <f>EXP(-LN(2)/25)*CL178+(1-EXP(-LN(2)/25))/(LN(2)/25)*Calculateur!CG179*Calculateur!CI179*VLOOKUP('Données projet'!$B$12,Paramètres!$A$1:$I$89,3,0)*0.475*44/12</f>
        <v>0.12571278080831519</v>
      </c>
      <c r="CM179" s="23">
        <f>EXP(-LN(2)/2)*CM178+(1-EXP(-LN(2)/2))/(LN(2)/2)*CG179*CJ179*VLOOKUP('Données projet'!$B$12,Paramètres!$A$1:$I$89,3,0)*0.475*44/12</f>
        <v>4.4898955183362453E-23</v>
      </c>
      <c r="CN179" s="24">
        <f t="shared" si="172"/>
        <v>2.3592373292197975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144.57071766795218</v>
      </c>
      <c r="T180" s="62">
        <f t="shared" si="142"/>
        <v>431.01596160648734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3.9783644723765414</v>
      </c>
      <c r="AA180" s="23">
        <f>EXP(-LN(2)/25)*AA179+(1-EXP(-LN(2)/25))/(LN(2)/25)*Calculateur!V180*Calculateur!X180*VLOOKUP('Données projet'!$B$9,Paramètres!$A$1:$I$89,3,0)*0.475*44/12</f>
        <v>0.22215338149337741</v>
      </c>
      <c r="AB180" s="23">
        <f>EXP(-LN(2)/2)*AB179+(1-EXP(-LN(2)/2))/(LN(2)/2)*V180*Y180*VLOOKUP('Données projet'!$B$9,Paramètres!$A$1:$I$89,3,0)*0.475*44/12</f>
        <v>5.7681418484916633E-23</v>
      </c>
      <c r="AC180" s="24">
        <f t="shared" si="163"/>
        <v>4.2005178538699193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92.185643381769751</v>
      </c>
      <c r="AO180" s="62">
        <f t="shared" si="144"/>
        <v>289.38144171806783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2.56550340569677</v>
      </c>
      <c r="AV180" s="23">
        <f>EXP(-LN(2)/25)*AV179+(1-EXP(-LN(2)/25))/(LN(2)/25)*Calculateur!AQ180*Calculateur!AS180*VLOOKUP('Données projet'!$B$10,Paramètres!$A$1:$I$89,3,0)*0.475*44/12</f>
        <v>0.14325868350313622</v>
      </c>
      <c r="AW180" s="23">
        <f>EXP(-LN(2)/2)*AW179+(1-EXP(-LN(2)/2))/(LN(2)/2)*AQ180*AT180*VLOOKUP('Données projet'!$B$10,Paramètres!$A$1:$I$89,3,0)*0.475*44/12</f>
        <v>3.7196661240058916E-23</v>
      </c>
      <c r="AX180" s="23">
        <f t="shared" si="166"/>
        <v>2.7087620891999062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84.40750751235089</v>
      </c>
      <c r="BJ180" s="62">
        <f t="shared" si="146"/>
        <v>274.84191731958373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2.4212950921964707</v>
      </c>
      <c r="BQ180" s="23">
        <f>EXP(-LN(2)/25)*BQ179+(1-EXP(-LN(2)/25))/(LN(2)/25)*Calculateur!BL180*Calculateur!BN180*VLOOKUP('Données projet'!$B$11,Paramètres!$A$1:$I$89,3,0)*0.475*44/12</f>
        <v>0.13520603656593627</v>
      </c>
      <c r="BR180" s="23">
        <f>EXP(-LN(2)/2)*BR179+(1-EXP(-LN(2)/2))/(LN(2)/2)*BL180*BO180*VLOOKUP('Données projet'!$B$11,Paramètres!$A$1:$I$89,3,0)*0.475*44/12</f>
        <v>3.510581709096893E-23</v>
      </c>
      <c r="BS180" s="24">
        <f t="shared" si="169"/>
        <v>2.5565011287624069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91.618514031435666</v>
      </c>
      <c r="CE180" s="62">
        <f t="shared" si="148"/>
        <v>251.45374870618241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2.1897264943325898</v>
      </c>
      <c r="CL180" s="23">
        <f>EXP(-LN(2)/25)*CL179+(1-EXP(-LN(2)/25))/(LN(2)/25)*Calculateur!CG180*Calculateur!CI180*VLOOKUP('Données projet'!$B$12,Paramètres!$A$1:$I$89,3,0)*0.475*44/12</f>
        <v>0.12227515820616398</v>
      </c>
      <c r="CM180" s="23">
        <f>EXP(-LN(2)/2)*CM179+(1-EXP(-LN(2)/2))/(LN(2)/2)*CG180*CJ180*VLOOKUP('Données projet'!$B$12,Paramètres!$A$1:$I$89,3,0)*0.475*44/12</f>
        <v>3.1748355678346477E-23</v>
      </c>
      <c r="CN180" s="24">
        <f t="shared" si="172"/>
        <v>2.3120016525387537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144.57071766795218</v>
      </c>
      <c r="T181" s="62">
        <f t="shared" si="142"/>
        <v>431.01596160648734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3.9003511716359625</v>
      </c>
      <c r="AA181" s="23">
        <f>EXP(-LN(2)/25)*AA180+(1-EXP(-LN(2)/25))/(LN(2)/25)*Calculateur!V181*Calculateur!X181*VLOOKUP('Données projet'!$B$9,Paramètres!$A$1:$I$89,3,0)*0.475*44/12</f>
        <v>0.21607858559390242</v>
      </c>
      <c r="AB181" s="23">
        <f>EXP(-LN(2)/2)*AB180+(1-EXP(-LN(2)/2))/(LN(2)/2)*V181*Y181*VLOOKUP('Données projet'!$B$9,Paramètres!$A$1:$I$89,3,0)*0.475*44/12</f>
        <v>4.0786922159143623E-23</v>
      </c>
      <c r="AC181" s="24">
        <f t="shared" si="163"/>
        <v>4.1164297572298647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92.185643381769751</v>
      </c>
      <c r="AO181" s="62">
        <f t="shared" si="144"/>
        <v>289.38144171806783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2.5151954487136226</v>
      </c>
      <c r="AV181" s="23">
        <f>EXP(-LN(2)/25)*AV180+(1-EXP(-LN(2)/25))/(LN(2)/25)*Calculateur!AQ181*Calculateur!AS181*VLOOKUP('Données projet'!$B$10,Paramètres!$A$1:$I$89,3,0)*0.475*44/12</f>
        <v>0.13934126726909621</v>
      </c>
      <c r="AW181" s="23">
        <f>EXP(-LN(2)/2)*AW180+(1-EXP(-LN(2)/2))/(LN(2)/2)*AQ181*AT181*VLOOKUP('Données projet'!$B$10,Paramètres!$A$1:$I$89,3,0)*0.475*44/12</f>
        <v>2.6302011400344475E-23</v>
      </c>
      <c r="AX181" s="23">
        <f t="shared" si="166"/>
        <v>2.6545367159827187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84.40750751235089</v>
      </c>
      <c r="BJ181" s="62">
        <f t="shared" si="146"/>
        <v>274.84191731958373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2.3738149722826778</v>
      </c>
      <c r="BQ181" s="23">
        <f>EXP(-LN(2)/25)*BQ180+(1-EXP(-LN(2)/25))/(LN(2)/25)*Calculateur!BL181*Calculateur!BN181*VLOOKUP('Données projet'!$B$11,Paramètres!$A$1:$I$89,3,0)*0.475*44/12</f>
        <v>0.13150882038586431</v>
      </c>
      <c r="BR181" s="23">
        <f>EXP(-LN(2)/2)*BR180+(1-EXP(-LN(2)/2))/(LN(2)/2)*BL181*BO181*VLOOKUP('Données projet'!$B$11,Paramètres!$A$1:$I$89,3,0)*0.475*44/12</f>
        <v>2.4823561324118728E-23</v>
      </c>
      <c r="BS181" s="24">
        <f t="shared" si="169"/>
        <v>2.5053237926685421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91.618514031435666</v>
      </c>
      <c r="CE181" s="62">
        <f t="shared" si="148"/>
        <v>251.45374870618241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2.1467872933800094</v>
      </c>
      <c r="CL181" s="23">
        <f>EXP(-LN(2)/25)*CL180+(1-EXP(-LN(2)/25))/(LN(2)/25)*Calculateur!CG181*Calculateur!CI181*VLOOKUP('Données projet'!$B$12,Paramètres!$A$1:$I$89,3,0)*0.475*44/12</f>
        <v>0.11893153757484533</v>
      </c>
      <c r="CM181" s="23">
        <f>EXP(-LN(2)/2)*CM180+(1-EXP(-LN(2)/2))/(LN(2)/2)*CG181*CJ181*VLOOKUP('Données projet'!$B$12,Paramètres!$A$1:$I$89,3,0)*0.475*44/12</f>
        <v>2.2449477591681226E-23</v>
      </c>
      <c r="CN181" s="24">
        <f t="shared" si="172"/>
        <v>2.2657188309548548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144.57071766795218</v>
      </c>
      <c r="T182" s="62">
        <f t="shared" si="142"/>
        <v>431.01596160648734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3.8238676641394913</v>
      </c>
      <c r="AA182" s="23">
        <f>EXP(-LN(2)/25)*AA181+(1-EXP(-LN(2)/25))/(LN(2)/25)*Calculateur!V182*Calculateur!X182*VLOOKUP('Données projet'!$B$9,Paramètres!$A$1:$I$89,3,0)*0.475*44/12</f>
        <v>0.2101699053077582</v>
      </c>
      <c r="AB182" s="23">
        <f>EXP(-LN(2)/2)*AB181+(1-EXP(-LN(2)/2))/(LN(2)/2)*V182*Y182*VLOOKUP('Données projet'!$B$9,Paramètres!$A$1:$I$89,3,0)*0.475*44/12</f>
        <v>2.8840709242458316E-23</v>
      </c>
      <c r="AC182" s="24">
        <f t="shared" si="163"/>
        <v>4.0340375694472499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92.185643381769751</v>
      </c>
      <c r="AO182" s="62">
        <f t="shared" si="144"/>
        <v>289.38144171806783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2.4658740000820907</v>
      </c>
      <c r="AV182" s="23">
        <f>EXP(-LN(2)/25)*AV181+(1-EXP(-LN(2)/25))/(LN(2)/25)*Calculateur!AQ182*Calculateur!AS182*VLOOKUP('Données projet'!$B$10,Paramètres!$A$1:$I$89,3,0)*0.475*44/12</f>
        <v>0.135530972987984</v>
      </c>
      <c r="AW182" s="23">
        <f>EXP(-LN(2)/2)*AW181+(1-EXP(-LN(2)/2))/(LN(2)/2)*AQ182*AT182*VLOOKUP('Données projet'!$B$10,Paramètres!$A$1:$I$89,3,0)*0.475*44/12</f>
        <v>1.8598330620029461E-23</v>
      </c>
      <c r="AX182" s="23">
        <f t="shared" si="166"/>
        <v>2.6014049730700748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84.40750751235089</v>
      </c>
      <c r="BJ182" s="62">
        <f t="shared" si="146"/>
        <v>274.84191731958373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2.3272659085603808</v>
      </c>
      <c r="BQ182" s="23">
        <f>EXP(-LN(2)/25)*BQ181+(1-EXP(-LN(2)/25))/(LN(2)/25)*Calculateur!BL182*Calculateur!BN182*VLOOKUP('Données projet'!$B$11,Paramètres!$A$1:$I$89,3,0)*0.475*44/12</f>
        <v>0.12791270477666455</v>
      </c>
      <c r="BR182" s="23">
        <f>EXP(-LN(2)/2)*BR181+(1-EXP(-LN(2)/2))/(LN(2)/2)*BL182*BO182*VLOOKUP('Données projet'!$B$11,Paramètres!$A$1:$I$89,3,0)*0.475*44/12</f>
        <v>1.7552908545484465E-23</v>
      </c>
      <c r="BS182" s="24">
        <f t="shared" si="169"/>
        <v>2.4551786133370452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91.618514031435666</v>
      </c>
      <c r="CE182" s="62">
        <f t="shared" si="148"/>
        <v>251.45374870618241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2.104690103967783</v>
      </c>
      <c r="CL182" s="23">
        <f>EXP(-LN(2)/25)*CL181+(1-EXP(-LN(2)/25))/(LN(2)/25)*Calculateur!CG182*Calculateur!CI182*VLOOKUP('Données projet'!$B$12,Paramètres!$A$1:$I$89,3,0)*0.475*44/12</f>
        <v>0.11567934842552344</v>
      </c>
      <c r="CM182" s="23">
        <f>EXP(-LN(2)/2)*CM181+(1-EXP(-LN(2)/2))/(LN(2)/2)*CG182*CJ182*VLOOKUP('Données projet'!$B$12,Paramètres!$A$1:$I$89,3,0)*0.475*44/12</f>
        <v>1.5874177839173238E-23</v>
      </c>
      <c r="CN182" s="24">
        <f t="shared" si="172"/>
        <v>2.2203694523933066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144.57071766795218</v>
      </c>
      <c r="T183" s="62">
        <f t="shared" si="142"/>
        <v>431.01596160648734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3.7488839515746926</v>
      </c>
      <c r="AA183" s="23">
        <f>EXP(-LN(2)/25)*AA182+(1-EXP(-LN(2)/25))/(LN(2)/25)*Calculateur!V183*Calculateur!X183*VLOOKUP('Données projet'!$B$9,Paramètres!$A$1:$I$89,3,0)*0.475*44/12</f>
        <v>0.20442279819476258</v>
      </c>
      <c r="AB183" s="23">
        <f>EXP(-LN(2)/2)*AB182+(1-EXP(-LN(2)/2))/(LN(2)/2)*V183*Y183*VLOOKUP('Données projet'!$B$9,Paramètres!$A$1:$I$89,3,0)*0.475*44/12</f>
        <v>2.0393461079571812E-23</v>
      </c>
      <c r="AC183" s="24">
        <f t="shared" si="163"/>
        <v>3.953306749769455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92.185643381769751</v>
      </c>
      <c r="AO183" s="62">
        <f t="shared" si="144"/>
        <v>289.38144171806783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2.4175197149751098</v>
      </c>
      <c r="AV183" s="23">
        <f>EXP(-LN(2)/25)*AV182+(1-EXP(-LN(2)/25))/(LN(2)/25)*Calculateur!AQ183*Calculateur!AS183*VLOOKUP('Données projet'!$B$10,Paramètres!$A$1:$I$89,3,0)*0.475*44/12</f>
        <v>0.13182487140436347</v>
      </c>
      <c r="AW183" s="23">
        <f>EXP(-LN(2)/2)*AW182+(1-EXP(-LN(2)/2))/(LN(2)/2)*AQ183*AT183*VLOOKUP('Données projet'!$B$10,Paramètres!$A$1:$I$89,3,0)*0.475*44/12</f>
        <v>1.315100570017224E-23</v>
      </c>
      <c r="AX183" s="23">
        <f t="shared" si="166"/>
        <v>2.549344586379473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84.40750751235089</v>
      </c>
      <c r="BJ183" s="62">
        <f t="shared" si="146"/>
        <v>274.84191731958373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2.281629643585553</v>
      </c>
      <c r="BQ183" s="23">
        <f>EXP(-LN(2)/25)*BQ182+(1-EXP(-LN(2)/25))/(LN(2)/25)*Calculateur!BL183*Calculateur!BN183*VLOOKUP('Données projet'!$B$11,Paramètres!$A$1:$I$89,3,0)*0.475*44/12</f>
        <v>0.12441492513790986</v>
      </c>
      <c r="BR183" s="23">
        <f>EXP(-LN(2)/2)*BR182+(1-EXP(-LN(2)/2))/(LN(2)/2)*BL183*BO183*VLOOKUP('Données projet'!$B$11,Paramètres!$A$1:$I$89,3,0)*0.475*44/12</f>
        <v>1.2411780662059364E-23</v>
      </c>
      <c r="BS183" s="24">
        <f t="shared" si="169"/>
        <v>2.4060445687234626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91.618514031435666</v>
      </c>
      <c r="CE183" s="62">
        <f t="shared" si="148"/>
        <v>251.45374870618241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2.0634184147631798</v>
      </c>
      <c r="CL183" s="23">
        <f>EXP(-LN(2)/25)*CL182+(1-EXP(-LN(2)/25))/(LN(2)/25)*Calculateur!CG183*Calculateur!CI183*VLOOKUP('Données projet'!$B$12,Paramètres!$A$1:$I$89,3,0)*0.475*44/12</f>
        <v>0.11251609055951495</v>
      </c>
      <c r="CM183" s="23">
        <f>EXP(-LN(2)/2)*CM182+(1-EXP(-LN(2)/2))/(LN(2)/2)*CG183*CJ183*VLOOKUP('Données projet'!$B$12,Paramètres!$A$1:$I$89,3,0)*0.475*44/12</f>
        <v>1.1224738795840613E-23</v>
      </c>
      <c r="CN183" s="24">
        <f t="shared" si="172"/>
        <v>2.1759345053226946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144.57071766795218</v>
      </c>
      <c r="T184" s="62">
        <f t="shared" si="142"/>
        <v>431.01596160648734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3.675370623877741</v>
      </c>
      <c r="AA184" s="23">
        <f>EXP(-LN(2)/25)*AA183+(1-EXP(-LN(2)/25))/(LN(2)/25)*Calculateur!V184*Calculateur!X184*VLOOKUP('Données projet'!$B$9,Paramètres!$A$1:$I$89,3,0)*0.475*44/12</f>
        <v>0.19883284602799906</v>
      </c>
      <c r="AB184" s="23">
        <f>EXP(-LN(2)/2)*AB183+(1-EXP(-LN(2)/2))/(LN(2)/2)*V184*Y184*VLOOKUP('Données projet'!$B$9,Paramètres!$A$1:$I$89,3,0)*0.475*44/12</f>
        <v>1.4420354621229158E-23</v>
      </c>
      <c r="AC184" s="24">
        <f t="shared" si="163"/>
        <v>3.8742034699057402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92.185643381769751</v>
      </c>
      <c r="AO184" s="62">
        <f t="shared" si="144"/>
        <v>289.38144171806783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2.3701136279058752</v>
      </c>
      <c r="AV184" s="23">
        <f>EXP(-LN(2)/25)*AV183+(1-EXP(-LN(2)/25))/(LN(2)/25)*Calculateur!AQ184*Calculateur!AS184*VLOOKUP('Données projet'!$B$10,Paramètres!$A$1:$I$89,3,0)*0.475*44/12</f>
        <v>0.12822011336344244</v>
      </c>
      <c r="AW184" s="23">
        <f>EXP(-LN(2)/2)*AW183+(1-EXP(-LN(2)/2))/(LN(2)/2)*AQ184*AT184*VLOOKUP('Données projet'!$B$10,Paramètres!$A$1:$I$89,3,0)*0.475*44/12</f>
        <v>9.299165310014732E-24</v>
      </c>
      <c r="AX184" s="23">
        <f t="shared" si="166"/>
        <v>2.4983337412693176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84.40750751235089</v>
      </c>
      <c r="BJ184" s="62">
        <f t="shared" si="146"/>
        <v>274.84191731958373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2.236888277931508</v>
      </c>
      <c r="BQ184" s="23">
        <f>EXP(-LN(2)/25)*BQ183+(1-EXP(-LN(2)/25))/(LN(2)/25)*Calculateur!BL184*Calculateur!BN184*VLOOKUP('Données projet'!$B$11,Paramètres!$A$1:$I$89,3,0)*0.475*44/12</f>
        <v>0.12101279246731715</v>
      </c>
      <c r="BR184" s="23">
        <f>EXP(-LN(2)/2)*BR183+(1-EXP(-LN(2)/2))/(LN(2)/2)*BL184*BO184*VLOOKUP('Données projet'!$B$11,Paramètres!$A$1:$I$89,3,0)*0.475*44/12</f>
        <v>8.7764542727422325E-24</v>
      </c>
      <c r="BS184" s="24">
        <f t="shared" si="169"/>
        <v>2.357901070398825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91.618514031435666</v>
      </c>
      <c r="CE184" s="62">
        <f t="shared" si="148"/>
        <v>251.45374870618241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2.0229560382106344</v>
      </c>
      <c r="CL184" s="23">
        <f>EXP(-LN(2)/25)*CL183+(1-EXP(-LN(2)/25))/(LN(2)/25)*Calculateur!CG184*Calculateur!CI184*VLOOKUP('Données projet'!$B$12,Paramètres!$A$1:$I$89,3,0)*0.475*44/12</f>
        <v>0.10943933214620097</v>
      </c>
      <c r="CM184" s="23">
        <f>EXP(-LN(2)/2)*CM183+(1-EXP(-LN(2)/2))/(LN(2)/2)*CG184*CJ184*VLOOKUP('Données projet'!$B$12,Paramètres!$A$1:$I$89,3,0)*0.475*44/12</f>
        <v>7.9370889195866192E-24</v>
      </c>
      <c r="CN184" s="24">
        <f t="shared" si="172"/>
        <v>2.1323953703568352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144.57071766795218</v>
      </c>
      <c r="T185" s="62">
        <f t="shared" si="142"/>
        <v>431.01596160648734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3.6032988476982242</v>
      </c>
      <c r="AA185" s="23">
        <f>EXP(-LN(2)/25)*AA184+(1-EXP(-LN(2)/25))/(LN(2)/25)*Calculateur!V185*Calculateur!X185*VLOOKUP('Données projet'!$B$9,Paramètres!$A$1:$I$89,3,0)*0.475*44/12</f>
        <v>0.19339575139719847</v>
      </c>
      <c r="AB185" s="23">
        <f>EXP(-LN(2)/2)*AB184+(1-EXP(-LN(2)/2))/(LN(2)/2)*V185*Y185*VLOOKUP('Données projet'!$B$9,Paramètres!$A$1:$I$89,3,0)*0.475*44/12</f>
        <v>1.0196730539785906E-23</v>
      </c>
      <c r="AC185" s="24">
        <f t="shared" si="163"/>
        <v>3.7966945990954226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92.185643381769751</v>
      </c>
      <c r="AO185" s="62">
        <f t="shared" si="144"/>
        <v>289.38144171806783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2.3236371452892102</v>
      </c>
      <c r="AV185" s="23">
        <f>EXP(-LN(2)/25)*AV184+(1-EXP(-LN(2)/25))/(LN(2)/25)*Calculateur!AQ185*Calculateur!AS185*VLOOKUP('Données projet'!$B$10,Paramètres!$A$1:$I$89,3,0)*0.475*44/12</f>
        <v>0.1247139276207164</v>
      </c>
      <c r="AW185" s="23">
        <f>EXP(-LN(2)/2)*AW184+(1-EXP(-LN(2)/2))/(LN(2)/2)*AQ185*AT185*VLOOKUP('Données projet'!$B$10,Paramètres!$A$1:$I$89,3,0)*0.475*44/12</f>
        <v>6.5755028500861209E-24</v>
      </c>
      <c r="AX185" s="23">
        <f t="shared" si="166"/>
        <v>2.4483510729099267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84.40750751235089</v>
      </c>
      <c r="BJ185" s="62">
        <f t="shared" si="146"/>
        <v>274.84191731958373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2.1930242631684007</v>
      </c>
      <c r="BQ185" s="23">
        <f>EXP(-LN(2)/25)*BQ184+(1-EXP(-LN(2)/25))/(LN(2)/25)*Calculateur!BL185*Calculateur!BN185*VLOOKUP('Données projet'!$B$11,Paramètres!$A$1:$I$89,3,0)*0.475*44/12</f>
        <v>0.11770369129351219</v>
      </c>
      <c r="BR185" s="23">
        <f>EXP(-LN(2)/2)*BR184+(1-EXP(-LN(2)/2))/(LN(2)/2)*BL185*BO185*VLOOKUP('Données projet'!$B$11,Paramètres!$A$1:$I$89,3,0)*0.475*44/12</f>
        <v>6.205890331029682E-24</v>
      </c>
      <c r="BS185" s="24">
        <f t="shared" si="169"/>
        <v>2.310727954461913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91.618514031435666</v>
      </c>
      <c r="CE185" s="62">
        <f t="shared" si="148"/>
        <v>251.45374870618241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1.9832871041826716</v>
      </c>
      <c r="CL185" s="23">
        <f>EXP(-LN(2)/25)*CL184+(1-EXP(-LN(2)/25))/(LN(2)/25)*Calculateur!CG185*Calculateur!CI185*VLOOKUP('Données projet'!$B$12,Paramètres!$A$1:$I$89,3,0)*0.475*44/12</f>
        <v>0.10644670785349875</v>
      </c>
      <c r="CM185" s="23">
        <f>EXP(-LN(2)/2)*CM184+(1-EXP(-LN(2)/2))/(LN(2)/2)*CG185*CJ185*VLOOKUP('Données projet'!$B$12,Paramètres!$A$1:$I$89,3,0)*0.475*44/12</f>
        <v>5.6123693979203066E-24</v>
      </c>
      <c r="CN185" s="24">
        <f t="shared" si="172"/>
        <v>2.0897338120361706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144.57071766795218</v>
      </c>
      <c r="T186" s="62">
        <f t="shared" si="142"/>
        <v>431.01596160648734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3.5326403550901446</v>
      </c>
      <c r="AA186" s="23">
        <f>EXP(-LN(2)/25)*AA185+(1-EXP(-LN(2)/25))/(LN(2)/25)*Calculateur!V186*Calculateur!X186*VLOOKUP('Données projet'!$B$9,Paramètres!$A$1:$I$89,3,0)*0.475*44/12</f>
        <v>0.18810733440500152</v>
      </c>
      <c r="AB186" s="23">
        <f>EXP(-LN(2)/2)*AB185+(1-EXP(-LN(2)/2))/(LN(2)/2)*V186*Y186*VLOOKUP('Données projet'!$B$9,Paramètres!$A$1:$I$89,3,0)*0.475*44/12</f>
        <v>7.2101773106145791E-24</v>
      </c>
      <c r="AC186" s="24">
        <f t="shared" si="163"/>
        <v>3.7207476894951461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92.185643381769751</v>
      </c>
      <c r="AO186" s="62">
        <f t="shared" si="144"/>
        <v>289.38144171806783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2.2780720381488027</v>
      </c>
      <c r="AV186" s="23">
        <f>EXP(-LN(2)/25)*AV185+(1-EXP(-LN(2)/25))/(LN(2)/25)*Calculateur!AQ186*Calculateur!AS186*VLOOKUP('Données projet'!$B$10,Paramètres!$A$1:$I$89,3,0)*0.475*44/12</f>
        <v>0.12130361871150749</v>
      </c>
      <c r="AW186" s="23">
        <f>EXP(-LN(2)/2)*AW185+(1-EXP(-LN(2)/2))/(LN(2)/2)*AQ186*AT186*VLOOKUP('Données projet'!$B$10,Paramètres!$A$1:$I$89,3,0)*0.475*44/12</f>
        <v>4.6495826550073667E-24</v>
      </c>
      <c r="AX186" s="23">
        <f t="shared" si="166"/>
        <v>2.3993756568603102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84.40750751235089</v>
      </c>
      <c r="BJ186" s="62">
        <f t="shared" si="146"/>
        <v>274.84191731958373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2.1500203949803907</v>
      </c>
      <c r="BQ186" s="23">
        <f>EXP(-LN(2)/25)*BQ185+(1-EXP(-LN(2)/25))/(LN(2)/25)*Calculateur!BL186*Calculateur!BN186*VLOOKUP('Données projet'!$B$11,Paramètres!$A$1:$I$89,3,0)*0.475*44/12</f>
        <v>0.11448507766532298</v>
      </c>
      <c r="BR186" s="23">
        <f>EXP(-LN(2)/2)*BR185+(1-EXP(-LN(2)/2))/(LN(2)/2)*BL186*BO186*VLOOKUP('Données projet'!$B$11,Paramètres!$A$1:$I$89,3,0)*0.475*44/12</f>
        <v>4.3882271363711163E-24</v>
      </c>
      <c r="BS186" s="24">
        <f t="shared" si="169"/>
        <v>2.2645054726457134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91.618514031435666</v>
      </c>
      <c r="CE186" s="62">
        <f t="shared" si="148"/>
        <v>251.45374870618241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1.9443960537553364</v>
      </c>
      <c r="CL186" s="23">
        <f>EXP(-LN(2)/25)*CL185+(1-EXP(-LN(2)/25))/(LN(2)/25)*Calculateur!CG186*Calculateur!CI186*VLOOKUP('Données projet'!$B$12,Paramètres!$A$1:$I$89,3,0)*0.475*44/12</f>
        <v>0.10353591702945575</v>
      </c>
      <c r="CM186" s="23">
        <f>EXP(-LN(2)/2)*CM185+(1-EXP(-LN(2)/2))/(LN(2)/2)*CG186*CJ186*VLOOKUP('Données projet'!$B$12,Paramètres!$A$1:$I$89,3,0)*0.475*44/12</f>
        <v>3.9685444597933096E-24</v>
      </c>
      <c r="CN186" s="24">
        <f t="shared" si="172"/>
        <v>2.0479319707847923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144.57071766795218</v>
      </c>
      <c r="T187" s="62">
        <f t="shared" si="142"/>
        <v>431.01596160648734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3.4633674324246848</v>
      </c>
      <c r="AA187" s="23">
        <f>EXP(-LN(2)/25)*AA186+(1-EXP(-LN(2)/25))/(LN(2)/25)*Calculateur!V187*Calculateur!X187*VLOOKUP('Données projet'!$B$9,Paramètres!$A$1:$I$89,3,0)*0.475*44/12</f>
        <v>0.18296352945356195</v>
      </c>
      <c r="AB187" s="23">
        <f>EXP(-LN(2)/2)*AB186+(1-EXP(-LN(2)/2))/(LN(2)/2)*V187*Y187*VLOOKUP('Données projet'!$B$9,Paramètres!$A$1:$I$89,3,0)*0.475*44/12</f>
        <v>5.0983652698929529E-24</v>
      </c>
      <c r="AC187" s="24">
        <f t="shared" si="163"/>
        <v>3.6463309618782467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92.185643381769751</v>
      </c>
      <c r="AO187" s="62">
        <f t="shared" si="144"/>
        <v>289.38144171806783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2.2334004349674474</v>
      </c>
      <c r="AV187" s="23">
        <f>EXP(-LN(2)/25)*AV186+(1-EXP(-LN(2)/25))/(LN(2)/25)*Calculateur!AQ187*Calculateur!AS187*VLOOKUP('Données projet'!$B$10,Paramètres!$A$1:$I$89,3,0)*0.475*44/12</f>
        <v>0.11798656487876126</v>
      </c>
      <c r="AW187" s="23">
        <f>EXP(-LN(2)/2)*AW186+(1-EXP(-LN(2)/2))/(LN(2)/2)*AQ187*AT187*VLOOKUP('Données projet'!$B$10,Paramètres!$A$1:$I$89,3,0)*0.475*44/12</f>
        <v>3.2877514250430608E-24</v>
      </c>
      <c r="AX187" s="23">
        <f t="shared" si="166"/>
        <v>2.3513869998462087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84.40750751235089</v>
      </c>
      <c r="BJ187" s="62">
        <f t="shared" si="146"/>
        <v>274.84191731958373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2.1078598064177778</v>
      </c>
      <c r="BQ187" s="23">
        <f>EXP(-LN(2)/25)*BQ186+(1-EXP(-LN(2)/25))/(LN(2)/25)*Calculateur!BL187*Calculateur!BN187*VLOOKUP('Données projet'!$B$11,Paramètres!$A$1:$I$89,3,0)*0.475*44/12</f>
        <v>0.11135447719605615</v>
      </c>
      <c r="BR187" s="23">
        <f>EXP(-LN(2)/2)*BR186+(1-EXP(-LN(2)/2))/(LN(2)/2)*BL187*BO187*VLOOKUP('Données projet'!$B$11,Paramètres!$A$1:$I$89,3,0)*0.475*44/12</f>
        <v>3.102945165514841E-24</v>
      </c>
      <c r="BS187" s="24">
        <f t="shared" si="169"/>
        <v>2.2192142836138338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91.618514031435666</v>
      </c>
      <c r="CE187" s="62">
        <f t="shared" si="148"/>
        <v>251.45374870618241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1.9062676331056827</v>
      </c>
      <c r="CL187" s="23">
        <f>EXP(-LN(2)/25)*CL186+(1-EXP(-LN(2)/25))/(LN(2)/25)*Calculateur!CG187*Calculateur!CI187*VLOOKUP('Données projet'!$B$12,Paramètres!$A$1:$I$89,3,0)*0.475*44/12</f>
        <v>0.10070472193356804</v>
      </c>
      <c r="CM187" s="23">
        <f>EXP(-LN(2)/2)*CM186+(1-EXP(-LN(2)/2))/(LN(2)/2)*CG187*CJ187*VLOOKUP('Données projet'!$B$12,Paramètres!$A$1:$I$89,3,0)*0.475*44/12</f>
        <v>2.8061846989601533E-24</v>
      </c>
      <c r="CN187" s="24">
        <f t="shared" si="172"/>
        <v>2.0069723550392506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144.57071766795218</v>
      </c>
      <c r="T188" s="62">
        <f t="shared" si="142"/>
        <v>431.01596160648734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3.395452909520384</v>
      </c>
      <c r="AA188" s="23">
        <f>EXP(-LN(2)/25)*AA187+(1-EXP(-LN(2)/25))/(LN(2)/25)*Calculateur!V188*Calculateur!X188*VLOOKUP('Données projet'!$B$9,Paramètres!$A$1:$I$89,3,0)*0.475*44/12</f>
        <v>0.17796038211902046</v>
      </c>
      <c r="AB188" s="23">
        <f>EXP(-LN(2)/2)*AB187+(1-EXP(-LN(2)/2))/(LN(2)/2)*V188*Y188*VLOOKUP('Données projet'!$B$9,Paramètres!$A$1:$I$89,3,0)*0.475*44/12</f>
        <v>3.6050886553072895E-24</v>
      </c>
      <c r="AC188" s="24">
        <f t="shared" si="163"/>
        <v>3.5734132916394046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92.185643381769751</v>
      </c>
      <c r="AO188" s="62">
        <f t="shared" si="144"/>
        <v>289.38144171806783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2.1896048146774909</v>
      </c>
      <c r="AV188" s="23">
        <f>EXP(-LN(2)/25)*AV187+(1-EXP(-LN(2)/25))/(LN(2)/25)*Calculateur!AQ188*Calculateur!AS188*VLOOKUP('Données projet'!$B$10,Paramètres!$A$1:$I$89,3,0)*0.475*44/12</f>
        <v>0.11476021605750775</v>
      </c>
      <c r="AW188" s="23">
        <f>EXP(-LN(2)/2)*AW187+(1-EXP(-LN(2)/2))/(LN(2)/2)*AQ188*AT188*VLOOKUP('Données projet'!$B$10,Paramètres!$A$1:$I$89,3,0)*0.475*44/12</f>
        <v>2.3247913275036837E-24</v>
      </c>
      <c r="AX188" s="23">
        <f t="shared" si="166"/>
        <v>2.3043650307349988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84.40750751235089</v>
      </c>
      <c r="BJ188" s="62">
        <f t="shared" si="146"/>
        <v>274.84191731958373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2.0665259612814579</v>
      </c>
      <c r="BQ188" s="23">
        <f>EXP(-LN(2)/25)*BQ187+(1-EXP(-LN(2)/25))/(LN(2)/25)*Calculateur!BL188*Calculateur!BN188*VLOOKUP('Données projet'!$B$11,Paramètres!$A$1:$I$89,3,0)*0.475*44/12</f>
        <v>0.10830948316125254</v>
      </c>
      <c r="BR188" s="23">
        <f>EXP(-LN(2)/2)*BR187+(1-EXP(-LN(2)/2))/(LN(2)/2)*BL188*BO188*VLOOKUP('Données projet'!$B$11,Paramètres!$A$1:$I$89,3,0)*0.475*44/12</f>
        <v>2.1941135681855581E-24</v>
      </c>
      <c r="BS188" s="24">
        <f t="shared" si="169"/>
        <v>2.1748354444427105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91.618514031435666</v>
      </c>
      <c r="CE188" s="62">
        <f t="shared" si="148"/>
        <v>251.45374870618241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1.8688868875289286</v>
      </c>
      <c r="CL188" s="23">
        <f>EXP(-LN(2)/25)*CL187+(1-EXP(-LN(2)/25))/(LN(2)/25)*Calculateur!CG188*Calculateur!CI188*VLOOKUP('Données projet'!$B$12,Paramètres!$A$1:$I$89,3,0)*0.475*44/12</f>
        <v>9.7950946016463453E-2</v>
      </c>
      <c r="CM188" s="23">
        <f>EXP(-LN(2)/2)*CM187+(1-EXP(-LN(2)/2))/(LN(2)/2)*CG188*CJ188*VLOOKUP('Données projet'!$B$12,Paramètres!$A$1:$I$89,3,0)*0.475*44/12</f>
        <v>1.9842722298966548E-24</v>
      </c>
      <c r="CN188" s="24">
        <f t="shared" si="172"/>
        <v>1.966837833545392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144.57071766795218</v>
      </c>
      <c r="T189" s="62">
        <f t="shared" si="142"/>
        <v>431.01596160648734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3.3288701489864678</v>
      </c>
      <c r="AA189" s="23">
        <f>EXP(-LN(2)/25)*AA188+(1-EXP(-LN(2)/25))/(LN(2)/25)*Calculateur!V189*Calculateur!X189*VLOOKUP('Données projet'!$B$9,Paramètres!$A$1:$I$89,3,0)*0.475*44/12</f>
        <v>0.17309404611144608</v>
      </c>
      <c r="AB189" s="23">
        <f>EXP(-LN(2)/2)*AB188+(1-EXP(-LN(2)/2))/(LN(2)/2)*V189*Y189*VLOOKUP('Données projet'!$B$9,Paramètres!$A$1:$I$89,3,0)*0.475*44/12</f>
        <v>2.5491826349464764E-24</v>
      </c>
      <c r="AC189" s="24">
        <f t="shared" si="163"/>
        <v>3.5019641950979139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92.185643381769751</v>
      </c>
      <c r="AO189" s="62">
        <f t="shared" si="144"/>
        <v>289.38144171806783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2.1466679997887299</v>
      </c>
      <c r="AV189" s="23">
        <f>EXP(-LN(2)/25)*AV188+(1-EXP(-LN(2)/25))/(LN(2)/25)*Calculateur!AQ189*Calculateur!AS189*VLOOKUP('Données projet'!$B$10,Paramètres!$A$1:$I$89,3,0)*0.475*44/12</f>
        <v>0.11162209191443773</v>
      </c>
      <c r="AW189" s="23">
        <f>EXP(-LN(2)/2)*AW188+(1-EXP(-LN(2)/2))/(LN(2)/2)*AQ189*AT189*VLOOKUP('Données projet'!$B$10,Paramètres!$A$1:$I$89,3,0)*0.475*44/12</f>
        <v>1.6438757125215308E-24</v>
      </c>
      <c r="AX189" s="23">
        <f t="shared" si="166"/>
        <v>2.2582900917031674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84.40750751235089</v>
      </c>
      <c r="BJ189" s="62">
        <f t="shared" si="146"/>
        <v>274.84191731958373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2.0260026476371054</v>
      </c>
      <c r="BQ189" s="23">
        <f>EXP(-LN(2)/25)*BQ188+(1-EXP(-LN(2)/25))/(LN(2)/25)*Calculateur!BL189*Calculateur!BN189*VLOOKUP('Données projet'!$B$11,Paramètres!$A$1:$I$89,3,0)*0.475*44/12</f>
        <v>0.10534775464845991</v>
      </c>
      <c r="BR189" s="23">
        <f>EXP(-LN(2)/2)*BR188+(1-EXP(-LN(2)/2))/(LN(2)/2)*BL189*BO189*VLOOKUP('Données projet'!$B$11,Paramètres!$A$1:$I$89,3,0)*0.475*44/12</f>
        <v>1.5514725827574205E-24</v>
      </c>
      <c r="BS189" s="24">
        <f t="shared" si="169"/>
        <v>2.1313504022855652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91.618514031435666</v>
      </c>
      <c r="CE189" s="62">
        <f t="shared" si="148"/>
        <v>251.45374870618241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1.8322391555729312</v>
      </c>
      <c r="CL189" s="23">
        <f>EXP(-LN(2)/25)*CL188+(1-EXP(-LN(2)/25))/(LN(2)/25)*Calculateur!CG189*Calculateur!CI189*VLOOKUP('Données projet'!$B$12,Paramètres!$A$1:$I$89,3,0)*0.475*44/12</f>
        <v>9.5272472246626883E-2</v>
      </c>
      <c r="CM189" s="23">
        <f>EXP(-LN(2)/2)*CM188+(1-EXP(-LN(2)/2))/(LN(2)/2)*CG189*CJ189*VLOOKUP('Données projet'!$B$12,Paramètres!$A$1:$I$89,3,0)*0.475*44/12</f>
        <v>1.4030923494800766E-24</v>
      </c>
      <c r="CN189" s="24">
        <f t="shared" si="172"/>
        <v>1.9275116278195581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144.57071766795218</v>
      </c>
      <c r="T190" s="62">
        <f t="shared" si="142"/>
        <v>431.01596160648734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3.2635930357751479</v>
      </c>
      <c r="AA190" s="23">
        <f>EXP(-LN(2)/25)*AA189+(1-EXP(-LN(2)/25))/(LN(2)/25)*Calculateur!V190*Calculateur!X190*VLOOKUP('Données projet'!$B$9,Paramètres!$A$1:$I$89,3,0)*0.475*44/12</f>
        <v>0.1683607803179083</v>
      </c>
      <c r="AB190" s="23">
        <f>EXP(-LN(2)/2)*AB189+(1-EXP(-LN(2)/2))/(LN(2)/2)*V190*Y190*VLOOKUP('Données projet'!$B$9,Paramètres!$A$1:$I$89,3,0)*0.475*44/12</f>
        <v>1.8025443276536448E-24</v>
      </c>
      <c r="AC190" s="24">
        <f t="shared" si="163"/>
        <v>3.4319538160930563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92.185643381769751</v>
      </c>
      <c r="AO190" s="62">
        <f t="shared" si="144"/>
        <v>289.38144171806783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2.1045731496510665</v>
      </c>
      <c r="AV190" s="23">
        <f>EXP(-LN(2)/25)*AV189+(1-EXP(-LN(2)/25))/(LN(2)/25)*Calculateur!AQ190*Calculateur!AS190*VLOOKUP('Données projet'!$B$10,Paramètres!$A$1:$I$89,3,0)*0.475*44/12</f>
        <v>0.10856977994108673</v>
      </c>
      <c r="AW190" s="23">
        <f>EXP(-LN(2)/2)*AW189+(1-EXP(-LN(2)/2))/(LN(2)/2)*AQ190*AT190*VLOOKUP('Données projet'!$B$10,Paramètres!$A$1:$I$89,3,0)*0.475*44/12</f>
        <v>1.162395663751842E-24</v>
      </c>
      <c r="AX190" s="23">
        <f t="shared" si="166"/>
        <v>2.213142929592153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84.40750751235089</v>
      </c>
      <c r="BJ190" s="62">
        <f t="shared" si="146"/>
        <v>274.84191731958373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1.9862739714565376</v>
      </c>
      <c r="BQ190" s="23">
        <f>EXP(-LN(2)/25)*BQ189+(1-EXP(-LN(2)/25))/(LN(2)/25)*Calculateur!BL190*Calculateur!BN190*VLOOKUP('Données projet'!$B$11,Paramètres!$A$1:$I$89,3,0)*0.475*44/12</f>
        <v>0.10246701475760013</v>
      </c>
      <c r="BR190" s="23">
        <f>EXP(-LN(2)/2)*BR189+(1-EXP(-LN(2)/2))/(LN(2)/2)*BL190*BO190*VLOOKUP('Données projet'!$B$11,Paramètres!$A$1:$I$89,3,0)*0.475*44/12</f>
        <v>1.0970567840927791E-24</v>
      </c>
      <c r="BS190" s="24">
        <f t="shared" si="169"/>
        <v>2.088740986214138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91.618514031435666</v>
      </c>
      <c r="CE190" s="62">
        <f t="shared" si="148"/>
        <v>251.45374870618241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1.7963100632876814</v>
      </c>
      <c r="CL190" s="23">
        <f>EXP(-LN(2)/25)*CL189+(1-EXP(-LN(2)/25))/(LN(2)/25)*Calculateur!CG190*Calculateur!CI190*VLOOKUP('Données projet'!$B$12,Paramètres!$A$1:$I$89,3,0)*0.475*44/12</f>
        <v>9.2667241482881302E-2</v>
      </c>
      <c r="CM190" s="23">
        <f>EXP(-LN(2)/2)*CM189+(1-EXP(-LN(2)/2))/(LN(2)/2)*CG190*CJ190*VLOOKUP('Données projet'!$B$12,Paramètres!$A$1:$I$89,3,0)*0.475*44/12</f>
        <v>9.921361149483274E-25</v>
      </c>
      <c r="CN190" s="24">
        <f t="shared" si="172"/>
        <v>1.8889773047705627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144.57071766795218</v>
      </c>
      <c r="T191" s="62">
        <f t="shared" si="142"/>
        <v>431.01596160648734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3.1995959669387943</v>
      </c>
      <c r="AA191" s="23">
        <f>EXP(-LN(2)/25)*AA190+(1-EXP(-LN(2)/25))/(LN(2)/25)*Calculateur!V191*Calculateur!X191*VLOOKUP('Données projet'!$B$9,Paramètres!$A$1:$I$89,3,0)*0.475*44/12</f>
        <v>0.16375694592640647</v>
      </c>
      <c r="AB191" s="23">
        <f>EXP(-LN(2)/2)*AB190+(1-EXP(-LN(2)/2))/(LN(2)/2)*V191*Y191*VLOOKUP('Données projet'!$B$9,Paramètres!$A$1:$I$89,3,0)*0.475*44/12</f>
        <v>1.2745913174732382E-24</v>
      </c>
      <c r="AC191" s="24">
        <f t="shared" si="163"/>
        <v>3.3633529128652007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92.185643381769751</v>
      </c>
      <c r="AO191" s="62">
        <f t="shared" si="144"/>
        <v>289.38144171806783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2.0633037538492793</v>
      </c>
      <c r="AV191" s="23">
        <f>EXP(-LN(2)/25)*AV190+(1-EXP(-LN(2)/25))/(LN(2)/25)*Calculateur!AQ191*Calculateur!AS191*VLOOKUP('Données projet'!$B$10,Paramètres!$A$1:$I$89,3,0)*0.475*44/12</f>
        <v>0.10560093359916112</v>
      </c>
      <c r="AW191" s="23">
        <f>EXP(-LN(2)/2)*AW190+(1-EXP(-LN(2)/2))/(LN(2)/2)*AQ191*AT191*VLOOKUP('Données projet'!$B$10,Paramètres!$A$1:$I$89,3,0)*0.475*44/12</f>
        <v>8.2193785626076547E-25</v>
      </c>
      <c r="AX191" s="23">
        <f t="shared" si="166"/>
        <v>2.1689046874484403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84.40750751235089</v>
      </c>
      <c r="BJ191" s="62">
        <f t="shared" si="146"/>
        <v>274.84191731958373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1.9473243503837712</v>
      </c>
      <c r="BQ191" s="23">
        <f>EXP(-LN(2)/25)*BQ190+(1-EXP(-LN(2)/25))/(LN(2)/25)*Calculateur!BL191*Calculateur!BN191*VLOOKUP('Données projet'!$B$11,Paramètres!$A$1:$I$89,3,0)*0.475*44/12</f>
        <v>9.9665048850547444E-2</v>
      </c>
      <c r="BR191" s="23">
        <f>EXP(-LN(2)/2)*BR190+(1-EXP(-LN(2)/2))/(LN(2)/2)*BL191*BO191*VLOOKUP('Données projet'!$B$11,Paramètres!$A$1:$I$89,3,0)*0.475*44/12</f>
        <v>7.7573629137871025E-25</v>
      </c>
      <c r="BS191" s="24">
        <f t="shared" si="169"/>
        <v>2.0469893992343184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91.618514031435666</v>
      </c>
      <c r="CE191" s="62">
        <f t="shared" si="148"/>
        <v>251.45374870618241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1.7610855185875629</v>
      </c>
      <c r="CL191" s="23">
        <f>EXP(-LN(2)/25)*CL190+(1-EXP(-LN(2)/25))/(LN(2)/25)*Calculateur!CG191*Calculateur!CI191*VLOOKUP('Données projet'!$B$12,Paramètres!$A$1:$I$89,3,0)*0.475*44/12</f>
        <v>9.0133250891373473E-2</v>
      </c>
      <c r="CM191" s="23">
        <f>EXP(-LN(2)/2)*CM190+(1-EXP(-LN(2)/2))/(LN(2)/2)*CG191*CJ191*VLOOKUP('Données projet'!$B$12,Paramètres!$A$1:$I$89,3,0)*0.475*44/12</f>
        <v>7.0154617474003832E-25</v>
      </c>
      <c r="CN191" s="24">
        <f t="shared" si="172"/>
        <v>1.8512187694789364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144.57071766795218</v>
      </c>
      <c r="T192" s="62">
        <f t="shared" si="142"/>
        <v>431.01596160648734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3.1368538415879637</v>
      </c>
      <c r="AA192" s="23">
        <f>EXP(-LN(2)/25)*AA191+(1-EXP(-LN(2)/25))/(LN(2)/25)*Calculateur!V192*Calculateur!X192*VLOOKUP('Données projet'!$B$9,Paramètres!$A$1:$I$89,3,0)*0.475*44/12</f>
        <v>0.15927900362844535</v>
      </c>
      <c r="AB192" s="23">
        <f>EXP(-LN(2)/2)*AB191+(1-EXP(-LN(2)/2))/(LN(2)/2)*V192*Y192*VLOOKUP('Données projet'!$B$9,Paramètres!$A$1:$I$89,3,0)*0.475*44/12</f>
        <v>9.0127216382682239E-25</v>
      </c>
      <c r="AC192" s="24">
        <f t="shared" si="163"/>
        <v>3.2961328452164089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92.185643381769751</v>
      </c>
      <c r="AO192" s="62">
        <f t="shared" si="144"/>
        <v>289.38144171806783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2.0228436257273192</v>
      </c>
      <c r="AV192" s="23">
        <f>EXP(-LN(2)/25)*AV191+(1-EXP(-LN(2)/25))/(LN(2)/25)*Calculateur!AQ192*Calculateur!AS192*VLOOKUP('Données projet'!$B$10,Paramètres!$A$1:$I$89,3,0)*0.475*44/12</f>
        <v>0.10271327051658032</v>
      </c>
      <c r="AW192" s="23">
        <f>EXP(-LN(2)/2)*AW191+(1-EXP(-LN(2)/2))/(LN(2)/2)*AQ192*AT192*VLOOKUP('Données projet'!$B$10,Paramètres!$A$1:$I$89,3,0)*0.475*44/12</f>
        <v>5.8119783187592112E-25</v>
      </c>
      <c r="AX192" s="23">
        <f t="shared" si="166"/>
        <v>2.1255568962438995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84.40750751235089</v>
      </c>
      <c r="BJ192" s="62">
        <f t="shared" si="146"/>
        <v>274.84191731958373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1.9091385076233185</v>
      </c>
      <c r="BQ192" s="23">
        <f>EXP(-LN(2)/25)*BQ191+(1-EXP(-LN(2)/25))/(LN(2)/25)*Calculateur!BL192*Calculateur!BN192*VLOOKUP('Données projet'!$B$11,Paramètres!$A$1:$I$89,3,0)*0.475*44/12</f>
        <v>9.693970284857209E-2</v>
      </c>
      <c r="BR192" s="23">
        <f>EXP(-LN(2)/2)*BR191+(1-EXP(-LN(2)/2))/(LN(2)/2)*BL192*BO192*VLOOKUP('Données projet'!$B$11,Paramètres!$A$1:$I$89,3,0)*0.475*44/12</f>
        <v>5.4852839204638953E-25</v>
      </c>
      <c r="BS192" s="24">
        <f t="shared" si="169"/>
        <v>2.0060782104718906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91.618514031435666</v>
      </c>
      <c r="CE192" s="62">
        <f t="shared" si="148"/>
        <v>251.45374870618241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1.7265517057241631</v>
      </c>
      <c r="CL192" s="23">
        <f>EXP(-LN(2)/25)*CL191+(1-EXP(-LN(2)/25))/(LN(2)/25)*Calculateur!CG192*Calculateur!CI192*VLOOKUP('Données projet'!$B$12,Paramètres!$A$1:$I$89,3,0)*0.475*44/12</f>
        <v>8.76685524058472E-2</v>
      </c>
      <c r="CM192" s="23">
        <f>EXP(-LN(2)/2)*CM191+(1-EXP(-LN(2)/2))/(LN(2)/2)*CG192*CJ192*VLOOKUP('Données projet'!$B$12,Paramètres!$A$1:$I$89,3,0)*0.475*44/12</f>
        <v>4.960680574741637E-25</v>
      </c>
      <c r="CN192" s="24">
        <f t="shared" si="172"/>
        <v>1.8142202581300102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144.57071766795218</v>
      </c>
      <c r="T193" s="62">
        <f t="shared" si="142"/>
        <v>431.01596160648734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3.0753420510463449</v>
      </c>
      <c r="AA193" s="23">
        <f>EXP(-LN(2)/25)*AA192+(1-EXP(-LN(2)/25))/(LN(2)/25)*Calculateur!V193*Calculateur!X193*VLOOKUP('Données projet'!$B$9,Paramètres!$A$1:$I$89,3,0)*0.475*44/12</f>
        <v>0.15492351089810674</v>
      </c>
      <c r="AB193" s="23">
        <f>EXP(-LN(2)/2)*AB192+(1-EXP(-LN(2)/2))/(LN(2)/2)*V193*Y193*VLOOKUP('Données projet'!$B$9,Paramètres!$A$1:$I$89,3,0)*0.475*44/12</f>
        <v>6.3729565873661911E-25</v>
      </c>
      <c r="AC193" s="24">
        <f t="shared" si="163"/>
        <v>3.2302655619444516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92.185643381769751</v>
      </c>
      <c r="AO193" s="62">
        <f t="shared" si="144"/>
        <v>289.38144171806783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1.9831768960395892</v>
      </c>
      <c r="AV193" s="23">
        <f>EXP(-LN(2)/25)*AV192+(1-EXP(-LN(2)/25))/(LN(2)/25)*Calculateur!AQ193*Calculateur!AS193*VLOOKUP('Données projet'!$B$10,Paramètres!$A$1:$I$89,3,0)*0.475*44/12</f>
        <v>9.990457073284828E-2</v>
      </c>
      <c r="AW193" s="23">
        <f>EXP(-LN(2)/2)*AW192+(1-EXP(-LN(2)/2))/(LN(2)/2)*AQ193*AT193*VLOOKUP('Données projet'!$B$10,Paramètres!$A$1:$I$89,3,0)*0.475*44/12</f>
        <v>4.1096892813038283E-25</v>
      </c>
      <c r="AX193" s="23">
        <f t="shared" si="166"/>
        <v>2.0830814667724376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84.40750751235089</v>
      </c>
      <c r="BJ193" s="62">
        <f t="shared" si="146"/>
        <v>274.84191731958373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1.871701465948334</v>
      </c>
      <c r="BQ193" s="23">
        <f>EXP(-LN(2)/25)*BQ192+(1-EXP(-LN(2)/25))/(LN(2)/25)*Calculateur!BL193*Calculateur!BN193*VLOOKUP('Données projet'!$B$11,Paramètres!$A$1:$I$89,3,0)*0.475*44/12</f>
        <v>9.4288881576340466E-2</v>
      </c>
      <c r="BR193" s="23">
        <f>EXP(-LN(2)/2)*BR192+(1-EXP(-LN(2)/2))/(LN(2)/2)*BL193*BO193*VLOOKUP('Données projet'!$B$11,Paramètres!$A$1:$I$89,3,0)*0.475*44/12</f>
        <v>3.8786814568935512E-25</v>
      </c>
      <c r="BS193" s="24">
        <f t="shared" si="169"/>
        <v>1.9659903475246745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91.618514031435666</v>
      </c>
      <c r="CE193" s="62">
        <f t="shared" si="148"/>
        <v>251.45374870618241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1.6926950798674685</v>
      </c>
      <c r="CL193" s="23">
        <f>EXP(-LN(2)/25)*CL192+(1-EXP(-LN(2)/25))/(LN(2)/25)*Calculateur!CG193*Calculateur!CI193*VLOOKUP('Données projet'!$B$12,Paramètres!$A$1:$I$89,3,0)*0.475*44/12</f>
        <v>8.5271251230020509E-2</v>
      </c>
      <c r="CM193" s="23">
        <f>EXP(-LN(2)/2)*CM192+(1-EXP(-LN(2)/2))/(LN(2)/2)*CG193*CJ193*VLOOKUP('Données projet'!$B$12,Paramètres!$A$1:$I$89,3,0)*0.475*44/12</f>
        <v>3.5077308737001916E-25</v>
      </c>
      <c r="CN193" s="24">
        <f t="shared" si="172"/>
        <v>1.7779663310974889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144.57071766795218</v>
      </c>
      <c r="T194" s="62">
        <f t="shared" si="142"/>
        <v>431.01596160648734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3.0150364691987601</v>
      </c>
      <c r="AA194" s="23">
        <f>EXP(-LN(2)/25)*AA193+(1-EXP(-LN(2)/25))/(LN(2)/25)*Calculateur!V194*Calculateur!X194*VLOOKUP('Données projet'!$B$9,Paramètres!$A$1:$I$89,3,0)*0.475*44/12</f>
        <v>0.15068711934552464</v>
      </c>
      <c r="AB194" s="23">
        <f>EXP(-LN(2)/2)*AB193+(1-EXP(-LN(2)/2))/(LN(2)/2)*V194*Y194*VLOOKUP('Données projet'!$B$9,Paramètres!$A$1:$I$89,3,0)*0.475*44/12</f>
        <v>4.5063608191341119E-25</v>
      </c>
      <c r="AC194" s="24">
        <f t="shared" si="163"/>
        <v>3.1657235885442847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92.185643381769751</v>
      </c>
      <c r="AO194" s="62">
        <f t="shared" si="144"/>
        <v>289.38144171806783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1.9442880067267196</v>
      </c>
      <c r="AV194" s="23">
        <f>EXP(-LN(2)/25)*AV193+(1-EXP(-LN(2)/25))/(LN(2)/25)*Calculateur!AQ194*Calculateur!AS194*VLOOKUP('Données projet'!$B$10,Paramètres!$A$1:$I$89,3,0)*0.475*44/12</f>
        <v>9.7172674992405506E-2</v>
      </c>
      <c r="AW194" s="23">
        <f>EXP(-LN(2)/2)*AW193+(1-EXP(-LN(2)/2))/(LN(2)/2)*AQ194*AT194*VLOOKUP('Données projet'!$B$10,Paramètres!$A$1:$I$89,3,0)*0.475*44/12</f>
        <v>2.905989159379606E-25</v>
      </c>
      <c r="AX194" s="23">
        <f t="shared" si="166"/>
        <v>2.041460681719125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84.40750751235089</v>
      </c>
      <c r="BJ194" s="62">
        <f t="shared" si="146"/>
        <v>274.84191731958373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1.8349985418262553</v>
      </c>
      <c r="BQ194" s="23">
        <f>EXP(-LN(2)/25)*BQ193+(1-EXP(-LN(2)/25))/(LN(2)/25)*Calculateur!BL194*Calculateur!BN194*VLOOKUP('Données projet'!$B$11,Paramètres!$A$1:$I$89,3,0)*0.475*44/12</f>
        <v>9.1710547151198654E-2</v>
      </c>
      <c r="BR194" s="23">
        <f>EXP(-LN(2)/2)*BR193+(1-EXP(-LN(2)/2))/(LN(2)/2)*BL194*BO194*VLOOKUP('Données projet'!$B$11,Paramètres!$A$1:$I$89,3,0)*0.475*44/12</f>
        <v>2.7426419602319477E-25</v>
      </c>
      <c r="BS194" s="24">
        <f t="shared" si="169"/>
        <v>1.9267090889774541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91.618514031435666</v>
      </c>
      <c r="CE194" s="62">
        <f t="shared" si="148"/>
        <v>251.45374870618241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1.6595023617933209</v>
      </c>
      <c r="CL194" s="23">
        <f>EXP(-LN(2)/25)*CL193+(1-EXP(-LN(2)/25))/(LN(2)/25)*Calculateur!CG194*Calculateur!CI194*VLOOKUP('Données projet'!$B$12,Paramètres!$A$1:$I$89,3,0)*0.475*44/12</f>
        <v>8.293950438091538E-2</v>
      </c>
      <c r="CM194" s="23">
        <f>EXP(-LN(2)/2)*CM193+(1-EXP(-LN(2)/2))/(LN(2)/2)*CG194*CJ194*VLOOKUP('Données projet'!$B$12,Paramètres!$A$1:$I$89,3,0)*0.475*44/12</f>
        <v>2.4803402873708185E-25</v>
      </c>
      <c r="CN194" s="24">
        <f t="shared" si="172"/>
        <v>1.7424418661742362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144.57071766795218</v>
      </c>
      <c r="T195" s="62">
        <f t="shared" si="142"/>
        <v>431.01596160648734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2.9559134430284333</v>
      </c>
      <c r="AA195" s="23">
        <f>EXP(-LN(2)/25)*AA194+(1-EXP(-LN(2)/25))/(LN(2)/25)*Calculateur!V195*Calculateur!X195*VLOOKUP('Données projet'!$B$9,Paramètres!$A$1:$I$89,3,0)*0.475*44/12</f>
        <v>0.14656657214273006</v>
      </c>
      <c r="AB195" s="23">
        <f>EXP(-LN(2)/2)*AB194+(1-EXP(-LN(2)/2))/(LN(2)/2)*V195*Y195*VLOOKUP('Données projet'!$B$9,Paramètres!$A$1:$I$89,3,0)*0.475*44/12</f>
        <v>3.1864782936830955E-25</v>
      </c>
      <c r="AC195" s="24">
        <f t="shared" si="163"/>
        <v>3.1024800151711633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92.185643381769751</v>
      </c>
      <c r="AO195" s="62">
        <f t="shared" si="144"/>
        <v>289.38144171806783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1.906161704813395</v>
      </c>
      <c r="AV195" s="23">
        <f>EXP(-LN(2)/25)*AV194+(1-EXP(-LN(2)/25))/(LN(2)/25)*Calculateur!AQ195*Calculateur!AS195*VLOOKUP('Données projet'!$B$10,Paramètres!$A$1:$I$89,3,0)*0.475*44/12</f>
        <v>9.4515483084649285E-2</v>
      </c>
      <c r="AW195" s="23">
        <f>EXP(-LN(2)/2)*AW194+(1-EXP(-LN(2)/2))/(LN(2)/2)*AQ195*AT195*VLOOKUP('Données projet'!$B$10,Paramètres!$A$1:$I$89,3,0)*0.475*44/12</f>
        <v>2.0548446406519144E-25</v>
      </c>
      <c r="AX195" s="23">
        <f t="shared" si="166"/>
        <v>2.0006771878980443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84.40750751235089</v>
      </c>
      <c r="BJ195" s="62">
        <f t="shared" si="146"/>
        <v>274.84191731958373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1.7990153396596373</v>
      </c>
      <c r="BQ195" s="23">
        <f>EXP(-LN(2)/25)*BQ194+(1-EXP(-LN(2)/25))/(LN(2)/25)*Calculateur!BL195*Calculateur!BN195*VLOOKUP('Données projet'!$B$11,Paramètres!$A$1:$I$89,3,0)*0.475*44/12</f>
        <v>8.9202717416501057E-2</v>
      </c>
      <c r="BR195" s="23">
        <f>EXP(-LN(2)/2)*BR194+(1-EXP(-LN(2)/2))/(LN(2)/2)*BL195*BO195*VLOOKUP('Données projet'!$B$11,Paramètres!$A$1:$I$89,3,0)*0.475*44/12</f>
        <v>1.9393407284467756E-25</v>
      </c>
      <c r="BS195" s="24">
        <f t="shared" si="169"/>
        <v>1.8882180570761384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91.618514031435666</v>
      </c>
      <c r="CE195" s="62">
        <f t="shared" si="148"/>
        <v>251.45374870618241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1.6269605326750485</v>
      </c>
      <c r="CL195" s="23">
        <f>EXP(-LN(2)/25)*CL194+(1-EXP(-LN(2)/25))/(LN(2)/25)*Calculateur!CG195*Calculateur!CI195*VLOOKUP('Données projet'!$B$12,Paramètres!$A$1:$I$89,3,0)*0.475*44/12</f>
        <v>8.0671519272020278E-2</v>
      </c>
      <c r="CM195" s="23">
        <f>EXP(-LN(2)/2)*CM194+(1-EXP(-LN(2)/2))/(LN(2)/2)*CG195*CJ195*VLOOKUP('Données projet'!$B$12,Paramètres!$A$1:$I$89,3,0)*0.475*44/12</f>
        <v>1.7538654368500958E-25</v>
      </c>
      <c r="CN195" s="24">
        <f t="shared" si="172"/>
        <v>1.7076320519470687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144.57071766795218</v>
      </c>
      <c r="T196" s="62">
        <f t="shared" si="142"/>
        <v>431.01596160648734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2.8979497833398216</v>
      </c>
      <c r="AA196" s="23">
        <f>EXP(-LN(2)/25)*AA195+(1-EXP(-LN(2)/25))/(LN(2)/25)*Calculateur!V196*Calculateur!X196*VLOOKUP('Données projet'!$B$9,Paramètres!$A$1:$I$89,3,0)*0.475*44/12</f>
        <v>0.14255870151988606</v>
      </c>
      <c r="AB196" s="23">
        <f>EXP(-LN(2)/2)*AB195+(1-EXP(-LN(2)/2))/(LN(2)/2)*V196*Y196*VLOOKUP('Données projet'!$B$9,Paramètres!$A$1:$I$89,3,0)*0.475*44/12</f>
        <v>2.253180409567056E-25</v>
      </c>
      <c r="AC196" s="24">
        <f t="shared" si="163"/>
        <v>3.0405084848597075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92.185643381769751</v>
      </c>
      <c r="AO196" s="62">
        <f t="shared" si="144"/>
        <v>289.38144171806783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1.8687830364258426</v>
      </c>
      <c r="AV196" s="23">
        <f>EXP(-LN(2)/25)*AV195+(1-EXP(-LN(2)/25))/(LN(2)/25)*Calculateur!AQ196*Calculateur!AS196*VLOOKUP('Données projet'!$B$10,Paramètres!$A$1:$I$89,3,0)*0.475*44/12</f>
        <v>9.1930952229346316E-2</v>
      </c>
      <c r="AW196" s="23">
        <f>EXP(-LN(2)/2)*AW195+(1-EXP(-LN(2)/2))/(LN(2)/2)*AQ196*AT196*VLOOKUP('Données projet'!$B$10,Paramètres!$A$1:$I$89,3,0)*0.475*44/12</f>
        <v>1.4529945796898032E-25</v>
      </c>
      <c r="AX196" s="23">
        <f t="shared" si="166"/>
        <v>1.960713988655189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84.40750751235089</v>
      </c>
      <c r="BJ196" s="62">
        <f t="shared" si="146"/>
        <v>274.84191731958373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1.7637377461399206</v>
      </c>
      <c r="BQ196" s="23">
        <f>EXP(-LN(2)/25)*BQ195+(1-EXP(-LN(2)/25))/(LN(2)/25)*Calculateur!BL196*Calculateur!BN196*VLOOKUP('Données projet'!$B$11,Paramètres!$A$1:$I$89,3,0)*0.475*44/12</f>
        <v>8.6763464417779795E-2</v>
      </c>
      <c r="BR196" s="23">
        <f>EXP(-LN(2)/2)*BR195+(1-EXP(-LN(2)/2))/(LN(2)/2)*BL196*BO196*VLOOKUP('Données projet'!$B$11,Paramètres!$A$1:$I$89,3,0)*0.475*44/12</f>
        <v>1.3713209801159738E-25</v>
      </c>
      <c r="BS196" s="24">
        <f t="shared" si="169"/>
        <v>1.8505012105577003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91.618514031435666</v>
      </c>
      <c r="CE196" s="62">
        <f t="shared" si="148"/>
        <v>251.45374870618241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1.5950568289772296</v>
      </c>
      <c r="CL196" s="23">
        <f>EXP(-LN(2)/25)*CL195+(1-EXP(-LN(2)/25))/(LN(2)/25)*Calculateur!CG196*Calculateur!CI196*VLOOKUP('Données projet'!$B$12,Paramètres!$A$1:$I$89,3,0)*0.475*44/12</f>
        <v>7.8465552335196059E-2</v>
      </c>
      <c r="CM196" s="23">
        <f>EXP(-LN(2)/2)*CM195+(1-EXP(-LN(2)/2))/(LN(2)/2)*CG196*CJ196*VLOOKUP('Données projet'!$B$12,Paramètres!$A$1:$I$89,3,0)*0.475*44/12</f>
        <v>1.2401701436854093E-25</v>
      </c>
      <c r="CN196" s="24">
        <f t="shared" si="172"/>
        <v>1.6735223813124256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144.57071766795218</v>
      </c>
      <c r="T197" s="62">
        <f t="shared" ref="T197:T203" si="204">$T$3</f>
        <v>431.01596160648734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2.841122755663362</v>
      </c>
      <c r="AA197" s="23">
        <f>EXP(-LN(2)/25)*AA196+(1-EXP(-LN(2)/25))/(LN(2)/25)*Calculateur!V197*Calculateur!X197*VLOOKUP('Données projet'!$B$9,Paramètres!$A$1:$I$89,3,0)*0.475*44/12</f>
        <v>0.13866042632998848</v>
      </c>
      <c r="AB197" s="23">
        <f>EXP(-LN(2)/2)*AB196+(1-EXP(-LN(2)/2))/(LN(2)/2)*V197*Y197*VLOOKUP('Données projet'!$B$9,Paramètres!$A$1:$I$89,3,0)*0.475*44/12</f>
        <v>1.5932391468415478E-25</v>
      </c>
      <c r="AC197" s="24">
        <f t="shared" si="163"/>
        <v>2.9797831819933505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92.185643381769751</v>
      </c>
      <c r="AO197" s="62">
        <f t="shared" ref="AO197:AO203" si="205">$AO$3</f>
        <v>289.38144171806783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1.8321373409266337</v>
      </c>
      <c r="AV197" s="23">
        <f>EXP(-LN(2)/25)*AV196+(1-EXP(-LN(2)/25))/(LN(2)/25)*Calculateur!AQ197*Calculateur!AS197*VLOOKUP('Données projet'!$B$10,Paramètres!$A$1:$I$89,3,0)*0.475*44/12</f>
        <v>8.941709550619617E-2</v>
      </c>
      <c r="AW197" s="23">
        <f>EXP(-LN(2)/2)*AW196+(1-EXP(-LN(2)/2))/(LN(2)/2)*AQ197*AT197*VLOOKUP('Données projet'!$B$10,Paramètres!$A$1:$I$89,3,0)*0.475*44/12</f>
        <v>1.0274223203259574E-25</v>
      </c>
      <c r="AX197" s="23">
        <f t="shared" si="166"/>
        <v>1.9215544364328299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84.40750751235089</v>
      </c>
      <c r="BJ197" s="62">
        <f t="shared" ref="BJ197:BJ203" si="206">$BJ$3</f>
        <v>274.84191731958373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1.729151924711918</v>
      </c>
      <c r="BQ197" s="23">
        <f>EXP(-LN(2)/25)*BQ196+(1-EXP(-LN(2)/25))/(LN(2)/25)*Calculateur!BL197*Calculateur!BN197*VLOOKUP('Données projet'!$B$11,Paramètres!$A$1:$I$89,3,0)*0.475*44/12</f>
        <v>8.4390912920583316E-2</v>
      </c>
      <c r="BR197" s="23">
        <f>EXP(-LN(2)/2)*BR196+(1-EXP(-LN(2)/2))/(LN(2)/2)*BL197*BO197*VLOOKUP('Données projet'!$B$11,Paramètres!$A$1:$I$89,3,0)*0.475*44/12</f>
        <v>9.6967036422338781E-26</v>
      </c>
      <c r="BS197" s="24">
        <f t="shared" si="169"/>
        <v>1.8135428376325013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91.618514031435666</v>
      </c>
      <c r="CE197" s="62">
        <f t="shared" ref="CE197:CE203" si="207">$CE$3</f>
        <v>251.45374870618241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1.5637787374495871</v>
      </c>
      <c r="CL197" s="23">
        <f>EXP(-LN(2)/25)*CL196+(1-EXP(-LN(2)/25))/(LN(2)/25)*Calculateur!CG197*Calculateur!CI197*VLOOKUP('Données projet'!$B$12,Paramètres!$A$1:$I$89,3,0)*0.475*44/12</f>
        <v>7.6319907680266058E-2</v>
      </c>
      <c r="CM197" s="23">
        <f>EXP(-LN(2)/2)*CM196+(1-EXP(-LN(2)/2))/(LN(2)/2)*CG197*CJ197*VLOOKUP('Données projet'!$B$12,Paramètres!$A$1:$I$89,3,0)*0.475*44/12</f>
        <v>8.769327184250479E-26</v>
      </c>
      <c r="CN197" s="24">
        <f t="shared" si="172"/>
        <v>1.6400986451298531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144.57071766795218</v>
      </c>
      <c r="T198" s="62">
        <f t="shared" si="204"/>
        <v>431.01596160648734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2.7854100713385734</v>
      </c>
      <c r="AA198" s="23">
        <f>EXP(-LN(2)/25)*AA197+(1-EXP(-LN(2)/25))/(LN(2)/25)*Calculateur!V198*Calculateur!X198*VLOOKUP('Données projet'!$B$9,Paramètres!$A$1:$I$89,3,0)*0.475*44/12</f>
        <v>0.13486874968016005</v>
      </c>
      <c r="AB198" s="23">
        <f>EXP(-LN(2)/2)*AB197+(1-EXP(-LN(2)/2))/(LN(2)/2)*V198*Y198*VLOOKUP('Données projet'!$B$9,Paramètres!$A$1:$I$89,3,0)*0.475*44/12</f>
        <v>1.126590204783528E-25</v>
      </c>
      <c r="AC198" s="24">
        <f t="shared" si="163"/>
        <v>2.9202788210187336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92.185643381769751</v>
      </c>
      <c r="AO198" s="62">
        <f t="shared" si="205"/>
        <v>289.38144171806783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1.796210245164497</v>
      </c>
      <c r="AV198" s="23">
        <f>EXP(-LN(2)/25)*AV197+(1-EXP(-LN(2)/25))/(LN(2)/25)*Calculateur!AQ198*Calculateur!AS198*VLOOKUP('Données projet'!$B$10,Paramètres!$A$1:$I$89,3,0)*0.475*44/12</f>
        <v>8.6971980327338549E-2</v>
      </c>
      <c r="AW198" s="23">
        <f>EXP(-LN(2)/2)*AW197+(1-EXP(-LN(2)/2))/(LN(2)/2)*AQ198*AT198*VLOOKUP('Données projet'!$B$10,Paramètres!$A$1:$I$89,3,0)*0.475*44/12</f>
        <v>7.2649728984490174E-26</v>
      </c>
      <c r="AX198" s="23">
        <f t="shared" si="166"/>
        <v>1.8831822254918356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84.40750751235089</v>
      </c>
      <c r="BJ198" s="62">
        <f t="shared" si="206"/>
        <v>274.84191731958373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1.6952443101468506</v>
      </c>
      <c r="BQ198" s="23">
        <f>EXP(-LN(2)/25)*BQ197+(1-EXP(-LN(2)/25))/(LN(2)/25)*Calculateur!BL198*Calculateur!BN198*VLOOKUP('Données projet'!$B$11,Paramètres!$A$1:$I$89,3,0)*0.475*44/12</f>
        <v>8.2083238968844729E-2</v>
      </c>
      <c r="BR198" s="23">
        <f>EXP(-LN(2)/2)*BR197+(1-EXP(-LN(2)/2))/(LN(2)/2)*BL198*BO198*VLOOKUP('Données projet'!$B$11,Paramètres!$A$1:$I$89,3,0)*0.475*44/12</f>
        <v>6.8566049005798692E-26</v>
      </c>
      <c r="BS198" s="24">
        <f t="shared" si="169"/>
        <v>1.7773275491156952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91.618514031435666</v>
      </c>
      <c r="CE198" s="62">
        <f t="shared" si="207"/>
        <v>251.45374870618241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1.5331139902190496</v>
      </c>
      <c r="CL198" s="23">
        <f>EXP(-LN(2)/25)*CL197+(1-EXP(-LN(2)/25))/(LN(2)/25)*Calculateur!CG198*Calculateur!CI198*VLOOKUP('Données projet'!$B$12,Paramètres!$A$1:$I$89,3,0)*0.475*44/12</f>
        <v>7.4232935791259669E-2</v>
      </c>
      <c r="CM198" s="23">
        <f>EXP(-LN(2)/2)*CM197+(1-EXP(-LN(2)/2))/(LN(2)/2)*CG198*CJ198*VLOOKUP('Données projet'!$B$12,Paramètres!$A$1:$I$89,3,0)*0.475*44/12</f>
        <v>6.2008507184270463E-26</v>
      </c>
      <c r="CN198" s="24">
        <f t="shared" si="172"/>
        <v>1.6073469260103093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144.57071766795218</v>
      </c>
      <c r="T199" s="62">
        <f t="shared" si="204"/>
        <v>431.01596160648734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2.7307898787720117</v>
      </c>
      <c r="AA199" s="23">
        <f>EXP(-LN(2)/25)*AA198+(1-EXP(-LN(2)/25))/(LN(2)/25)*Calculateur!V199*Calculateur!X199*VLOOKUP('Données projet'!$B$9,Paramètres!$A$1:$I$89,3,0)*0.475*44/12</f>
        <v>0.13118075662771678</v>
      </c>
      <c r="AB199" s="23">
        <f>EXP(-LN(2)/2)*AB198+(1-EXP(-LN(2)/2))/(LN(2)/2)*V199*Y199*VLOOKUP('Données projet'!$B$9,Paramètres!$A$1:$I$89,3,0)*0.475*44/12</f>
        <v>7.9661957342077389E-26</v>
      </c>
      <c r="AC199" s="24">
        <f t="shared" si="163"/>
        <v>2.8619706353997287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92.185643381769751</v>
      </c>
      <c r="AO199" s="62">
        <f t="shared" si="205"/>
        <v>289.38144171806783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1.7609876578368913</v>
      </c>
      <c r="AV199" s="23">
        <f>EXP(-LN(2)/25)*AV198+(1-EXP(-LN(2)/25))/(LN(2)/25)*Calculateur!AQ199*Calculateur!AS199*VLOOKUP('Données projet'!$B$10,Paramètres!$A$1:$I$89,3,0)*0.475*44/12</f>
        <v>8.4593726951629811E-2</v>
      </c>
      <c r="AW199" s="23">
        <f>EXP(-LN(2)/2)*AW198+(1-EXP(-LN(2)/2))/(LN(2)/2)*AQ199*AT199*VLOOKUP('Données projet'!$B$10,Paramètres!$A$1:$I$89,3,0)*0.475*44/12</f>
        <v>5.1371116016297877E-26</v>
      </c>
      <c r="AX199" s="23">
        <f t="shared" si="166"/>
        <v>1.8455813847885212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84.40750751235089</v>
      </c>
      <c r="BJ199" s="62">
        <f t="shared" si="206"/>
        <v>274.84191731958373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1.6620016032218015</v>
      </c>
      <c r="BQ199" s="23">
        <f>EXP(-LN(2)/25)*BQ198+(1-EXP(-LN(2)/25))/(LN(2)/25)*Calculateur!BL199*Calculateur!BN199*VLOOKUP('Données projet'!$B$11,Paramètres!$A$1:$I$89,3,0)*0.475*44/12</f>
        <v>7.9838668482671737E-2</v>
      </c>
      <c r="BR199" s="23">
        <f>EXP(-LN(2)/2)*BR198+(1-EXP(-LN(2)/2))/(LN(2)/2)*BL199*BO199*VLOOKUP('Données projet'!$B$11,Paramètres!$A$1:$I$89,3,0)*0.475*44/12</f>
        <v>4.848351821116939E-26</v>
      </c>
      <c r="BS199" s="24">
        <f t="shared" si="169"/>
        <v>1.7418402717044732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91.618514031435666</v>
      </c>
      <c r="CE199" s="62">
        <f t="shared" si="207"/>
        <v>251.45374870618241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1.5030505599780539</v>
      </c>
      <c r="CL199" s="23">
        <f>EXP(-LN(2)/25)*CL198+(1-EXP(-LN(2)/25))/(LN(2)/25)*Calculateur!CG199*Calculateur!CI199*VLOOKUP('Données projet'!$B$12,Paramètres!$A$1:$I$89,3,0)*0.475*44/12</f>
        <v>7.2203032258307237E-2</v>
      </c>
      <c r="CM199" s="23">
        <f>EXP(-LN(2)/2)*CM198+(1-EXP(-LN(2)/2))/(LN(2)/2)*CG199*CJ199*VLOOKUP('Données projet'!$B$12,Paramètres!$A$1:$I$89,3,0)*0.475*44/12</f>
        <v>4.3846635921252395E-26</v>
      </c>
      <c r="CN199" s="24">
        <f t="shared" si="172"/>
        <v>1.5752535922363611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144.57071766795218</v>
      </c>
      <c r="T200" s="62">
        <f t="shared" si="204"/>
        <v>431.01596160648734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2.6772407548666526</v>
      </c>
      <c r="AA200" s="23">
        <f>EXP(-LN(2)/25)*AA199+(1-EXP(-LN(2)/25))/(LN(2)/25)*Calculateur!V200*Calculateur!X200*VLOOKUP('Données projet'!$B$9,Paramètres!$A$1:$I$89,3,0)*0.475*44/12</f>
        <v>0.12759361193923568</v>
      </c>
      <c r="AB200" s="23">
        <f>EXP(-LN(2)/2)*AB199+(1-EXP(-LN(2)/2))/(LN(2)/2)*V200*Y200*VLOOKUP('Données projet'!$B$9,Paramètres!$A$1:$I$89,3,0)*0.475*44/12</f>
        <v>5.6329510239176399E-26</v>
      </c>
      <c r="AC200" s="24">
        <f t="shared" si="163"/>
        <v>2.8048343668058884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92.185643381769751</v>
      </c>
      <c r="AO200" s="62">
        <f t="shared" si="205"/>
        <v>289.38144171806783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1.7264557639631228</v>
      </c>
      <c r="AV200" s="23">
        <f>EXP(-LN(2)/25)*AV199+(1-EXP(-LN(2)/25))/(LN(2)/25)*Calculateur!AQ200*Calculateur!AS200*VLOOKUP('Données projet'!$B$10,Paramètres!$A$1:$I$89,3,0)*0.475*44/12</f>
        <v>8.228050703954673E-2</v>
      </c>
      <c r="AW200" s="23">
        <f>EXP(-LN(2)/2)*AW199+(1-EXP(-LN(2)/2))/(LN(2)/2)*AQ200*AT200*VLOOKUP('Données projet'!$B$10,Paramètres!$A$1:$I$89,3,0)*0.475*44/12</f>
        <v>3.6324864492245093E-26</v>
      </c>
      <c r="AX200" s="23">
        <f t="shared" si="166"/>
        <v>1.8087362710026695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84.40750751235089</v>
      </c>
      <c r="BJ200" s="62">
        <f t="shared" si="206"/>
        <v>274.84191731958373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1.6294107655035033</v>
      </c>
      <c r="BQ200" s="23">
        <f>EXP(-LN(2)/25)*BQ199+(1-EXP(-LN(2)/25))/(LN(2)/25)*Calculateur!BL200*Calculateur!BN200*VLOOKUP('Données projet'!$B$11,Paramètres!$A$1:$I$89,3,0)*0.475*44/12</f>
        <v>7.7655475894479978E-2</v>
      </c>
      <c r="BR200" s="23">
        <f>EXP(-LN(2)/2)*BR199+(1-EXP(-LN(2)/2))/(LN(2)/2)*BL200*BO200*VLOOKUP('Données projet'!$B$11,Paramètres!$A$1:$I$89,3,0)*0.475*44/12</f>
        <v>3.4283024502899346E-26</v>
      </c>
      <c r="BS200" s="24">
        <f t="shared" si="169"/>
        <v>1.7070662413979834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91.618514031435666</v>
      </c>
      <c r="CE200" s="62">
        <f t="shared" si="207"/>
        <v>251.45374870618241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1.4735766552672023</v>
      </c>
      <c r="CL200" s="23">
        <f>EXP(-LN(2)/25)*CL199+(1-EXP(-LN(2)/25))/(LN(2)/25)*Calculateur!CG200*Calculateur!CI200*VLOOKUP('Données projet'!$B$12,Paramètres!$A$1:$I$89,3,0)*0.475*44/12</f>
        <v>7.0228636544211381E-2</v>
      </c>
      <c r="CM200" s="23">
        <f>EXP(-LN(2)/2)*CM199+(1-EXP(-LN(2)/2))/(LN(2)/2)*CG200*CJ200*VLOOKUP('Données projet'!$B$12,Paramètres!$A$1:$I$89,3,0)*0.475*44/12</f>
        <v>3.1004253592135231E-26</v>
      </c>
      <c r="CN200" s="24">
        <f t="shared" si="172"/>
        <v>1.5438052918114136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144.57071766795218</v>
      </c>
      <c r="T201" s="62">
        <f t="shared" si="204"/>
        <v>431.01596160648734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2.6247416966193371</v>
      </c>
      <c r="AA201" s="23">
        <f>EXP(-LN(2)/25)*AA200+(1-EXP(-LN(2)/25))/(LN(2)/25)*Calculateur!V201*Calculateur!X201*VLOOKUP('Données projet'!$B$9,Paramètres!$A$1:$I$89,3,0)*0.475*44/12</f>
        <v>0.12410455791090086</v>
      </c>
      <c r="AB201" s="23">
        <f>EXP(-LN(2)/2)*AB200+(1-EXP(-LN(2)/2))/(LN(2)/2)*V201*Y201*VLOOKUP('Données projet'!$B$9,Paramètres!$A$1:$I$89,3,0)*0.475*44/12</f>
        <v>3.9830978671038694E-26</v>
      </c>
      <c r="AC201" s="24">
        <f t="shared" si="163"/>
        <v>2.7488462545302381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92.185643381769751</v>
      </c>
      <c r="AO201" s="62">
        <f t="shared" si="205"/>
        <v>289.38144171806783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1.6926010194658436</v>
      </c>
      <c r="AV201" s="23">
        <f>EXP(-LN(2)/25)*AV200+(1-EXP(-LN(2)/25))/(LN(2)/25)*Calculateur!AQ201*Calculateur!AS201*VLOOKUP('Données projet'!$B$10,Paramètres!$A$1:$I$89,3,0)*0.475*44/12</f>
        <v>8.0030542247606515E-2</v>
      </c>
      <c r="AW201" s="23">
        <f>EXP(-LN(2)/2)*AW200+(1-EXP(-LN(2)/2))/(LN(2)/2)*AQ201*AT201*VLOOKUP('Données projet'!$B$10,Paramètres!$A$1:$I$89,3,0)*0.475*44/12</f>
        <v>2.5685558008148941E-26</v>
      </c>
      <c r="AX201" s="23">
        <f t="shared" si="166"/>
        <v>1.77263156171345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84.40750751235089</v>
      </c>
      <c r="BJ201" s="62">
        <f t="shared" si="206"/>
        <v>274.84191731958373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1.5974590142344127</v>
      </c>
      <c r="BQ201" s="23">
        <f>EXP(-LN(2)/25)*BQ200+(1-EXP(-LN(2)/25))/(LN(2)/25)*Calculateur!BL201*Calculateur!BN201*VLOOKUP('Données projet'!$B$11,Paramètres!$A$1:$I$89,3,0)*0.475*44/12</f>
        <v>7.5531982822421434E-2</v>
      </c>
      <c r="BR201" s="23">
        <f>EXP(-LN(2)/2)*BR200+(1-EXP(-LN(2)/2))/(LN(2)/2)*BL201*BO201*VLOOKUP('Données projet'!$B$11,Paramètres!$A$1:$I$89,3,0)*0.475*44/12</f>
        <v>2.4241759105584695E-26</v>
      </c>
      <c r="BS201" s="24">
        <f t="shared" si="169"/>
        <v>1.6729909970568342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91.618514031435666</v>
      </c>
      <c r="CE201" s="62">
        <f t="shared" si="207"/>
        <v>251.45374870618241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1.4446807158504238</v>
      </c>
      <c r="CL201" s="23">
        <f>EXP(-LN(2)/25)*CL200+(1-EXP(-LN(2)/25))/(LN(2)/25)*Calculateur!CG201*Calculateur!CI201*VLOOKUP('Données projet'!$B$12,Paramètres!$A$1:$I$89,3,0)*0.475*44/12</f>
        <v>6.8308230784746432E-2</v>
      </c>
      <c r="CM201" s="23">
        <f>EXP(-LN(2)/2)*CM200+(1-EXP(-LN(2)/2))/(LN(2)/2)*CG201*CJ201*VLOOKUP('Données projet'!$B$12,Paramètres!$A$1:$I$89,3,0)*0.475*44/12</f>
        <v>2.1923317960626198E-26</v>
      </c>
      <c r="CN201" s="24">
        <f t="shared" si="172"/>
        <v>1.5129889466351703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144.57071766795218</v>
      </c>
      <c r="T202" s="62">
        <f t="shared" si="204"/>
        <v>431.01596160648734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2.5732721128829876</v>
      </c>
      <c r="AA202" s="23">
        <f>EXP(-LN(2)/25)*AA201+(1-EXP(-LN(2)/25))/(LN(2)/25)*Calculateur!V202*Calculateur!X202*VLOOKUP('Données projet'!$B$9,Paramètres!$A$1:$I$89,3,0)*0.475*44/12</f>
        <v>0.12071091224845222</v>
      </c>
      <c r="AB202" s="23">
        <f>EXP(-LN(2)/2)*AB201+(1-EXP(-LN(2)/2))/(LN(2)/2)*V202*Y202*VLOOKUP('Données projet'!$B$9,Paramètres!$A$1:$I$89,3,0)*0.475*44/12</f>
        <v>2.81647551195882E-26</v>
      </c>
      <c r="AC202" s="24">
        <f t="shared" si="163"/>
        <v>2.6939830251314398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92.185643381769751</v>
      </c>
      <c r="AO202" s="62">
        <f t="shared" si="205"/>
        <v>289.38144171806783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1.6594101458588009</v>
      </c>
      <c r="AV202" s="23">
        <f>EXP(-LN(2)/25)*AV201+(1-EXP(-LN(2)/25))/(LN(2)/25)*Calculateur!AQ202*Calculateur!AS202*VLOOKUP('Données projet'!$B$10,Paramètres!$A$1:$I$89,3,0)*0.475*44/12</f>
        <v>7.7842102861222409E-2</v>
      </c>
      <c r="AW202" s="23">
        <f>EXP(-LN(2)/2)*AW201+(1-EXP(-LN(2)/2))/(LN(2)/2)*AQ202*AT202*VLOOKUP('Données projet'!$B$10,Paramètres!$A$1:$I$89,3,0)*0.475*44/12</f>
        <v>1.8162432246122549E-26</v>
      </c>
      <c r="AX202" s="23">
        <f t="shared" si="166"/>
        <v>1.7372522487200233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84.40750751235089</v>
      </c>
      <c r="BJ202" s="62">
        <f t="shared" si="206"/>
        <v>274.84191731958373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1.5661338173190651</v>
      </c>
      <c r="BQ202" s="23">
        <f>EXP(-LN(2)/25)*BQ201+(1-EXP(-LN(2)/25))/(LN(2)/25)*Calculateur!BL202*Calculateur!BN202*VLOOKUP('Données projet'!$B$11,Paramètres!$A$1:$I$89,3,0)*0.475*44/12</f>
        <v>7.3466556780087969E-2</v>
      </c>
      <c r="BR202" s="23">
        <f>EXP(-LN(2)/2)*BR201+(1-EXP(-LN(2)/2))/(LN(2)/2)*BL202*BO202*VLOOKUP('Données projet'!$B$11,Paramètres!$A$1:$I$89,3,0)*0.475*44/12</f>
        <v>1.7141512251449673E-26</v>
      </c>
      <c r="BS202" s="24">
        <f t="shared" si="169"/>
        <v>1.6396003740991532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91.618514031435666</v>
      </c>
      <c r="CE202" s="62">
        <f t="shared" si="207"/>
        <v>251.45374870618241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1.4163514081808255</v>
      </c>
      <c r="CL202" s="23">
        <f>EXP(-LN(2)/25)*CL201+(1-EXP(-LN(2)/25))/(LN(2)/25)*Calculateur!CG202*Calculateur!CI202*VLOOKUP('Données projet'!$B$12,Paramètres!$A$1:$I$89,3,0)*0.475*44/12</f>
        <v>6.6440338621763809E-2</v>
      </c>
      <c r="CM202" s="23">
        <f>EXP(-LN(2)/2)*CM201+(1-EXP(-LN(2)/2))/(LN(2)/2)*CG202*CJ202*VLOOKUP('Données projet'!$B$12,Paramètres!$A$1:$I$89,3,0)*0.475*44/12</f>
        <v>1.5502126796067616E-26</v>
      </c>
      <c r="CN202" s="24">
        <f t="shared" si="172"/>
        <v>1.4827917468025893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144.57071766795218</v>
      </c>
      <c r="T203" s="62">
        <f t="shared" si="204"/>
        <v>431.01596160648734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2.5228118162903619</v>
      </c>
      <c r="AA203" s="23">
        <f>EXP(-LN(2)/25)*AA202+(1-EXP(-LN(2)/25))/(LN(2)/25)*Calculateur!V203*Calculateur!X203*VLOOKUP('Données projet'!$B$9,Paramètres!$A$1:$I$89,3,0)*0.475*44/12</f>
        <v>0.11741006600510731</v>
      </c>
      <c r="AB203" s="23">
        <f>EXP(-LN(2)/2)*AB202+(1-EXP(-LN(2)/2))/(LN(2)/2)*V203*Y203*VLOOKUP('Données projet'!$B$9,Paramètres!$A$1:$I$89,3,0)*0.475*44/12</f>
        <v>1.9915489335519347E-26</v>
      </c>
      <c r="AC203" s="24">
        <f t="shared" si="163"/>
        <v>2.6402218822954691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92.185643381769751</v>
      </c>
      <c r="AO203" s="62">
        <f t="shared" si="205"/>
        <v>289.38144171806783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1.6268701250387583</v>
      </c>
      <c r="AV203" s="23">
        <f>EXP(-LN(2)/25)*AV202+(1-EXP(-LN(2)/25))/(LN(2)/25)*Calculateur!AQ203*Calculateur!AS203*VLOOKUP('Données projet'!$B$10,Paramètres!$A$1:$I$89,3,0)*0.475*44/12</f>
        <v>7.5713506464944E-2</v>
      </c>
      <c r="AW203" s="23">
        <f>EXP(-LN(2)/2)*AW202+(1-EXP(-LN(2)/2))/(LN(2)/2)*AQ203*AT203*VLOOKUP('Données projet'!$B$10,Paramètres!$A$1:$I$89,3,0)*0.475*44/12</f>
        <v>1.2842779004074473E-26</v>
      </c>
      <c r="AX203" s="23">
        <f t="shared" si="166"/>
        <v>1.7025836315037022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84.40750751235089</v>
      </c>
      <c r="BJ203" s="62">
        <f t="shared" si="206"/>
        <v>274.84191731958373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1.535422888408744</v>
      </c>
      <c r="BQ203" s="23">
        <f>EXP(-LN(2)/25)*BQ202+(1-EXP(-LN(2)/25))/(LN(2)/25)*Calculateur!BL203*Calculateur!BN203*VLOOKUP('Données projet'!$B$11,Paramètres!$A$1:$I$89,3,0)*0.475*44/12</f>
        <v>7.1457609921498147E-2</v>
      </c>
      <c r="BR203" s="23">
        <f>EXP(-LN(2)/2)*BR202+(1-EXP(-LN(2)/2))/(LN(2)/2)*BL203*BO203*VLOOKUP('Données projet'!$B$11,Paramètres!$A$1:$I$89,3,0)*0.475*44/12</f>
        <v>1.2120879552792348E-26</v>
      </c>
      <c r="BS203" s="24">
        <f t="shared" si="169"/>
        <v>1.606880498330242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91.618514031435666</v>
      </c>
      <c r="CE203" s="62">
        <f t="shared" si="207"/>
        <v>251.45374870618241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1.3885776209554566</v>
      </c>
      <c r="CL203" s="23">
        <f>EXP(-LN(2)/25)*CL202+(1-EXP(-LN(2)/25))/(LN(2)/25)*Calculateur!CG203*Calculateur!CI203*VLOOKUP('Données projet'!$B$12,Paramètres!$A$1:$I$89,3,0)*0.475*44/12</f>
        <v>6.4623524068206123E-2</v>
      </c>
      <c r="CM203" s="23">
        <f>EXP(-LN(2)/2)*CM202+(1-EXP(-LN(2)/2))/(LN(2)/2)*CG203*CJ203*VLOOKUP('Données projet'!$B$12,Paramètres!$A$1:$I$89,3,0)*0.475*44/12</f>
        <v>1.0961658980313099E-26</v>
      </c>
      <c r="CN203" s="24">
        <f t="shared" si="172"/>
        <v>1.4532011450236626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1.1040895136738123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1.3437025277735639</v>
      </c>
      <c r="BA205" s="88">
        <f>EXP(LN('Données projet'!B88)/'Données projet'!A88)</f>
        <v>1.2202849358728105</v>
      </c>
      <c r="BV205" s="88">
        <f>EXP(LN('Données projet'!B114)/'Données projet'!A114)</f>
        <v>1.2510334048590739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2.7010000000000001</v>
      </c>
      <c r="C6" s="156">
        <f ca="1">IF(OR('Données projet'!B9="",'Données projet'!C9="",'Données projet'!C9=0%),0,Calculateur!S3)</f>
        <v>144.57071766795218</v>
      </c>
      <c r="D6" s="156">
        <f>IF(OR('Données projet'!B9="",'Données projet'!C9="",'Données projet'!C9=0%),0,Calculateur!T3)</f>
        <v>431.01596160648734</v>
      </c>
      <c r="E6" s="156">
        <f ca="1">MIN(C6,D6)</f>
        <v>144.57071766795218</v>
      </c>
      <c r="F6" s="156">
        <f ca="1">E6*B6</f>
        <v>390.48550842113883</v>
      </c>
      <c r="G6" s="156">
        <f ca="1">F6*(100%-'Données projet'!$C$24)*(100%-'Données projet'!$C$25)*(100%-'Données projet'!$C$26)*(100%-'Données projet'!$C$27)</f>
        <v>351.43695757902498</v>
      </c>
      <c r="H6" s="157">
        <f>IF(OR('Données projet'!B9="",'Données projet'!C9="",'Données projet'!C9=0%),0,AVERAGE(Calculateur!$AC$3:$AC$33)*B6)</f>
        <v>99.156006326354074</v>
      </c>
      <c r="I6" s="158">
        <f>H6*(100%-'Données projet'!$C$24)*(100%-'Données projet'!$C$25)*(100%-'Données projet'!$C$26)*(100%-'Données projet'!$C$27)</f>
        <v>89.240405693718671</v>
      </c>
      <c r="J6" s="159">
        <f>IF(OR('Données projet'!B9="",'Données projet'!C9="",'Données projet'!C9=0%),0,SUM(Calculateur!$V$3:$V$33)*VLOOKUP('Données projet'!$B$9,Paramètres!$A$1:$I$89,9,0)*B6)</f>
        <v>1021.00501</v>
      </c>
      <c r="K6" s="160">
        <f>J6*(100%-'Données projet'!$C$24)*(100%-'Données projet'!$C$25)*(100%-'Données projet'!$C$26)*(100%-'Données projet'!$C$27)</f>
        <v>918.90450899999996</v>
      </c>
      <c r="L6" s="161">
        <f ca="1">G6+I6+K6</f>
        <v>1359.5818722727436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Polargo</v>
      </c>
      <c r="B7" s="163">
        <f>'Données projet'!D10</f>
        <v>0.89999999999999991</v>
      </c>
      <c r="C7" s="156">
        <f ca="1">IF(OR('Données projet'!B10="",'Données projet'!C10="",'Données projet'!C10=0%),0,Calculateur!AN3)</f>
        <v>92.185643381769751</v>
      </c>
      <c r="D7" s="156">
        <f>IF(OR('Données projet'!B10="",'Données projet'!C10="",'Données projet'!C10=0%),0,Calculateur!AO3)</f>
        <v>289.38144171806783</v>
      </c>
      <c r="E7" s="156">
        <f t="shared" ref="E7:E15" ca="1" si="0">MIN(C7,D7)</f>
        <v>92.185643381769751</v>
      </c>
      <c r="F7" s="156">
        <f t="shared" ref="F7:F15" ca="1" si="1">E7*B7</f>
        <v>82.967079043592761</v>
      </c>
      <c r="G7" s="156">
        <f ca="1">F7*(100%-'Données projet'!$C$24)*(100%-'Données projet'!$C$25)*(100%-'Données projet'!$C$26)*(100%-'Données projet'!$C$27)</f>
        <v>74.670371139233481</v>
      </c>
      <c r="H7" s="164">
        <f>IF(OR('Données projet'!B10="",'Données projet'!C10="",'Données projet'!C10=0%),0,AVERAGE(Calculateur!$AX$3:$AX$33)*B7)</f>
        <v>21.306149958527502</v>
      </c>
      <c r="I7" s="158">
        <f>H7*(100%-'Données projet'!$C$24)*(100%-'Données projet'!$C$25)*(100%-'Données projet'!$C$26)*(100%-'Données projet'!$C$27)</f>
        <v>19.175534962674753</v>
      </c>
      <c r="J7" s="159">
        <f>IF(OR('Données projet'!B10="",'Données projet'!C10="",'Données projet'!C10=0%),0,SUM(Calculateur!$AQ$3:$AQ$33)*VLOOKUP('Données projet'!$B$10,Paramètres!$A$1:$I$89,9,0)*B7)</f>
        <v>234.49392</v>
      </c>
      <c r="K7" s="160">
        <f>J7*(100%-'Données projet'!$C$24)*(100%-'Données projet'!$C$25)*(100%-'Données projet'!$C$26)*(100%-'Données projet'!$C$27)</f>
        <v>211.04452800000001</v>
      </c>
      <c r="L7" s="161">
        <f t="shared" ref="L7:L15" ca="1" si="2">G7+I7+K7</f>
        <v>304.89043410190823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I-45/51</v>
      </c>
      <c r="B8" s="163">
        <f>'Données projet'!D11</f>
        <v>0.66100000000000003</v>
      </c>
      <c r="C8" s="156">
        <f ca="1">IF(OR('Données projet'!B11="",'Données projet'!C11="",'Données projet'!C11=0%),0,Calculateur!BI3)</f>
        <v>84.40750751235089</v>
      </c>
      <c r="D8" s="156">
        <f>IF(OR('Données projet'!B11="",'Données projet'!C11="",'Données projet'!C11=0%),0,Calculateur!BJ3)</f>
        <v>274.84191731958373</v>
      </c>
      <c r="E8" s="156">
        <f t="shared" ca="1" si="0"/>
        <v>84.40750751235089</v>
      </c>
      <c r="F8" s="156">
        <f t="shared" ca="1" si="1"/>
        <v>55.79336246566394</v>
      </c>
      <c r="G8" s="156">
        <f ca="1">F8*(100%-'Données projet'!$C$24)*(100%-'Données projet'!$C$25)*(100%-'Données projet'!$C$26)*(100%-'Données projet'!$C$27)</f>
        <v>50.214026219097548</v>
      </c>
      <c r="H8" s="164">
        <f>IF(OR('Données projet'!B11="",'Données projet'!C11="",'Données projet'!C11=0%),0,AVERAGE(Calculateur!$BS$3:$BS$33)*B8)</f>
        <v>14.768590738354021</v>
      </c>
      <c r="I8" s="158">
        <f>H8*(100%-'Données projet'!$C$24)*(100%-'Données projet'!$C$25)*(100%-'Données projet'!$C$26)*(100%-'Données projet'!$C$27)</f>
        <v>13.29173166451862</v>
      </c>
      <c r="J8" s="159">
        <f>IF(OR('Données projet'!B11="",'Données projet'!C11="",'Données projet'!C11=0%),0,SUM(Calculateur!$BL$3:$BL$33)*VLOOKUP('Données projet'!$B$11,Paramètres!$A$1:$I$89,9,0)*B8)</f>
        <v>151.14426</v>
      </c>
      <c r="K8" s="160">
        <f>J8*(100%-'Données projet'!$C$24)*(100%-'Données projet'!$C$25)*(100%-'Données projet'!$C$26)*(100%-'Données projet'!$C$27)</f>
        <v>136.02983399999999</v>
      </c>
      <c r="L8" s="161">
        <f t="shared" ca="1" si="2"/>
        <v>199.53559188361618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Koster</v>
      </c>
      <c r="B9" s="163">
        <f>'Données projet'!D12</f>
        <v>0.73799999999999999</v>
      </c>
      <c r="C9" s="156">
        <f ca="1">IF(OR('Données projet'!B12="",'Données projet'!C12="",'Données projet'!C12=0%),0,Calculateur!CD3)</f>
        <v>91.618514031435666</v>
      </c>
      <c r="D9" s="156">
        <f>IF(OR('Données projet'!B12="",'Données projet'!C12="",'Données projet'!C12=0%),0,Calculateur!CE3)</f>
        <v>251.45374870618241</v>
      </c>
      <c r="E9" s="156">
        <f t="shared" ca="1" si="0"/>
        <v>91.618514031435666</v>
      </c>
      <c r="F9" s="156">
        <f t="shared" ca="1" si="1"/>
        <v>67.614463355199518</v>
      </c>
      <c r="G9" s="156">
        <f ca="1">F9*(100%-'Données projet'!$C$24)*(100%-'Données projet'!$C$25)*(100%-'Données projet'!$C$26)*(100%-'Données projet'!$C$27)</f>
        <v>60.853017019679569</v>
      </c>
      <c r="H9" s="164">
        <f>IF(OR('Données projet'!B12="",'Données projet'!C12="",'Données projet'!C12=0%),0,AVERAGE(Calculateur!$CN$3:$CN$33)*B9)</f>
        <v>14.912007359377002</v>
      </c>
      <c r="I9" s="158">
        <f>H9*(100%-'Données projet'!$C$24)*(100%-'Données projet'!$C$25)*(100%-'Données projet'!$C$26)*(100%-'Données projet'!$C$27)</f>
        <v>13.420806623439303</v>
      </c>
      <c r="J9" s="159">
        <f>IF(OR('Données projet'!B12="",'Données projet'!C12="",'Données projet'!C12=0%),0,SUM(Calculateur!$CG$3:$CG$33)*VLOOKUP('Données projet'!$B$12,Paramètres!$A$1:$I$89,9,0)*B9)</f>
        <v>153.54828000000001</v>
      </c>
      <c r="K9" s="160">
        <f>J9*(100%-'Données projet'!$C$24)*(100%-'Données projet'!$C$25)*(100%-'Données projet'!$C$26)*(100%-'Données projet'!$C$27)</f>
        <v>138.19345200000001</v>
      </c>
      <c r="L9" s="161">
        <f t="shared" ca="1" si="2"/>
        <v>212.46727564311888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596.86041328559509</v>
      </c>
      <c r="G16" s="175">
        <f t="shared" ca="1" si="3"/>
        <v>537.17437195703565</v>
      </c>
      <c r="H16" s="176">
        <f t="shared" si="3"/>
        <v>150.14275438261262</v>
      </c>
      <c r="I16" s="176">
        <f t="shared" si="3"/>
        <v>135.12847894435134</v>
      </c>
      <c r="J16" s="177">
        <f t="shared" si="3"/>
        <v>1560.19147</v>
      </c>
      <c r="K16" s="177">
        <f t="shared" si="3"/>
        <v>1404.1723229999998</v>
      </c>
      <c r="L16" s="178">
        <f t="shared" ca="1" si="3"/>
        <v>2076.4751739013868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Polargo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I-45/51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Koster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24" zoomScale="80" zoomScaleNormal="80" workbookViewId="0">
      <selection activeCell="L149" sqref="L14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6086.9571801697011</v>
      </c>
      <c r="U10" s="190">
        <f>'Données projet'!D9</f>
        <v>2.7010000000000001</v>
      </c>
      <c r="V10" s="189">
        <f>U10*T10</f>
        <v>16440.871343638362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Polargo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4195.5223114324999</v>
      </c>
      <c r="U11" s="190">
        <f>'Données projet'!D10</f>
        <v>0.89999999999999991</v>
      </c>
      <c r="V11" s="189">
        <f t="shared" ref="V11" si="0">U11*T11</f>
        <v>3775.9700802892494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I-45/51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3682.0285939991109</v>
      </c>
      <c r="U12" s="190">
        <f>'Données projet'!D11</f>
        <v>0.66100000000000003</v>
      </c>
      <c r="V12" s="189">
        <f t="shared" ref="V12:V19" si="1">U12*T12</f>
        <v>2433.8209006334123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Koster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3350.3143062514432</v>
      </c>
      <c r="U13" s="190">
        <f>'Données projet'!D12</f>
        <v>0.73799999999999999</v>
      </c>
      <c r="V13" s="189">
        <f t="shared" si="1"/>
        <v>2472.5319580135651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4891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5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7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-1337.9333336771233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8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9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-1337.9333336771233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10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11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12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13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14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15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16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17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18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19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20</v>
      </c>
      <c r="B36" s="193">
        <f>'Données projet'!D49</f>
        <v>367</v>
      </c>
      <c r="C36" s="206">
        <v>40</v>
      </c>
      <c r="D36" s="194">
        <f t="shared" si="2"/>
        <v>14680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Polargo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9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11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12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13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14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15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16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17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18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19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20</v>
      </c>
      <c r="B65" s="193">
        <f>'Données projet'!D73</f>
        <v>252.96</v>
      </c>
      <c r="C65" s="204">
        <v>40</v>
      </c>
      <c r="D65" s="191">
        <f t="shared" si="4"/>
        <v>10118.4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I-45/51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11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12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13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14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15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16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17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18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19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20</v>
      </c>
      <c r="B96" s="193">
        <f>'Données projet'!D99</f>
        <v>222</v>
      </c>
      <c r="C96" s="204">
        <v>40</v>
      </c>
      <c r="D96" s="191">
        <f t="shared" si="6"/>
        <v>8880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Koster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8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9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11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12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13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14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15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16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17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18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19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20</v>
      </c>
      <c r="B128" s="193">
        <f>'Données projet'!D126</f>
        <v>202</v>
      </c>
      <c r="C128" s="204">
        <v>40</v>
      </c>
      <c r="D128" s="191">
        <f t="shared" si="8"/>
        <v>8080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2023-02-01T10:31:42Z</dcterms:modified>
</cp:coreProperties>
</file>