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ownCloud2\Projets carbone Nouvelle Aquitaine\Indivision GIZARD - Immoconstruction - Carignan-de-Bordeaux - Boisement\Montage\"/>
    </mc:Choice>
  </mc:AlternateContent>
  <bookViews>
    <workbookView xWindow="0" yWindow="0" windowWidth="19200" windowHeight="976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B94" i="1"/>
  <c r="B93" i="1"/>
  <c r="D92" i="1"/>
  <c r="B92" i="1"/>
  <c r="B91" i="1"/>
  <c r="D90" i="1"/>
  <c r="B90" i="1"/>
  <c r="B89" i="1"/>
  <c r="B88" i="1"/>
  <c r="D49" i="1" l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D72" i="1" l="1"/>
  <c r="D122" i="1" l="1"/>
  <c r="B122" i="1"/>
  <c r="D121" i="1"/>
  <c r="B121" i="1"/>
  <c r="D120" i="1"/>
  <c r="B120" i="1"/>
  <c r="D119" i="1"/>
  <c r="B119" i="1"/>
  <c r="B118" i="1"/>
  <c r="D117" i="1"/>
  <c r="B117" i="1"/>
  <c r="B116" i="1"/>
  <c r="D115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C155" i="2" l="1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36" i="2"/>
  <c r="BI30" i="2"/>
  <c r="BI116" i="2"/>
  <c r="BI31" i="2"/>
  <c r="BI191" i="2"/>
  <c r="BI118" i="2"/>
  <c r="BI187" i="2"/>
  <c r="BI109" i="2"/>
  <c r="BI61" i="2"/>
  <c r="BI145" i="2"/>
  <c r="BI98" i="2"/>
  <c r="BI83" i="2"/>
  <c r="BI93" i="2"/>
  <c r="BI8" i="2"/>
  <c r="BI140" i="2"/>
  <c r="BI21" i="2"/>
  <c r="BI113" i="2"/>
  <c r="BI129" i="2"/>
  <c r="BI54" i="2"/>
  <c r="BI197" i="2"/>
  <c r="BI27" i="2"/>
  <c r="BI190" i="2"/>
  <c r="BI168" i="2"/>
  <c r="BI170" i="2"/>
  <c r="BI88" i="2"/>
  <c r="BI5" i="2"/>
  <c r="BI86" i="2"/>
  <c r="BI134" i="2"/>
  <c r="BI158" i="2"/>
  <c r="BI80" i="2"/>
  <c r="BI84" i="2"/>
  <c r="BI137" i="2"/>
  <c r="BI103" i="2"/>
  <c r="BI147" i="2"/>
  <c r="BI100" i="2"/>
  <c r="BI138" i="2"/>
  <c r="BI179" i="2"/>
  <c r="BI58" i="2"/>
  <c r="BI108" i="2"/>
  <c r="BI11" i="2"/>
  <c r="BI25" i="2"/>
  <c r="BI143" i="2"/>
  <c r="BI10" i="2"/>
  <c r="BI107" i="2"/>
  <c r="BI28" i="2"/>
  <c r="BI7" i="2"/>
  <c r="BI163" i="2"/>
  <c r="BI160" i="2"/>
  <c r="BI77" i="2"/>
  <c r="BI57" i="2"/>
  <c r="BI152" i="2"/>
  <c r="BI141" i="2"/>
  <c r="BI82" i="2"/>
  <c r="BI188" i="2"/>
  <c r="BI153" i="2"/>
  <c r="BI186" i="2"/>
  <c r="BI200" i="2"/>
  <c r="BI127" i="2"/>
  <c r="BI194" i="2"/>
  <c r="BI162" i="2"/>
  <c r="BI146" i="2"/>
  <c r="BI171" i="2"/>
  <c r="BI87" i="2"/>
  <c r="BI121" i="2"/>
  <c r="BI133" i="2"/>
  <c r="BI157" i="2"/>
  <c r="BI119" i="2"/>
  <c r="BI128" i="2"/>
  <c r="BI149" i="2"/>
  <c r="BI43" i="2"/>
  <c r="BI183" i="2"/>
  <c r="BI45" i="2"/>
  <c r="BI6" i="2"/>
  <c r="BI172" i="2"/>
  <c r="BI106" i="2"/>
  <c r="BI105" i="2"/>
  <c r="BI90" i="2"/>
  <c r="BI120" i="2"/>
  <c r="BI40" i="2"/>
  <c r="BI99" i="2"/>
  <c r="BI65" i="2"/>
  <c r="BI139" i="2"/>
  <c r="BI81" i="2"/>
  <c r="BI79" i="2"/>
  <c r="BI165" i="2"/>
  <c r="BI69" i="2"/>
  <c r="BI33" i="2"/>
  <c r="BI9" i="2"/>
  <c r="BI48" i="2"/>
  <c r="BI19" i="2"/>
  <c r="BI203" i="2"/>
  <c r="BI41" i="2"/>
  <c r="BI62" i="2"/>
  <c r="BI64" i="2"/>
  <c r="BI176" i="2"/>
  <c r="BI12" i="2"/>
  <c r="BI180" i="2"/>
  <c r="BI53" i="2"/>
  <c r="BI135" i="2"/>
  <c r="BI85" i="2"/>
  <c r="BI124" i="2"/>
  <c r="BI148" i="2"/>
  <c r="BI193" i="2"/>
  <c r="BI166" i="2"/>
  <c r="BI115" i="2"/>
  <c r="BI72" i="2"/>
  <c r="BI150" i="2"/>
  <c r="BI151" i="2"/>
  <c r="BI155" i="2"/>
  <c r="BI73" i="2"/>
  <c r="BI74" i="2"/>
  <c r="BI104" i="2"/>
  <c r="BI3" i="2"/>
  <c r="C8" i="4" s="1"/>
  <c r="E8" i="4" s="1"/>
  <c r="F8" i="4" s="1"/>
  <c r="G8" i="4" s="1"/>
  <c r="L8" i="4" s="1"/>
  <c r="BI174" i="2"/>
  <c r="BI154" i="2"/>
  <c r="BI185" i="2"/>
  <c r="BI111" i="2"/>
  <c r="BI16" i="2"/>
  <c r="BI38" i="2"/>
  <c r="BI178" i="2"/>
  <c r="BI114" i="2"/>
  <c r="BI17" i="2"/>
  <c r="BI142" i="2"/>
  <c r="BI189" i="2"/>
  <c r="BI91" i="2"/>
  <c r="BI182" i="2"/>
  <c r="BI131" i="2"/>
  <c r="BI184" i="2"/>
  <c r="BI201" i="2"/>
  <c r="BI13" i="2"/>
  <c r="BI169" i="2"/>
  <c r="BI22" i="2"/>
  <c r="BI123" i="2"/>
  <c r="BI44" i="2"/>
  <c r="BI96" i="2"/>
  <c r="BI14" i="2"/>
  <c r="BI94" i="2"/>
  <c r="BI173" i="2"/>
  <c r="BI159" i="2"/>
  <c r="BI56" i="2"/>
  <c r="BI101" i="2"/>
  <c r="BI122" i="2"/>
  <c r="BI63" i="2"/>
  <c r="BI110" i="2"/>
  <c r="BI164" i="2"/>
  <c r="BI97" i="2"/>
  <c r="BI23" i="2"/>
  <c r="BI52" i="2"/>
  <c r="BI156" i="2"/>
  <c r="BI24" i="2"/>
  <c r="BI49" i="2"/>
  <c r="BI196" i="2"/>
  <c r="BI20" i="2"/>
  <c r="BI55" i="2"/>
  <c r="BI39" i="2"/>
  <c r="BI95" i="2"/>
  <c r="BI198" i="2"/>
  <c r="BI46" i="2"/>
  <c r="BI15" i="2"/>
  <c r="BI102" i="2"/>
  <c r="BI144" i="2"/>
  <c r="BI112" i="2"/>
  <c r="BI35" i="2"/>
  <c r="BI202" i="2"/>
  <c r="BI126" i="2"/>
  <c r="BI177" i="2"/>
  <c r="BI76" i="2"/>
  <c r="BI42" i="2"/>
  <c r="BI125" i="2"/>
  <c r="BI34" i="2"/>
  <c r="BI60" i="2"/>
  <c r="BI89" i="2"/>
  <c r="BI167" i="2"/>
  <c r="BI29" i="2"/>
  <c r="BI195" i="2"/>
  <c r="BI130" i="2"/>
  <c r="BI78" i="2"/>
  <c r="BI71" i="2"/>
  <c r="BI66" i="2"/>
  <c r="BI175" i="2"/>
  <c r="BI70" i="2"/>
  <c r="BI59" i="2"/>
  <c r="BI75" i="2"/>
  <c r="BI18" i="2"/>
  <c r="BI161" i="2"/>
  <c r="BI117" i="2"/>
  <c r="BI4" i="2"/>
  <c r="BI181" i="2"/>
  <c r="BI132" i="2"/>
  <c r="BI37" i="2"/>
  <c r="BI36" i="2"/>
  <c r="BI68" i="2"/>
  <c r="BI50" i="2"/>
  <c r="BI32" i="2"/>
  <c r="BI67" i="2"/>
  <c r="BI199" i="2"/>
  <c r="BI51" i="2"/>
  <c r="BI192" i="2"/>
  <c r="BI92" i="2"/>
  <c r="BI2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<sst xmlns="http://schemas.openxmlformats.org/spreadsheetml/2006/main" count="1173" uniqueCount="324">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</sst>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712.07297175764188</c:v>
                </c:pt>
                <c:pt idx="82">
                  <c:v>726.1416562025903</c:v>
                </c:pt>
                <c:pt idx="83">
                  <c:v>740.20478372297146</c:v>
                </c:pt>
                <c:pt idx="84">
                  <c:v>754.26247469457383</c:v>
                </c:pt>
                <c:pt idx="85">
                  <c:v>768.31484464364928</c:v>
                </c:pt>
                <c:pt idx="86">
                  <c:v>782.36200452924049</c:v>
                </c:pt>
                <c:pt idx="87">
                  <c:v>796.40406100419239</c:v>
                </c:pt>
                <c:pt idx="88">
                  <c:v>810.44111665681669</c:v>
                </c:pt>
                <c:pt idx="89">
                  <c:v>824.47327023495666</c:v>
                </c:pt>
                <c:pt idx="90">
                  <c:v>838.50061685402079</c:v>
                </c:pt>
                <c:pt idx="91">
                  <c:v>672.18040143052747</c:v>
                </c:pt>
                <c:pt idx="92">
                  <c:v>684.77193672549254</c:v>
                </c:pt>
                <c:pt idx="93">
                  <c:v>697.35872378940894</c:v>
                </c:pt>
                <c:pt idx="94">
                  <c:v>709.94086035598696</c:v>
                </c:pt>
                <c:pt idx="95">
                  <c:v>722.51844041418656</c:v>
                </c:pt>
                <c:pt idx="96">
                  <c:v>735.09155441574831</c:v>
                </c:pt>
                <c:pt idx="97">
                  <c:v>747.66028946779932</c:v>
                </c:pt>
                <c:pt idx="98">
                  <c:v>760.22472951184352</c:v>
                </c:pt>
                <c:pt idx="99">
                  <c:v>772.78495549031084</c:v>
                </c:pt>
                <c:pt idx="100">
                  <c:v>785.34104550172651</c:v>
                </c:pt>
                <c:pt idx="101">
                  <c:v>796.40406100419193</c:v>
                </c:pt>
                <c:pt idx="102">
                  <c:v>807.46397230658113</c:v>
                </c:pt>
                <c:pt idx="103">
                  <c:v>818.52082789370331</c:v>
                </c:pt>
                <c:pt idx="104">
                  <c:v>829.57467483451319</c:v>
                </c:pt>
                <c:pt idx="105">
                  <c:v>840.62555884216636</c:v>
                </c:pt>
                <c:pt idx="106">
                  <c:v>851.67352433075314</c:v>
                </c:pt>
                <c:pt idx="107">
                  <c:v>862.7186144689407</c:v>
                </c:pt>
                <c:pt idx="108">
                  <c:v>873.76087123072591</c:v>
                </c:pt>
                <c:pt idx="109">
                  <c:v>884.80033544349135</c:v>
                </c:pt>
                <c:pt idx="110">
                  <c:v>895.83704683354154</c:v>
                </c:pt>
                <c:pt idx="111">
                  <c:v>679.86394234558031</c:v>
                </c:pt>
                <c:pt idx="112">
                  <c:v>689.46586480458427</c:v>
                </c:pt>
                <c:pt idx="113">
                  <c:v>699.06504661949884</c:v>
                </c:pt>
                <c:pt idx="114">
                  <c:v>708.66153071735243</c:v>
                </c:pt>
                <c:pt idx="115">
                  <c:v>718.25535876813376</c:v>
                </c:pt>
                <c:pt idx="116">
                  <c:v>727.84657123825593</c:v>
                </c:pt>
                <c:pt idx="117">
                  <c:v>737.43520744105729</c:v>
                </c:pt>
                <c:pt idx="118">
                  <c:v>747.02130558454292</c:v>
                </c:pt>
                <c:pt idx="119">
                  <c:v>756.60490281654631</c:v>
                </c:pt>
                <c:pt idx="120">
                  <c:v>766.18603526748586</c:v>
                </c:pt>
                <c:pt idx="121">
                  <c:v>775.12623280017078</c:v>
                </c:pt>
                <c:pt idx="122">
                  <c:v>784.06434170862224</c:v>
                </c:pt>
                <c:pt idx="123">
                  <c:v>793.00038914909612</c:v>
                </c:pt>
                <c:pt idx="124">
                  <c:v>801.93440161618366</c:v>
                </c:pt>
                <c:pt idx="125">
                  <c:v>810.86640496628081</c:v>
                </c:pt>
                <c:pt idx="126">
                  <c:v>819.79642443997091</c:v>
                </c:pt>
                <c:pt idx="127">
                  <c:v>828.72448468338018</c:v>
                </c:pt>
                <c:pt idx="128">
                  <c:v>837.65060976856876</c:v>
                </c:pt>
                <c:pt idx="129">
                  <c:v>846.57482321300313</c:v>
                </c:pt>
                <c:pt idx="130">
                  <c:v>855.49714799817173</c:v>
                </c:pt>
                <c:pt idx="131">
                  <c:v>669.83229376683676</c:v>
                </c:pt>
                <c:pt idx="132">
                  <c:v>677.94322510709105</c:v>
                </c:pt>
                <c:pt idx="133">
                  <c:v>686.05216418180896</c:v>
                </c:pt>
                <c:pt idx="134">
                  <c:v>694.15913785580915</c:v>
                </c:pt>
                <c:pt idx="135">
                  <c:v>702.26417231534106</c:v>
                </c:pt>
                <c:pt idx="136">
                  <c:v>710.36729309302621</c:v>
                </c:pt>
                <c:pt idx="137">
                  <c:v>718.46852509160317</c:v>
                </c:pt>
                <c:pt idx="138">
                  <c:v>726.56789260654466</c:v>
                </c:pt>
                <c:pt idx="139">
                  <c:v>734.66541934761574</c:v>
                </c:pt>
                <c:pt idx="140">
                  <c:v>742.76112845943214</c:v>
                </c:pt>
                <c:pt idx="141">
                  <c:v>750.21611406951013</c:v>
                </c:pt>
                <c:pt idx="142">
                  <c:v>757.66959415520842</c:v>
                </c:pt>
                <c:pt idx="143">
                  <c:v>765.12158561147862</c:v>
                </c:pt>
                <c:pt idx="144">
                  <c:v>772.57210497742165</c:v>
                </c:pt>
                <c:pt idx="145">
                  <c:v>780.02116844721661</c:v>
                </c:pt>
                <c:pt idx="146">
                  <c:v>787.46879188060973</c:v>
                </c:pt>
                <c:pt idx="147">
                  <c:v>794.91499081298491</c:v>
                </c:pt>
                <c:pt idx="148">
                  <c:v>802.35978046504044</c:v>
                </c:pt>
                <c:pt idx="149">
                  <c:v>809.80317575208539</c:v>
                </c:pt>
                <c:pt idx="150">
                  <c:v>817.24519129297687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65344"/>
        <c:axId val="1106862624"/>
      </c:scatterChart>
      <c:valAx>
        <c:axId val="110686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2624"/>
        <c:crosses val="autoZero"/>
        <c:crossBetween val="midCat"/>
      </c:valAx>
      <c:valAx>
        <c:axId val="110686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60992"/>
        <c:axId val="1095216512"/>
      </c:scatterChart>
      <c:valAx>
        <c:axId val="1106860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5216512"/>
        <c:crosses val="autoZero"/>
        <c:crossBetween val="midCat"/>
      </c:valAx>
      <c:valAx>
        <c:axId val="109521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0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1.7506524562523105</c:v>
                </c:pt>
                <c:pt idx="2">
                  <c:v>2.3095109714220832</c:v>
                </c:pt>
                <c:pt idx="3">
                  <c:v>3.0475148971150094</c:v>
                </c:pt>
                <c:pt idx="4">
                  <c:v>4.022314767941225</c:v>
                </c:pt>
                <c:pt idx="5">
                  <c:v>5.3101811712153699</c:v>
                </c:pt>
                <c:pt idx="6">
                  <c:v>7.0120389712342508</c:v>
                </c:pt>
                <c:pt idx="7">
                  <c:v>9.261463120601336</c:v>
                </c:pt>
                <c:pt idx="8">
                  <c:v>12.235275533799731</c:v>
                </c:pt>
                <c:pt idx="9">
                  <c:v>34.340499100461251</c:v>
                </c:pt>
                <c:pt idx="10">
                  <c:v>57.157553135153762</c:v>
                </c:pt>
                <c:pt idx="11">
                  <c:v>84.223864095845968</c:v>
                </c:pt>
                <c:pt idx="12">
                  <c:v>114.41113969011224</c:v>
                </c:pt>
                <c:pt idx="13">
                  <c:v>141.07757949202235</c:v>
                </c:pt>
                <c:pt idx="14">
                  <c:v>170.93352467622933</c:v>
                </c:pt>
                <c:pt idx="15">
                  <c:v>199.56711859564268</c:v>
                </c:pt>
                <c:pt idx="16">
                  <c:v>227.00930426173795</c:v>
                </c:pt>
                <c:pt idx="17">
                  <c:v>253.28218761640912</c:v>
                </c:pt>
                <c:pt idx="18">
                  <c:v>278.40234905498409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58272"/>
        <c:axId val="1106858816"/>
      </c:scatterChart>
      <c:valAx>
        <c:axId val="110685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58816"/>
        <c:crosses val="autoZero"/>
        <c:crossBetween val="midCat"/>
      </c:valAx>
      <c:valAx>
        <c:axId val="110685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5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63168"/>
        <c:axId val="1106869696"/>
      </c:scatterChart>
      <c:valAx>
        <c:axId val="110686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9696"/>
        <c:crosses val="autoZero"/>
        <c:crossBetween val="midCat"/>
      </c:valAx>
      <c:valAx>
        <c:axId val="110686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214.89088132275273</c:v>
                </c:pt>
                <c:pt idx="27">
                  <c:v>234.22884381043545</c:v>
                </c:pt>
                <c:pt idx="28">
                  <c:v>253.53037234547597</c:v>
                </c:pt>
                <c:pt idx="29">
                  <c:v>272.79863050588665</c:v>
                </c:pt>
                <c:pt idx="30">
                  <c:v>292.03629830469703</c:v>
                </c:pt>
                <c:pt idx="31">
                  <c:v>311.24567377041308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339.83247904717899</c:v>
                </c:pt>
                <c:pt idx="39">
                  <c:v>358.3852296198047</c:v>
                </c:pt>
                <c:pt idx="40">
                  <c:v>376.91697003992073</c:v>
                </c:pt>
                <c:pt idx="41">
                  <c:v>395.42887822879334</c:v>
                </c:pt>
                <c:pt idx="42">
                  <c:v>413.92201285798473</c:v>
                </c:pt>
                <c:pt idx="43">
                  <c:v>432.39733032018029</c:v>
                </c:pt>
                <c:pt idx="44">
                  <c:v>450.85569864825879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63712"/>
        <c:axId val="1106872416"/>
      </c:scatterChart>
      <c:valAx>
        <c:axId val="110686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72416"/>
        <c:crosses val="autoZero"/>
        <c:crossBetween val="midCat"/>
      </c:valAx>
      <c:valAx>
        <c:axId val="11068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59360"/>
        <c:axId val="1106865888"/>
      </c:scatterChart>
      <c:valAx>
        <c:axId val="110685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5888"/>
        <c:crosses val="autoZero"/>
        <c:crossBetween val="midCat"/>
      </c:valAx>
      <c:valAx>
        <c:axId val="110686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5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64256"/>
        <c:axId val="1106870784"/>
      </c:scatterChart>
      <c:valAx>
        <c:axId val="110686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70784"/>
        <c:crosses val="autoZero"/>
        <c:crossBetween val="midCat"/>
      </c:valAx>
      <c:valAx>
        <c:axId val="110687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67520"/>
        <c:axId val="1106868064"/>
      </c:scatterChart>
      <c:valAx>
        <c:axId val="1106867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8064"/>
        <c:crosses val="autoZero"/>
        <c:crossBetween val="midCat"/>
      </c:valAx>
      <c:valAx>
        <c:axId val="110686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71328"/>
        <c:axId val="1106871872"/>
      </c:scatterChart>
      <c:valAx>
        <c:axId val="110687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71872"/>
        <c:crosses val="autoZero"/>
        <c:crossBetween val="midCat"/>
      </c:valAx>
      <c:valAx>
        <c:axId val="11068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7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6859904"/>
        <c:axId val="1106860448"/>
      </c:scatterChart>
      <c:valAx>
        <c:axId val="110685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60448"/>
        <c:crosses val="autoZero"/>
        <c:crossBetween val="midCat"/>
      </c:valAx>
      <c:valAx>
        <c:axId val="11068604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685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8" zoomScale="80" zoomScaleNormal="80" workbookViewId="0">
      <selection activeCell="H73" sqref="H7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0.64</v>
      </c>
      <c r="D9" s="36">
        <f t="shared" ref="D9:D18" si="0">C9*$C$5</f>
        <v>1.8944000000000001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0.26</v>
      </c>
      <c r="D10" s="36">
        <f t="shared" si="0"/>
        <v>0.76960000000000006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6</v>
      </c>
      <c r="C11" s="35">
        <v>0.05</v>
      </c>
      <c r="D11" s="36">
        <f t="shared" si="0"/>
        <v>0.14799999999999999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0.05</v>
      </c>
      <c r="D12" s="36">
        <f t="shared" si="0"/>
        <v>0.14799999999999999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2.9600000000000004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91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91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91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91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91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91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91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91">
        <v>100</v>
      </c>
      <c r="B50" s="53"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91">
        <v>110</v>
      </c>
      <c r="B51" s="53">
        <v>413</v>
      </c>
      <c r="C51" s="53">
        <v>8</v>
      </c>
      <c r="D51" s="53"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91">
        <v>120</v>
      </c>
      <c r="B52" s="53"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91">
        <v>130</v>
      </c>
      <c r="B53" s="53">
        <v>394</v>
      </c>
      <c r="C53" s="53">
        <v>9</v>
      </c>
      <c r="D53" s="53"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91">
        <v>140</v>
      </c>
      <c r="B54" s="53"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91">
        <v>150</v>
      </c>
      <c r="B55" s="53">
        <v>376</v>
      </c>
      <c r="C55" s="53">
        <v>10</v>
      </c>
      <c r="D55" s="53"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8</v>
      </c>
      <c r="B62" s="63">
        <v>10</v>
      </c>
      <c r="C62" s="63"/>
      <c r="D62" s="63"/>
      <c r="E62" s="54"/>
      <c r="F62" s="54"/>
      <c r="G62" s="54"/>
      <c r="H62" s="54"/>
      <c r="I62" s="56">
        <f>IFERROR(B62/A62,"")</f>
        <v>1.25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9</v>
      </c>
      <c r="B63" s="63">
        <v>29</v>
      </c>
      <c r="C63" s="63"/>
      <c r="D63" s="63"/>
      <c r="E63" s="54"/>
      <c r="F63" s="54"/>
      <c r="G63" s="54"/>
      <c r="H63" s="54"/>
      <c r="I63" s="52">
        <f>IF(A63&lt;&gt;0,(B63-(B62-D62))/(A63-A62),"")</f>
        <v>19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10</v>
      </c>
      <c r="B64" s="63">
        <v>49</v>
      </c>
      <c r="C64" s="63"/>
      <c r="D64" s="63"/>
      <c r="E64" s="54"/>
      <c r="F64" s="54"/>
      <c r="G64" s="54"/>
      <c r="H64" s="54"/>
      <c r="I64" s="52">
        <f>IF(A64&lt;&gt;0,(B64-(B63-D63))/(A64-A63),"")</f>
        <v>20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11</v>
      </c>
      <c r="B65" s="63">
        <v>73</v>
      </c>
      <c r="C65" s="63"/>
      <c r="D65" s="63"/>
      <c r="E65" s="54"/>
      <c r="F65" s="54"/>
      <c r="G65" s="54"/>
      <c r="H65" s="54"/>
      <c r="I65" s="52">
        <f>IF(A65&lt;&gt;0,(B65-(B64-D64))/(A65-A64),"")</f>
        <v>24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12</v>
      </c>
      <c r="B66" s="63">
        <v>100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27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13</v>
      </c>
      <c r="B67" s="63">
        <v>124</v>
      </c>
      <c r="C67" s="63"/>
      <c r="D67" s="63"/>
      <c r="E67" s="54"/>
      <c r="F67" s="54"/>
      <c r="G67" s="54"/>
      <c r="H67" s="54"/>
      <c r="I67" s="52">
        <f t="shared" si="2"/>
        <v>24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14</v>
      </c>
      <c r="B68" s="63">
        <v>151</v>
      </c>
      <c r="C68" s="63"/>
      <c r="D68" s="63"/>
      <c r="E68" s="54"/>
      <c r="F68" s="54"/>
      <c r="G68" s="54"/>
      <c r="H68" s="54"/>
      <c r="I68" s="52">
        <f t="shared" si="2"/>
        <v>27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15</v>
      </c>
      <c r="B69" s="63">
        <v>177</v>
      </c>
      <c r="C69" s="63"/>
      <c r="D69" s="63"/>
      <c r="E69" s="54"/>
      <c r="F69" s="54"/>
      <c r="G69" s="54"/>
      <c r="H69" s="54"/>
      <c r="I69" s="52">
        <f t="shared" si="2"/>
        <v>26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16</v>
      </c>
      <c r="B70" s="63">
        <v>202</v>
      </c>
      <c r="C70" s="63"/>
      <c r="D70" s="63"/>
      <c r="E70" s="54"/>
      <c r="F70" s="54"/>
      <c r="G70" s="54"/>
      <c r="H70" s="54"/>
      <c r="I70" s="52">
        <f t="shared" si="2"/>
        <v>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17</v>
      </c>
      <c r="B71" s="63">
        <v>226</v>
      </c>
      <c r="C71" s="63"/>
      <c r="D71" s="63"/>
      <c r="E71" s="54"/>
      <c r="F71" s="54"/>
      <c r="G71" s="54"/>
      <c r="H71" s="54"/>
      <c r="I71" s="52">
        <f t="shared" si="2"/>
        <v>24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18</v>
      </c>
      <c r="B72" s="63">
        <v>249</v>
      </c>
      <c r="C72" s="63">
        <v>1</v>
      </c>
      <c r="D72" s="63">
        <f>B72</f>
        <v>249</v>
      </c>
      <c r="E72" s="54">
        <v>0.77</v>
      </c>
      <c r="F72" s="54"/>
      <c r="G72" s="54">
        <v>0.11</v>
      </c>
      <c r="H72" s="54">
        <v>0.1</v>
      </c>
      <c r="I72" s="52">
        <f t="shared" si="2"/>
        <v>23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f>74/1.56</f>
        <v>47.435897435897431</v>
      </c>
      <c r="C88" s="63"/>
      <c r="D88" s="63"/>
      <c r="E88" s="54"/>
      <c r="F88" s="54"/>
      <c r="G88" s="54"/>
      <c r="H88" s="54"/>
      <c r="I88" s="56">
        <f>IFERROR(B88/A88,"")</f>
        <v>3.1623931623931623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(118+14)/1.56</f>
        <v>84.615384615384613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7.4358974358974361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f>(158+14+19)/1.56</f>
        <v>122.43589743589743</v>
      </c>
      <c r="C90" s="63">
        <v>1</v>
      </c>
      <c r="D90" s="63">
        <f>(14+19+23)/1.56</f>
        <v>35.897435897435898</v>
      </c>
      <c r="E90" s="54"/>
      <c r="F90" s="54"/>
      <c r="G90" s="54"/>
      <c r="H90" s="54">
        <v>1</v>
      </c>
      <c r="I90" s="56">
        <f t="shared" si="3"/>
        <v>7.5641025641025639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f>193/1.56</f>
        <v>123.71794871794872</v>
      </c>
      <c r="C91" s="63"/>
      <c r="D91" s="63"/>
      <c r="E91" s="54"/>
      <c r="F91" s="54"/>
      <c r="G91" s="54"/>
      <c r="H91" s="54"/>
      <c r="I91" s="56">
        <f t="shared" si="3"/>
        <v>7.4358974358974361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f>(224+25)/1.56</f>
        <v>159.61538461538461</v>
      </c>
      <c r="C92" s="63">
        <v>2</v>
      </c>
      <c r="D92" s="63">
        <f>(25+27)/1.56</f>
        <v>33.333333333333336</v>
      </c>
      <c r="E92" s="54"/>
      <c r="F92" s="54"/>
      <c r="G92" s="54"/>
      <c r="H92" s="54"/>
      <c r="I92" s="56">
        <f t="shared" si="3"/>
        <v>7.1794871794871797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f>250/1.56</f>
        <v>160.25641025641025</v>
      </c>
      <c r="C93" s="63"/>
      <c r="D93" s="63"/>
      <c r="E93" s="54"/>
      <c r="F93" s="54"/>
      <c r="G93" s="54"/>
      <c r="H93" s="54"/>
      <c r="I93" s="56">
        <f t="shared" si="3"/>
        <v>6.7948717948717956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f>(272+27)/1.56</f>
        <v>191.66666666666666</v>
      </c>
      <c r="C94" s="63">
        <v>3</v>
      </c>
      <c r="D94" s="63">
        <f>(27+27)/1.56</f>
        <v>34.615384615384613</v>
      </c>
      <c r="E94" s="54"/>
      <c r="F94" s="54"/>
      <c r="G94" s="54"/>
      <c r="H94" s="54"/>
      <c r="I94" s="56">
        <f t="shared" si="3"/>
        <v>6.2820512820512819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53">
        <v>187.17948717948718</v>
      </c>
      <c r="C95" s="53"/>
      <c r="D95" s="53"/>
      <c r="E95" s="54"/>
      <c r="F95" s="54"/>
      <c r="G95" s="54"/>
      <c r="H95" s="54"/>
      <c r="I95" s="56">
        <f t="shared" si="3"/>
        <v>6.0256410256410273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53">
        <v>215.38461538461539</v>
      </c>
      <c r="C96" s="53">
        <v>4</v>
      </c>
      <c r="D96" s="53">
        <v>34.615384615384613</v>
      </c>
      <c r="E96" s="54"/>
      <c r="F96" s="54"/>
      <c r="G96" s="54"/>
      <c r="H96" s="54"/>
      <c r="I96" s="56">
        <f t="shared" si="3"/>
        <v>5.6410256410256405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53">
        <v>207.69230769230768</v>
      </c>
      <c r="C97" s="53"/>
      <c r="D97" s="53"/>
      <c r="E97" s="54"/>
      <c r="F97" s="54"/>
      <c r="G97" s="54"/>
      <c r="H97" s="54"/>
      <c r="I97" s="56">
        <f t="shared" si="3"/>
        <v>5.3846153846153815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53">
        <v>232.69230769230768</v>
      </c>
      <c r="C98" s="53">
        <v>5</v>
      </c>
      <c r="D98" s="53">
        <v>32.692307692307693</v>
      </c>
      <c r="E98" s="54"/>
      <c r="F98" s="54"/>
      <c r="G98" s="54"/>
      <c r="H98" s="54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53">
        <v>223.7179487179487</v>
      </c>
      <c r="C99" s="53"/>
      <c r="D99" s="53"/>
      <c r="E99" s="54"/>
      <c r="F99" s="54"/>
      <c r="G99" s="54"/>
      <c r="H99" s="54"/>
      <c r="I99" s="56">
        <f t="shared" si="3"/>
        <v>4.7435897435897401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53">
        <v>246.15384615384613</v>
      </c>
      <c r="C100" s="53">
        <v>6</v>
      </c>
      <c r="D100" s="53">
        <v>30.769230769230766</v>
      </c>
      <c r="E100" s="54"/>
      <c r="F100" s="54"/>
      <c r="G100" s="54"/>
      <c r="H100" s="54"/>
      <c r="I100" s="56">
        <f t="shared" si="3"/>
        <v>4.4871794871794863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53">
        <v>237.17948717948718</v>
      </c>
      <c r="C101" s="53"/>
      <c r="D101" s="53"/>
      <c r="E101" s="54"/>
      <c r="F101" s="54"/>
      <c r="G101" s="54"/>
      <c r="H101" s="54"/>
      <c r="I101" s="56">
        <f t="shared" si="3"/>
        <v>4.3589743589743648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258.33333333333331</v>
      </c>
      <c r="C102" s="53">
        <v>7</v>
      </c>
      <c r="D102" s="53">
        <v>28.846153846153847</v>
      </c>
      <c r="E102" s="54"/>
      <c r="F102" s="54"/>
      <c r="G102" s="54"/>
      <c r="H102" s="54"/>
      <c r="I102" s="56">
        <f t="shared" si="3"/>
        <v>4.2307692307692264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248.7179487179487</v>
      </c>
      <c r="C103" s="53"/>
      <c r="D103" s="53"/>
      <c r="E103" s="54"/>
      <c r="F103" s="54"/>
      <c r="G103" s="54"/>
      <c r="H103" s="54"/>
      <c r="I103" s="56">
        <f t="shared" si="3"/>
        <v>3.8461538461538454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267.94871794871796</v>
      </c>
      <c r="C104" s="53">
        <v>8</v>
      </c>
      <c r="D104" s="53">
        <v>27.564102564102562</v>
      </c>
      <c r="E104" s="54"/>
      <c r="F104" s="54"/>
      <c r="G104" s="54"/>
      <c r="H104" s="54"/>
      <c r="I104" s="56">
        <f t="shared" si="3"/>
        <v>3.8461538461538511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258.33333333333331</v>
      </c>
      <c r="C105" s="53"/>
      <c r="D105" s="53"/>
      <c r="E105" s="54"/>
      <c r="F105" s="54"/>
      <c r="G105" s="54"/>
      <c r="H105" s="54"/>
      <c r="I105" s="56">
        <f t="shared" si="3"/>
        <v>3.5897435897435854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292.30769230769232</v>
      </c>
      <c r="C106" s="53">
        <v>9</v>
      </c>
      <c r="D106" s="53">
        <v>37.820512820512818</v>
      </c>
      <c r="E106" s="54"/>
      <c r="F106" s="54"/>
      <c r="G106" s="54"/>
      <c r="H106" s="54"/>
      <c r="I106" s="56">
        <f t="shared" si="3"/>
        <v>3.3974358974359005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285.89743589743591</v>
      </c>
      <c r="C107" s="53">
        <v>10</v>
      </c>
      <c r="D107" s="53">
        <v>285.89743589743591</v>
      </c>
      <c r="E107" s="54"/>
      <c r="F107" s="54"/>
      <c r="G107" s="54"/>
      <c r="H107" s="54"/>
      <c r="I107" s="56">
        <f t="shared" si="3"/>
        <v>3.141025641025641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f>40</f>
        <v>40</v>
      </c>
      <c r="C114" s="53"/>
      <c r="D114" s="63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85+3</f>
        <v>88</v>
      </c>
      <c r="C115" s="53">
        <v>1</v>
      </c>
      <c r="D115" s="63">
        <f>25+3</f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113</f>
        <v>113</v>
      </c>
      <c r="C116" s="53"/>
      <c r="D116" s="63"/>
      <c r="E116" s="54"/>
      <c r="F116" s="54"/>
      <c r="G116" s="54"/>
      <c r="H116" s="54"/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31</v>
      </c>
      <c r="B117" s="63">
        <f>155+27</f>
        <v>182</v>
      </c>
      <c r="C117" s="53">
        <v>2</v>
      </c>
      <c r="D117" s="63">
        <f>36+27</f>
        <v>63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37</v>
      </c>
      <c r="B118" s="63">
        <f>188</f>
        <v>188</v>
      </c>
      <c r="C118" s="53"/>
      <c r="D118" s="63"/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44</v>
      </c>
      <c r="B119" s="63">
        <f>230+36</f>
        <v>266</v>
      </c>
      <c r="C119" s="53">
        <v>3</v>
      </c>
      <c r="D119" s="63">
        <f>43+36</f>
        <v>79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52</v>
      </c>
      <c r="B120" s="63">
        <f>270</f>
        <v>270</v>
      </c>
      <c r="C120" s="63">
        <v>4</v>
      </c>
      <c r="D120" s="63">
        <f>48</f>
        <v>48</v>
      </c>
      <c r="E120" s="93"/>
      <c r="F120" s="93"/>
      <c r="G120" s="93"/>
      <c r="H120" s="93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f>297</f>
        <v>297</v>
      </c>
      <c r="C121" s="53">
        <v>5</v>
      </c>
      <c r="D121" s="63">
        <f>47</f>
        <v>47</v>
      </c>
      <c r="E121" s="93"/>
      <c r="F121" s="93"/>
      <c r="G121" s="93"/>
      <c r="H121" s="93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69</v>
      </c>
      <c r="B122" s="63">
        <f>328</f>
        <v>328</v>
      </c>
      <c r="C122" s="53">
        <v>6</v>
      </c>
      <c r="D122" s="63">
        <f>328</f>
        <v>328</v>
      </c>
      <c r="E122" s="93"/>
      <c r="F122" s="93"/>
      <c r="G122" s="93"/>
      <c r="H122" s="93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pubescent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Koster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Charme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Merisier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439.44767572009806</v>
      </c>
      <c r="T3" s="62">
        <f>IF('Données projet'!E9&gt;30,$R$33-$H$33,LOOKUP('Données projet'!$E$9,$A$3:$A$203,R3:R203)-LOOKUP('Données projet'!$E$9,$A$3:$A$203,$H$3:$H$203))</f>
        <v>245.54866503154676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76.632391061599265</v>
      </c>
      <c r="AO3" s="62">
        <f>IF('Données projet'!E10&gt;30,$AM$33-$H$33,LOOKUP('Données projet'!$E$10,$A$3:$A$203,AM3:AM203)-LOOKUP('Données projet'!$E$10,$A$3:$A$203,$H$3:$H$203))</f>
        <v>263.22316924362588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286.93155310107437</v>
      </c>
      <c r="BJ3" s="62">
        <f>IF('Données projet'!E11&gt;30,$BH$33-$H$33,LOOKUP('Données projet'!$E$11,$A$3:$A$203,BH3:BH203)-LOOKUP('Données projet'!$E$11,$A$3:$A$203,$H$3:$H$203))</f>
        <v>234.88697533928587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229.46359752491622</v>
      </c>
      <c r="CE3" s="62">
        <f>IF('Données projet'!E12&gt;30,$CC$33-$H$33,LOOKUP('Données projet'!$E$12,$A$3:$A$203,CC3:CC203)-LOOKUP('Données projet'!$E$12,$A$3:$A$203,$H$3:$H$203))</f>
        <v>267.63269734144376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1.2566203774920315</v>
      </c>
      <c r="P4" s="14">
        <f>EXP(-1.0587+0.8836*LN(O4)+0.284)</f>
        <v>0.56390871417545174</v>
      </c>
      <c r="Q4" s="22">
        <f t="shared" ref="Q4:Q34" si="2">(O4+P4)*0.475*44/12</f>
        <v>3.1707548346542</v>
      </c>
      <c r="R4" s="62">
        <f t="shared" si="0"/>
        <v>261.05964372354305</v>
      </c>
      <c r="S4" s="62">
        <f ca="1">AVERAGE(OFFSET($R$3,0,0,'Données projet'!$E$9+1,1))-AVERAGE(OFFSET($H$3,0,0,'Données projet'!$E$9+1,1))</f>
        <v>439.44767572009806</v>
      </c>
      <c r="T4" s="62">
        <f>$T$3</f>
        <v>245.54866503154676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1.25</v>
      </c>
      <c r="AI4" s="14">
        <f>IF('Données projet'!$A$62&gt;35,AI3+AH4-AQ3,IF(A4&lt;'Données projet'!$A$62,$AF$205^A4,IF(A4='Données projet'!$A$62,'Données projet'!$B$62,AI3+AH4-AQ3)))</f>
        <v>1.333521432163324</v>
      </c>
      <c r="AJ4" s="14">
        <f>AI4*VLOOKUP('Données projet'!$B$10,Paramètres!$A$1:$I$89,3,0)*VLOOKUP('Données projet'!$B$10,Paramètres!$A$1:$I$89,5,0)</f>
        <v>0.67817565954098002</v>
      </c>
      <c r="AK4" s="14">
        <f>EXP(-1.0587+0.8836*LN(AJ4)+0.284)</f>
        <v>0.32698364548427006</v>
      </c>
      <c r="AL4" s="22">
        <f t="shared" ref="AL4:AL67" si="4">(AJ4+AK4)*0.475*44/12</f>
        <v>1.7506524562523105</v>
      </c>
      <c r="AM4" s="62">
        <f t="shared" ref="AM4:AM67" si="5">AL4+(AD4+AE4)*44/12</f>
        <v>259.63954134514114</v>
      </c>
      <c r="AN4" s="62">
        <f ca="1">AVERAGE(OFFSET($AM$3,0,0,'Données projet'!$E$10+1,1))-AVERAGE(OFFSET($H$3,0,0,'Données projet'!$E$10+1,1))</f>
        <v>76.632391061599265</v>
      </c>
      <c r="AO4" s="62">
        <f>$AO$3</f>
        <v>263.22316924362588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3.1623931623931623</v>
      </c>
      <c r="BD4" s="13">
        <f>IF('Données projet'!$A$88&gt;35,BD3+BC4-BL3,IF(A4&lt;'Données projet'!$A$88,$BA$205^A4,IF(A4='Données projet'!$A$88,'Données projet'!$B$88,BD3+BC4-BL3)))</f>
        <v>1.2934226882877784</v>
      </c>
      <c r="BE4" s="14">
        <f>BD4*VLOOKUP('Données projet'!$B$11,Paramètres!$A$1:$I$89,3,0)*VLOOKUP('Données projet'!$B$11,Paramètres!$A$1:$I$89,5,0)</f>
        <v>1.2308210301746498</v>
      </c>
      <c r="BF4" s="14">
        <f>EXP(-1.0587+0.8836*LN(BE4)+0.284)</f>
        <v>0.55366654932289705</v>
      </c>
      <c r="BG4" s="22">
        <f t="shared" ref="BG4:BG67" si="7">(BE4+BF4)*0.475*44/12</f>
        <v>3.1079825342915606</v>
      </c>
      <c r="BH4" s="62">
        <f t="shared" ref="BH4:BH67" si="8">BG4+(AY4+AZ4)*44/12</f>
        <v>260.99687142318044</v>
      </c>
      <c r="BI4" s="62">
        <f ca="1">AVERAGE(OFFSET($BH$3,0,0,'Données projet'!$E$11+1,1))-AVERAGE(OFFSET($H$3,0,0,'Données projet'!$E$11+1,1))</f>
        <v>286.93155310107437</v>
      </c>
      <c r="BJ4" s="62">
        <f>$BJ$3</f>
        <v>234.88697533928587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260.42698077017764</v>
      </c>
      <c r="CD4" s="62">
        <f ca="1">AVERAGE(OFFSET($CC$3,0,0,'Données projet'!$E$12+1,1))-AVERAGE(OFFSET($H$3,0,0,'Données projet'!$E$12+1,1))</f>
        <v>229.46359752491622</v>
      </c>
      <c r="CE4" s="62">
        <f>$CE$3</f>
        <v>267.63269734144376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1.5572926756688519</v>
      </c>
      <c r="P5" s="14">
        <f t="shared" ref="P5:P68" si="33">EXP(-1.0587+0.8836*LN(O5)+0.284)</f>
        <v>0.68160129960402205</v>
      </c>
      <c r="Q5" s="22">
        <f t="shared" si="2"/>
        <v>3.8994070069335893</v>
      </c>
      <c r="R5" s="62">
        <f t="shared" si="0"/>
        <v>263.01051811804473</v>
      </c>
      <c r="S5" s="62">
        <f ca="1">AVERAGE(OFFSET($R$3,0,0,'Données projet'!$E$9+1,1))-AVERAGE(OFFSET($H$3,0,0,'Données projet'!$E$9+1,1))</f>
        <v>439.44767572009806</v>
      </c>
      <c r="T5" s="62">
        <f t="shared" ref="T5:T68" si="34">$T$3</f>
        <v>245.54866503154676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1.25</v>
      </c>
      <c r="AI5" s="14">
        <f>IF('Données projet'!$A$62&gt;35,AI4+AH5-AQ4,IF(A5&lt;'Données projet'!$A$62,$AF$205^A5,IF(A5='Données projet'!$A$62,'Données projet'!$B$62,AI4+AH5-AQ4)))</f>
        <v>1.7782794100389228</v>
      </c>
      <c r="AJ5" s="14">
        <f>AI5*VLOOKUP('Données projet'!$B$10,Paramètres!$A$1:$I$89,3,0)*VLOOKUP('Données projet'!$B$10,Paramètres!$A$1:$I$89,5,0)</f>
        <v>0.90436177676939467</v>
      </c>
      <c r="AK5" s="14">
        <f t="shared" ref="AK5:AK68" si="35">EXP(-1.0587+0.8836*LN(AJ5)+0.284)</f>
        <v>0.42167323074567703</v>
      </c>
      <c r="AL5" s="22">
        <f t="shared" si="4"/>
        <v>2.3095109714220832</v>
      </c>
      <c r="AM5" s="62">
        <f t="shared" si="5"/>
        <v>261.42062208253321</v>
      </c>
      <c r="AN5" s="62">
        <f ca="1">AVERAGE(OFFSET($AM$3,0,0,'Données projet'!$E$10+1,1))-AVERAGE(OFFSET($H$3,0,0,'Données projet'!$E$10+1,1))</f>
        <v>76.632391061599265</v>
      </c>
      <c r="AO5" s="62">
        <f t="shared" ref="AO5:AO68" si="36">$AO$3</f>
        <v>263.22316924362588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3.1623931623931623</v>
      </c>
      <c r="BD5" s="13">
        <f>IF('Données projet'!$A$88&gt;35,BD4+BC5-BL4,IF(A5&lt;'Données projet'!$A$88,$BA$205^A5,IF(A5='Données projet'!$A$88,'Données projet'!$B$88,BD4+BC5-BL4)))</f>
        <v>1.6729422505775835</v>
      </c>
      <c r="BE5" s="14">
        <f>BD5*VLOOKUP('Données projet'!$B$11,Paramètres!$A$1:$I$89,3,0)*VLOOKUP('Données projet'!$B$11,Paramètres!$A$1:$I$89,5,0)</f>
        <v>1.5919718456496286</v>
      </c>
      <c r="BF5" s="14">
        <f t="shared" ref="BF5:BF68" si="37">EXP(-1.0587+0.8836*LN(BE5)+0.284)</f>
        <v>0.69499578258152339</v>
      </c>
      <c r="BG5" s="22">
        <f t="shared" si="7"/>
        <v>3.9831352858359232</v>
      </c>
      <c r="BH5" s="62">
        <f t="shared" si="8"/>
        <v>263.09424639694709</v>
      </c>
      <c r="BI5" s="62">
        <f ca="1">AVERAGE(OFFSET($BH$3,0,0,'Données projet'!$E$11+1,1))-AVERAGE(OFFSET($H$3,0,0,'Données projet'!$E$11+1,1))</f>
        <v>286.93155310107437</v>
      </c>
      <c r="BJ5" s="62">
        <f t="shared" ref="BJ5:BJ68" si="38">$BJ$3</f>
        <v>234.88697533928587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262.32793292279484</v>
      </c>
      <c r="CD5" s="62">
        <f ca="1">AVERAGE(OFFSET($CC$3,0,0,'Données projet'!$E$12+1,1))-AVERAGE(OFFSET($H$3,0,0,'Données projet'!$E$12+1,1))</f>
        <v>229.46359752491622</v>
      </c>
      <c r="CE5" s="62">
        <f t="shared" ref="CE5:CE68" si="40">$CE$3</f>
        <v>267.63269734144376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1.9299070117993768</v>
      </c>
      <c r="P6" s="14">
        <f t="shared" si="33"/>
        <v>0.82385733708903885</v>
      </c>
      <c r="Q6" s="22">
        <f t="shared" si="2"/>
        <v>4.7961395743139903</v>
      </c>
      <c r="R6" s="62">
        <f t="shared" si="0"/>
        <v>265.12947290764731</v>
      </c>
      <c r="S6" s="62">
        <f ca="1">AVERAGE(OFFSET($R$3,0,0,'Données projet'!$E$9+1,1))-AVERAGE(OFFSET($H$3,0,0,'Données projet'!$E$9+1,1))</f>
        <v>439.44767572009806</v>
      </c>
      <c r="T6" s="62">
        <f t="shared" si="34"/>
        <v>245.54866503154676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1.25</v>
      </c>
      <c r="AI6" s="14">
        <f>IF('Données projet'!$A$62&gt;35,AI5+AH6-AQ5,IF(A6&lt;'Données projet'!$A$62,$AF$205^A6,IF(A6='Données projet'!$A$62,'Données projet'!$B$62,AI5+AH6-AQ5)))</f>
        <v>2.3713737056616551</v>
      </c>
      <c r="AJ6" s="14">
        <f>AI6*VLOOKUP('Données projet'!$B$10,Paramètres!$A$1:$I$89,3,0)*VLOOKUP('Données projet'!$B$10,Paramètres!$A$1:$I$89,5,0)</f>
        <v>1.2059858117512914</v>
      </c>
      <c r="AK6" s="14">
        <f t="shared" si="35"/>
        <v>0.54378350716641755</v>
      </c>
      <c r="AL6" s="22">
        <f t="shared" si="4"/>
        <v>3.0475148971150094</v>
      </c>
      <c r="AM6" s="62">
        <f t="shared" si="5"/>
        <v>263.38084823044835</v>
      </c>
      <c r="AN6" s="62">
        <f ca="1">AVERAGE(OFFSET($AM$3,0,0,'Données projet'!$E$10+1,1))-AVERAGE(OFFSET($H$3,0,0,'Données projet'!$E$10+1,1))</f>
        <v>76.632391061599265</v>
      </c>
      <c r="AO6" s="62">
        <f t="shared" si="36"/>
        <v>263.22316924362588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3.1623931623931623</v>
      </c>
      <c r="BD6" s="13">
        <f>IF('Données projet'!$A$88&gt;35,BD5+BC6-BL5,IF(A6&lt;'Données projet'!$A$88,$BA$205^A6,IF(A6='Données projet'!$A$88,'Données projet'!$B$88,BD5+BC6-BL5)))</f>
        <v>2.1638214630922641</v>
      </c>
      <c r="BE6" s="14">
        <f>BD6*VLOOKUP('Données projet'!$B$11,Paramètres!$A$1:$I$89,3,0)*VLOOKUP('Données projet'!$B$11,Paramètres!$A$1:$I$89,5,0)</f>
        <v>2.0590925042785986</v>
      </c>
      <c r="BF6" s="14">
        <f t="shared" si="37"/>
        <v>0.87240079502149648</v>
      </c>
      <c r="BG6" s="22">
        <f t="shared" si="7"/>
        <v>5.1056841629476652</v>
      </c>
      <c r="BH6" s="62">
        <f t="shared" si="8"/>
        <v>265.439017496281</v>
      </c>
      <c r="BI6" s="62">
        <f ca="1">AVERAGE(OFFSET($BH$3,0,0,'Données projet'!$E$11+1,1))-AVERAGE(OFFSET($H$3,0,0,'Données projet'!$E$11+1,1))</f>
        <v>286.93155310107437</v>
      </c>
      <c r="BJ6" s="62">
        <f t="shared" si="38"/>
        <v>234.88697533928587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264.41110313686249</v>
      </c>
      <c r="CD6" s="62">
        <f ca="1">AVERAGE(OFFSET($CC$3,0,0,'Données projet'!$E$12+1,1))-AVERAGE(OFFSET($H$3,0,0,'Données projet'!$E$12+1,1))</f>
        <v>229.46359752491622</v>
      </c>
      <c r="CE6" s="62">
        <f t="shared" si="40"/>
        <v>267.63269734144376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2.3916769996961063</v>
      </c>
      <c r="P7" s="14">
        <f t="shared" si="33"/>
        <v>0.9958034297612971</v>
      </c>
      <c r="Q7" s="22">
        <f t="shared" si="2"/>
        <v>5.8998617479716442</v>
      </c>
      <c r="R7" s="62">
        <f t="shared" si="0"/>
        <v>267.45541730352721</v>
      </c>
      <c r="S7" s="62">
        <f ca="1">AVERAGE(OFFSET($R$3,0,0,'Données projet'!$E$9+1,1))-AVERAGE(OFFSET($H$3,0,0,'Données projet'!$E$9+1,1))</f>
        <v>439.44767572009806</v>
      </c>
      <c r="T7" s="62">
        <f t="shared" si="34"/>
        <v>245.54866503154676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1.25</v>
      </c>
      <c r="AI7" s="14">
        <f>IF('Données projet'!$A$62&gt;35,AI6+AH7-AQ6,IF(A7&lt;'Données projet'!$A$62,$AF$205^A7,IF(A7='Données projet'!$A$62,'Données projet'!$B$62,AI6+AH7-AQ6)))</f>
        <v>3.1622776601683791</v>
      </c>
      <c r="AJ7" s="14">
        <f>AI7*VLOOKUP('Données projet'!$B$10,Paramètres!$A$1:$I$89,3,0)*VLOOKUP('Données projet'!$B$10,Paramètres!$A$1:$I$89,5,0)</f>
        <v>1.608207926855231</v>
      </c>
      <c r="AK7" s="14">
        <f t="shared" si="35"/>
        <v>0.70125509780001816</v>
      </c>
      <c r="AL7" s="22">
        <f t="shared" si="4"/>
        <v>4.022314767941225</v>
      </c>
      <c r="AM7" s="62">
        <f t="shared" si="5"/>
        <v>265.57787032349677</v>
      </c>
      <c r="AN7" s="62">
        <f ca="1">AVERAGE(OFFSET($AM$3,0,0,'Données projet'!$E$10+1,1))-AVERAGE(OFFSET($H$3,0,0,'Données projet'!$E$10+1,1))</f>
        <v>76.632391061599265</v>
      </c>
      <c r="AO7" s="62">
        <f t="shared" si="36"/>
        <v>263.22316924362588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3.1623931623931623</v>
      </c>
      <c r="BD7" s="13">
        <f>IF('Données projet'!$A$88&gt;35,BD6+BC7-BL6,IF(A7&lt;'Données projet'!$A$88,$BA$205^A7,IF(A7='Données projet'!$A$88,'Données projet'!$B$88,BD6+BC7-BL6)))</f>
        <v>2.7987357737675902</v>
      </c>
      <c r="BE7" s="14">
        <f>BD7*VLOOKUP('Données projet'!$B$11,Paramètres!$A$1:$I$89,3,0)*VLOOKUP('Données projet'!$B$11,Paramètres!$A$1:$I$89,5,0)</f>
        <v>2.6632769623172385</v>
      </c>
      <c r="BF7" s="14">
        <f t="shared" si="37"/>
        <v>1.0950903102276937</v>
      </c>
      <c r="BG7" s="22">
        <f t="shared" si="7"/>
        <v>6.5458229996824224</v>
      </c>
      <c r="BH7" s="62">
        <f t="shared" si="8"/>
        <v>268.10137855523794</v>
      </c>
      <c r="BI7" s="62">
        <f ca="1">AVERAGE(OFFSET($BH$3,0,0,'Données projet'!$E$11+1,1))-AVERAGE(OFFSET($H$3,0,0,'Données projet'!$E$11+1,1))</f>
        <v>286.93155310107437</v>
      </c>
      <c r="BJ7" s="62">
        <f t="shared" si="38"/>
        <v>234.88697533928587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266.72559198951097</v>
      </c>
      <c r="CD7" s="62">
        <f ca="1">AVERAGE(OFFSET($CC$3,0,0,'Données projet'!$E$12+1,1))-AVERAGE(OFFSET($H$3,0,0,'Données projet'!$E$12+1,1))</f>
        <v>229.46359752491622</v>
      </c>
      <c r="CE7" s="62">
        <f t="shared" si="40"/>
        <v>267.63269734144376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2.9639349646914495</v>
      </c>
      <c r="P8" s="14">
        <f t="shared" si="33"/>
        <v>1.2036361467970902</v>
      </c>
      <c r="Q8" s="22">
        <f t="shared" si="2"/>
        <v>7.2585196858425398</v>
      </c>
      <c r="R8" s="62">
        <f t="shared" si="0"/>
        <v>270.03629746362031</v>
      </c>
      <c r="S8" s="62">
        <f ca="1">AVERAGE(OFFSET($R$3,0,0,'Données projet'!$E$9+1,1))-AVERAGE(OFFSET($H$3,0,0,'Données projet'!$E$9+1,1))</f>
        <v>439.44767572009806</v>
      </c>
      <c r="T8" s="62">
        <f t="shared" si="34"/>
        <v>245.54866503154676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1.25</v>
      </c>
      <c r="AI8" s="14">
        <f>IF('Données projet'!$A$62&gt;35,AI7+AH8-AQ7,IF(A8&lt;'Données projet'!$A$62,$AF$205^A8,IF(A8='Données projet'!$A$62,'Données projet'!$B$62,AI7+AH8-AQ7)))</f>
        <v>4.2169650342858223</v>
      </c>
      <c r="AJ8" s="14">
        <f>AI8*VLOOKUP('Données projet'!$B$10,Paramètres!$A$1:$I$89,3,0)*VLOOKUP('Données projet'!$B$10,Paramètres!$A$1:$I$89,5,0)</f>
        <v>2.144579737836398</v>
      </c>
      <c r="AK8" s="14">
        <f t="shared" si="35"/>
        <v>0.90432811166524951</v>
      </c>
      <c r="AL8" s="22">
        <f t="shared" si="4"/>
        <v>5.3101811712153699</v>
      </c>
      <c r="AM8" s="62">
        <f t="shared" si="5"/>
        <v>268.08795894899316</v>
      </c>
      <c r="AN8" s="62">
        <f ca="1">AVERAGE(OFFSET($AM$3,0,0,'Données projet'!$E$10+1,1))-AVERAGE(OFFSET($H$3,0,0,'Données projet'!$E$10+1,1))</f>
        <v>76.632391061599265</v>
      </c>
      <c r="AO8" s="62">
        <f t="shared" si="36"/>
        <v>263.22316924362588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3.1623931623931623</v>
      </c>
      <c r="BD8" s="13">
        <f>IF('Données projet'!$A$88&gt;35,BD7+BC8-BL7,IF(A8&lt;'Données projet'!$A$88,$BA$205^A8,IF(A8='Données projet'!$A$88,'Données projet'!$B$88,BD7+BC8-BL7)))</f>
        <v>3.6199483483136521</v>
      </c>
      <c r="BE8" s="14">
        <f>BD8*VLOOKUP('Données projet'!$B$11,Paramètres!$A$1:$I$89,3,0)*VLOOKUP('Données projet'!$B$11,Paramètres!$A$1:$I$89,5,0)</f>
        <v>3.4447428482552716</v>
      </c>
      <c r="BF8" s="14">
        <f t="shared" si="37"/>
        <v>1.3746236757212458</v>
      </c>
      <c r="BG8" s="22">
        <f t="shared" si="7"/>
        <v>8.3937300292591015</v>
      </c>
      <c r="BH8" s="62">
        <f t="shared" si="8"/>
        <v>271.17150780703685</v>
      </c>
      <c r="BI8" s="62">
        <f ca="1">AVERAGE(OFFSET($BH$3,0,0,'Données projet'!$E$11+1,1))-AVERAGE(OFFSET($H$3,0,0,'Données projet'!$E$11+1,1))</f>
        <v>286.93155310107437</v>
      </c>
      <c r="BJ8" s="62">
        <f t="shared" si="38"/>
        <v>234.88697533928587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269.33377625930052</v>
      </c>
      <c r="CD8" s="62">
        <f ca="1">AVERAGE(OFFSET($CC$3,0,0,'Données projet'!$E$12+1,1))-AVERAGE(OFFSET($H$3,0,0,'Données projet'!$E$12+1,1))</f>
        <v>229.46359752491622</v>
      </c>
      <c r="CE8" s="62">
        <f t="shared" si="40"/>
        <v>267.63269734144376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3.6731174301700205</v>
      </c>
      <c r="P9" s="14">
        <f t="shared" si="33"/>
        <v>1.4548453345092642</v>
      </c>
      <c r="Q9" s="22">
        <f t="shared" si="2"/>
        <v>8.9312018151497536</v>
      </c>
      <c r="R9" s="62">
        <f t="shared" si="0"/>
        <v>272.93120181514973</v>
      </c>
      <c r="S9" s="62">
        <f ca="1">AVERAGE(OFFSET($R$3,0,0,'Données projet'!$E$9+1,1))-AVERAGE(OFFSET($H$3,0,0,'Données projet'!$E$9+1,1))</f>
        <v>439.44767572009806</v>
      </c>
      <c r="T9" s="62">
        <f t="shared" si="34"/>
        <v>245.54866503154676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1.25</v>
      </c>
      <c r="AI9" s="14">
        <f>IF('Données projet'!$A$62&gt;35,AI8+AH9-AQ8,IF(A9&lt;'Données projet'!$A$62,$AF$205^A9,IF(A9='Données projet'!$A$62,'Données projet'!$B$62,AI8+AH9-AQ8)))</f>
        <v>5.6234132519034903</v>
      </c>
      <c r="AJ9" s="14">
        <f>AI9*VLOOKUP('Données projet'!$B$10,Paramètres!$A$1:$I$89,3,0)*VLOOKUP('Données projet'!$B$10,Paramètres!$A$1:$I$89,5,0)</f>
        <v>2.8598430433880391</v>
      </c>
      <c r="AK9" s="14">
        <f t="shared" si="35"/>
        <v>1.1662080405742108</v>
      </c>
      <c r="AL9" s="22">
        <f t="shared" si="4"/>
        <v>7.0120389712342508</v>
      </c>
      <c r="AM9" s="62">
        <f t="shared" si="5"/>
        <v>271.01203897123423</v>
      </c>
      <c r="AN9" s="62">
        <f ca="1">AVERAGE(OFFSET($AM$3,0,0,'Données projet'!$E$10+1,1))-AVERAGE(OFFSET($H$3,0,0,'Données projet'!$E$10+1,1))</f>
        <v>76.632391061599265</v>
      </c>
      <c r="AO9" s="62">
        <f t="shared" si="36"/>
        <v>263.22316924362588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3.1623931623931623</v>
      </c>
      <c r="BD9" s="13">
        <f>IF('Données projet'!$A$88&gt;35,BD8+BC9-BL8,IF(A9&lt;'Données projet'!$A$88,$BA$205^A9,IF(A9='Données projet'!$A$88,'Données projet'!$B$88,BD8+BC9-BL8)))</f>
        <v>4.6821233241387468</v>
      </c>
      <c r="BE9" s="14">
        <f>BD9*VLOOKUP('Données projet'!$B$11,Paramètres!$A$1:$I$89,3,0)*VLOOKUP('Données projet'!$B$11,Paramètres!$A$1:$I$89,5,0)</f>
        <v>4.4555085552504314</v>
      </c>
      <c r="BF9" s="14">
        <f t="shared" si="37"/>
        <v>1.7255108845411122</v>
      </c>
      <c r="BG9" s="22">
        <f t="shared" si="7"/>
        <v>10.765275524303604</v>
      </c>
      <c r="BH9" s="62">
        <f t="shared" si="8"/>
        <v>274.7652755243036</v>
      </c>
      <c r="BI9" s="62">
        <f ca="1">AVERAGE(OFFSET($BH$3,0,0,'Données projet'!$E$11+1,1))-AVERAGE(OFFSET($H$3,0,0,'Données projet'!$E$11+1,1))</f>
        <v>286.93155310107437</v>
      </c>
      <c r="BJ9" s="62">
        <f t="shared" si="38"/>
        <v>234.88697533928587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272.31491008523295</v>
      </c>
      <c r="CD9" s="62">
        <f ca="1">AVERAGE(OFFSET($CC$3,0,0,'Données projet'!$E$12+1,1))-AVERAGE(OFFSET($H$3,0,0,'Données projet'!$E$12+1,1))</f>
        <v>229.46359752491622</v>
      </c>
      <c r="CE9" s="62">
        <f t="shared" si="40"/>
        <v>267.63269734144376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4.5519864020441929</v>
      </c>
      <c r="P10" s="14">
        <f t="shared" si="33"/>
        <v>1.7584840343783612</v>
      </c>
      <c r="Q10" s="22">
        <f t="shared" si="2"/>
        <v>10.990736010102614</v>
      </c>
      <c r="R10" s="62">
        <f t="shared" si="0"/>
        <v>276.21295823232487</v>
      </c>
      <c r="S10" s="62">
        <f ca="1">AVERAGE(OFFSET($R$3,0,0,'Données projet'!$E$9+1,1))-AVERAGE(OFFSET($H$3,0,0,'Données projet'!$E$9+1,1))</f>
        <v>439.44767572009806</v>
      </c>
      <c r="T10" s="62">
        <f t="shared" si="34"/>
        <v>245.54866503154676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1.25</v>
      </c>
      <c r="AI10" s="14">
        <f>IF('Données projet'!$A$62&gt;35,AI9+AH10-AQ9,IF(A10&lt;'Données projet'!$A$62,$AF$205^A10,IF(A10='Données projet'!$A$62,'Données projet'!$B$62,AI9+AH10-AQ9)))</f>
        <v>7.4989420933245574</v>
      </c>
      <c r="AJ10" s="14">
        <f>AI10*VLOOKUP('Données projet'!$B$10,Paramètres!$A$1:$I$89,3,0)*VLOOKUP('Données projet'!$B$10,Paramètres!$A$1:$I$89,5,0)</f>
        <v>3.8136619909811373</v>
      </c>
      <c r="AK10" s="14">
        <f t="shared" si="35"/>
        <v>1.5039244897469028</v>
      </c>
      <c r="AL10" s="22">
        <f t="shared" si="4"/>
        <v>9.261463120601336</v>
      </c>
      <c r="AM10" s="62">
        <f t="shared" si="5"/>
        <v>274.48368534282355</v>
      </c>
      <c r="AN10" s="62">
        <f ca="1">AVERAGE(OFFSET($AM$3,0,0,'Données projet'!$E$10+1,1))-AVERAGE(OFFSET($H$3,0,0,'Données projet'!$E$10+1,1))</f>
        <v>76.632391061599265</v>
      </c>
      <c r="AO10" s="62">
        <f t="shared" si="36"/>
        <v>263.22316924362588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3.1623931623931623</v>
      </c>
      <c r="BD10" s="13">
        <f>IF('Données projet'!$A$88&gt;35,BD9+BC10-BL9,IF(A10&lt;'Données projet'!$A$88,$BA$205^A10,IF(A10='Données projet'!$A$88,'Données projet'!$B$88,BD9+BC10-BL9)))</f>
        <v>6.0559645368024464</v>
      </c>
      <c r="BE10" s="14">
        <f>BD10*VLOOKUP('Données projet'!$B$11,Paramètres!$A$1:$I$89,3,0)*VLOOKUP('Données projet'!$B$11,Paramètres!$A$1:$I$89,5,0)</f>
        <v>5.7628558532212084</v>
      </c>
      <c r="BF10" s="14">
        <f t="shared" si="37"/>
        <v>2.1659657586703922</v>
      </c>
      <c r="BG10" s="22">
        <f t="shared" si="7"/>
        <v>13.809364307377871</v>
      </c>
      <c r="BH10" s="62">
        <f t="shared" si="8"/>
        <v>279.03158652960008</v>
      </c>
      <c r="BI10" s="62">
        <f ca="1">AVERAGE(OFFSET($BH$3,0,0,'Données projet'!$E$11+1,1))-AVERAGE(OFFSET($H$3,0,0,'Données projet'!$E$11+1,1))</f>
        <v>286.93155310107437</v>
      </c>
      <c r="BJ10" s="62">
        <f t="shared" si="38"/>
        <v>234.88697533928587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275.76970579909499</v>
      </c>
      <c r="CD10" s="62">
        <f ca="1">AVERAGE(OFFSET($CC$3,0,0,'Données projet'!$E$12+1,1))-AVERAGE(OFFSET($H$3,0,0,'Données projet'!$E$12+1,1))</f>
        <v>229.46359752491622</v>
      </c>
      <c r="CE10" s="62">
        <f t="shared" si="40"/>
        <v>267.63269734144376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5.6411428706857674</v>
      </c>
      <c r="P11" s="14">
        <f t="shared" si="33"/>
        <v>2.125494735292019</v>
      </c>
      <c r="Q11" s="22">
        <f t="shared" si="2"/>
        <v>13.526893830411311</v>
      </c>
      <c r="R11" s="62">
        <f t="shared" si="0"/>
        <v>279.97133827485578</v>
      </c>
      <c r="S11" s="62">
        <f ca="1">AVERAGE(OFFSET($R$3,0,0,'Données projet'!$E$9+1,1))-AVERAGE(OFFSET($H$3,0,0,'Données projet'!$E$9+1,1))</f>
        <v>439.44767572009806</v>
      </c>
      <c r="T11" s="62">
        <f t="shared" si="34"/>
        <v>245.54866503154676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10</v>
      </c>
      <c r="AG11" s="13">
        <f>VLOOKUP(A11,'Données projet'!$A$61:$I$81,9,0)</f>
        <v>1.25</v>
      </c>
      <c r="AH11" s="13">
        <f t="array" ref="AH11">INDEX(AG:AG,MIN(IF(ISNUMBER(AG11:AG207),ROW(AG11:AG207),"")))</f>
        <v>1.25</v>
      </c>
      <c r="AI11" s="14">
        <f>IF('Données projet'!$A$62&gt;35,AI10+AH11-AQ10,IF(A11&lt;'Données projet'!$A$62,$AF$205^A11,IF(A11='Données projet'!$A$62,'Données projet'!$B$62,AI10+AH11-AQ10)))</f>
        <v>10</v>
      </c>
      <c r="AJ11" s="14">
        <f>AI11*VLOOKUP('Données projet'!$B$10,Paramètres!$A$1:$I$89,3,0)*VLOOKUP('Données projet'!$B$10,Paramètres!$A$1:$I$89,5,0)</f>
        <v>5.0856000000000003</v>
      </c>
      <c r="AK11" s="14">
        <f t="shared" si="35"/>
        <v>1.939438583999846</v>
      </c>
      <c r="AL11" s="22">
        <f t="shared" si="4"/>
        <v>12.235275533799731</v>
      </c>
      <c r="AM11" s="62">
        <f t="shared" si="5"/>
        <v>278.67971997824418</v>
      </c>
      <c r="AN11" s="62">
        <f ca="1">AVERAGE(OFFSET($AM$3,0,0,'Données projet'!$E$10+1,1))-AVERAGE(OFFSET($H$3,0,0,'Données projet'!$E$10+1,1))</f>
        <v>76.632391061599265</v>
      </c>
      <c r="AO11" s="62">
        <f t="shared" si="36"/>
        <v>263.22316924362588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3.1623931623931623</v>
      </c>
      <c r="BD11" s="13">
        <f>IF('Données projet'!$A$88&gt;35,BD10+BC11-BL10,IF(A11&lt;'Données projet'!$A$88,$BA$205^A11,IF(A11='Données projet'!$A$88,'Données projet'!$B$88,BD10+BC11-BL10)))</f>
        <v>7.8329219313664717</v>
      </c>
      <c r="BE11" s="14">
        <f>BD11*VLOOKUP('Données projet'!$B$11,Paramètres!$A$1:$I$89,3,0)*VLOOKUP('Données projet'!$B$11,Paramètres!$A$1:$I$89,5,0)</f>
        <v>7.4538085098883347</v>
      </c>
      <c r="BF11" s="14">
        <f t="shared" si="37"/>
        <v>2.7188513904855807</v>
      </c>
      <c r="BG11" s="22">
        <f t="shared" si="7"/>
        <v>17.717382659817904</v>
      </c>
      <c r="BH11" s="62">
        <f t="shared" si="8"/>
        <v>284.16182710426239</v>
      </c>
      <c r="BI11" s="62">
        <f ca="1">AVERAGE(OFFSET($BH$3,0,0,'Données projet'!$E$11+1,1))-AVERAGE(OFFSET($H$3,0,0,'Données projet'!$E$11+1,1))</f>
        <v>286.93155310107437</v>
      </c>
      <c r="BJ11" s="62">
        <f t="shared" si="38"/>
        <v>234.88697533928587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279.82616165924384</v>
      </c>
      <c r="CD11" s="62">
        <f ca="1">AVERAGE(OFFSET($CC$3,0,0,'Données projet'!$E$12+1,1))-AVERAGE(OFFSET($H$3,0,0,'Données projet'!$E$12+1,1))</f>
        <v>229.46359752491622</v>
      </c>
      <c r="CE11" s="62">
        <f t="shared" si="40"/>
        <v>267.63269734144376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6.9909024493566383</v>
      </c>
      <c r="P12" s="14">
        <f t="shared" si="33"/>
        <v>2.5691037174250742</v>
      </c>
      <c r="Q12" s="22">
        <f t="shared" si="2"/>
        <v>16.650344073811482</v>
      </c>
      <c r="R12" s="62">
        <f t="shared" si="0"/>
        <v>284.31701074047817</v>
      </c>
      <c r="S12" s="62">
        <f ca="1">AVERAGE(OFFSET($R$3,0,0,'Données projet'!$E$9+1,1))-AVERAGE(OFFSET($H$3,0,0,'Données projet'!$E$9+1,1))</f>
        <v>439.44767572009806</v>
      </c>
      <c r="T12" s="62">
        <f t="shared" si="34"/>
        <v>245.54866503154676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29</v>
      </c>
      <c r="AG12" s="13">
        <f>VLOOKUP(A12,'Données projet'!$A$61:$I$81,9,0)</f>
        <v>19</v>
      </c>
      <c r="AH12" s="13">
        <f t="array" ref="AH12">INDEX(AG:AG,MIN(IF(ISNUMBER(AG12:AG208),ROW(AG12:AG208),"")))</f>
        <v>19</v>
      </c>
      <c r="AI12" s="14">
        <f>IF('Données projet'!$A$62&gt;35,AI11+AH12-AQ11,IF(A12&lt;'Données projet'!$A$62,$AF$205^A12,IF(A12='Données projet'!$A$62,'Données projet'!$B$62,AI11+AH12-AQ11)))</f>
        <v>29</v>
      </c>
      <c r="AJ12" s="14">
        <f>AI12*VLOOKUP('Données projet'!$B$10,Paramètres!$A$1:$I$89,3,0)*VLOOKUP('Données projet'!$B$10,Paramètres!$A$1:$I$89,5,0)</f>
        <v>14.748240000000001</v>
      </c>
      <c r="AK12" s="14">
        <f t="shared" si="35"/>
        <v>4.9687929763413896</v>
      </c>
      <c r="AL12" s="22">
        <f t="shared" si="4"/>
        <v>34.340499100461251</v>
      </c>
      <c r="AM12" s="62">
        <f t="shared" si="5"/>
        <v>302.00716576712796</v>
      </c>
      <c r="AN12" s="62">
        <f ca="1">AVERAGE(OFFSET($AM$3,0,0,'Données projet'!$E$10+1,1))-AVERAGE(OFFSET($H$3,0,0,'Données projet'!$E$10+1,1))</f>
        <v>76.632391061599265</v>
      </c>
      <c r="AO12" s="62">
        <f t="shared" si="36"/>
        <v>263.22316924362588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3.1623931623931623</v>
      </c>
      <c r="BD12" s="13">
        <f>IF('Données projet'!$A$88&gt;35,BD11+BC12-BL11,IF(A12&lt;'Données projet'!$A$88,$BA$205^A12,IF(A12='Données projet'!$A$88,'Données projet'!$B$88,BD11+BC12-BL11)))</f>
        <v>10.131278941616319</v>
      </c>
      <c r="BE12" s="14">
        <f>BD12*VLOOKUP('Données projet'!$B$11,Paramètres!$A$1:$I$89,3,0)*VLOOKUP('Données projet'!$B$11,Paramètres!$A$1:$I$89,5,0)</f>
        <v>9.6409250408420899</v>
      </c>
      <c r="BF12" s="14">
        <f t="shared" si="37"/>
        <v>3.412866918119311</v>
      </c>
      <c r="BG12" s="22">
        <f t="shared" si="7"/>
        <v>22.735354328524441</v>
      </c>
      <c r="BH12" s="62">
        <f t="shared" si="8"/>
        <v>290.40202099519115</v>
      </c>
      <c r="BI12" s="62">
        <f ca="1">AVERAGE(OFFSET($BH$3,0,0,'Données projet'!$E$11+1,1))-AVERAGE(OFFSET($H$3,0,0,'Données projet'!$E$11+1,1))</f>
        <v>286.93155310107437</v>
      </c>
      <c r="BJ12" s="62">
        <f t="shared" si="38"/>
        <v>234.88697533928587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284.64697678406844</v>
      </c>
      <c r="CD12" s="62">
        <f ca="1">AVERAGE(OFFSET($CC$3,0,0,'Données projet'!$E$12+1,1))-AVERAGE(OFFSET($H$3,0,0,'Données projet'!$E$12+1,1))</f>
        <v>229.46359752491622</v>
      </c>
      <c r="CE12" s="62">
        <f t="shared" si="40"/>
        <v>267.63269734144376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8.6636197977519771</v>
      </c>
      <c r="P13" s="14">
        <f t="shared" si="33"/>
        <v>3.1052976990698267</v>
      </c>
      <c r="Q13" s="22">
        <f t="shared" si="2"/>
        <v>20.497531306964643</v>
      </c>
      <c r="R13" s="62">
        <f t="shared" si="0"/>
        <v>289.38642019585347</v>
      </c>
      <c r="S13" s="62">
        <f ca="1">AVERAGE(OFFSET($R$3,0,0,'Données projet'!$E$9+1,1))-AVERAGE(OFFSET($H$3,0,0,'Données projet'!$E$9+1,1))</f>
        <v>439.44767572009806</v>
      </c>
      <c r="T13" s="62">
        <f t="shared" si="34"/>
        <v>245.54866503154676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49</v>
      </c>
      <c r="AG13" s="13">
        <f>VLOOKUP(A13,'Données projet'!$A$61:$I$81,9,0)</f>
        <v>20</v>
      </c>
      <c r="AH13" s="13">
        <f t="array" ref="AH13">INDEX(AG:AG,MIN(IF(ISNUMBER(AG13:AG209),ROW(AG13:AG209),"")))</f>
        <v>20</v>
      </c>
      <c r="AI13" s="14">
        <f>IF('Données projet'!$A$62&gt;35,AI12+AH13-AQ12,IF(A13&lt;'Données projet'!$A$62,$AF$205^A13,IF(A13='Données projet'!$A$62,'Données projet'!$B$62,AI12+AH13-AQ12)))</f>
        <v>49</v>
      </c>
      <c r="AJ13" s="14">
        <f>AI13*VLOOKUP('Données projet'!$B$10,Paramètres!$A$1:$I$89,3,0)*VLOOKUP('Données projet'!$B$10,Paramètres!$A$1:$I$89,5,0)</f>
        <v>24.919440000000002</v>
      </c>
      <c r="AK13" s="14">
        <f t="shared" si="35"/>
        <v>7.8982938575045445</v>
      </c>
      <c r="AL13" s="22">
        <f t="shared" si="4"/>
        <v>57.157553135153762</v>
      </c>
      <c r="AM13" s="62">
        <f t="shared" si="5"/>
        <v>326.04644202404262</v>
      </c>
      <c r="AN13" s="62">
        <f ca="1">AVERAGE(OFFSET($AM$3,0,0,'Données projet'!$E$10+1,1))-AVERAGE(OFFSET($H$3,0,0,'Données projet'!$E$10+1,1))</f>
        <v>76.632391061599265</v>
      </c>
      <c r="AO13" s="62">
        <f t="shared" si="36"/>
        <v>263.22316924362588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3.1623931623931623</v>
      </c>
      <c r="BD13" s="13">
        <f>IF('Données projet'!$A$88&gt;35,BD12+BC13-BL12,IF(A13&lt;'Données projet'!$A$88,$BA$205^A13,IF(A13='Données projet'!$A$88,'Données projet'!$B$88,BD12+BC13-BL12)))</f>
        <v>13.104026044458736</v>
      </c>
      <c r="BE13" s="14">
        <f>BD13*VLOOKUP('Données projet'!$B$11,Paramètres!$A$1:$I$89,3,0)*VLOOKUP('Données projet'!$B$11,Paramètres!$A$1:$I$89,5,0)</f>
        <v>12.469791183906933</v>
      </c>
      <c r="BF13" s="14">
        <f t="shared" si="37"/>
        <v>4.2840372377664062</v>
      </c>
      <c r="BG13" s="22">
        <f t="shared" si="7"/>
        <v>29.179584501081067</v>
      </c>
      <c r="BH13" s="62">
        <f t="shared" si="8"/>
        <v>298.06847338996994</v>
      </c>
      <c r="BI13" s="62">
        <f ca="1">AVERAGE(OFFSET($BH$3,0,0,'Données projet'!$E$11+1,1))-AVERAGE(OFFSET($H$3,0,0,'Données projet'!$E$11+1,1))</f>
        <v>286.93155310107437</v>
      </c>
      <c r="BJ13" s="62">
        <f t="shared" si="38"/>
        <v>234.88697533928587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290.43898667763051</v>
      </c>
      <c r="CD13" s="62">
        <f ca="1">AVERAGE(OFFSET($CC$3,0,0,'Données projet'!$E$12+1,1))-AVERAGE(OFFSET($H$3,0,0,'Données projet'!$E$12+1,1))</f>
        <v>229.46359752491622</v>
      </c>
      <c r="CE13" s="62">
        <f t="shared" si="40"/>
        <v>267.63269734144376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10.736569211734251</v>
      </c>
      <c r="P14" s="14">
        <f t="shared" si="33"/>
        <v>3.7533999637480915</v>
      </c>
      <c r="Q14" s="22">
        <f t="shared" si="2"/>
        <v>25.23669631396508</v>
      </c>
      <c r="R14" s="62">
        <f t="shared" si="0"/>
        <v>295.34780742507621</v>
      </c>
      <c r="S14" s="62">
        <f ca="1">AVERAGE(OFFSET($R$3,0,0,'Données projet'!$E$9+1,1))-AVERAGE(OFFSET($H$3,0,0,'Données projet'!$E$9+1,1))</f>
        <v>439.44767572009806</v>
      </c>
      <c r="T14" s="62">
        <f t="shared" si="34"/>
        <v>245.54866503154676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73</v>
      </c>
      <c r="AG14" s="13">
        <f>VLOOKUP(A14,'Données projet'!$A$61:$I$81,9,0)</f>
        <v>24</v>
      </c>
      <c r="AH14" s="13">
        <f t="array" ref="AH14">INDEX(AG:AG,MIN(IF(ISNUMBER(AG14:AG210),ROW(AG14:AG210),"")))</f>
        <v>24</v>
      </c>
      <c r="AI14" s="14">
        <f>IF('Données projet'!$A$62&gt;35,AI13+AH14-AQ13,IF(A14&lt;'Données projet'!$A$62,$AF$205^A14,IF(A14='Données projet'!$A$62,'Données projet'!$B$62,AI13+AH14-AQ13)))</f>
        <v>73</v>
      </c>
      <c r="AJ14" s="14">
        <f>AI14*VLOOKUP('Données projet'!$B$10,Paramètres!$A$1:$I$89,3,0)*VLOOKUP('Données projet'!$B$10,Paramètres!$A$1:$I$89,5,0)</f>
        <v>37.124880000000005</v>
      </c>
      <c r="AK14" s="14">
        <f t="shared" si="35"/>
        <v>11.233319480868495</v>
      </c>
      <c r="AL14" s="22">
        <f t="shared" si="4"/>
        <v>84.223864095845968</v>
      </c>
      <c r="AM14" s="62">
        <f t="shared" si="5"/>
        <v>354.3349752069571</v>
      </c>
      <c r="AN14" s="62">
        <f ca="1">AVERAGE(OFFSET($AM$3,0,0,'Données projet'!$E$10+1,1))-AVERAGE(OFFSET($H$3,0,0,'Données projet'!$E$10+1,1))</f>
        <v>76.632391061599265</v>
      </c>
      <c r="AO14" s="62">
        <f t="shared" si="36"/>
        <v>263.22316924362588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3.1623931623931623</v>
      </c>
      <c r="BD14" s="13">
        <f>IF('Données projet'!$A$88&gt;35,BD13+BC14-BL13,IF(A14&lt;'Données projet'!$A$88,$BA$205^A14,IF(A14='Données projet'!$A$88,'Données projet'!$B$88,BD13+BC14-BL13)))</f>
        <v>16.949044593816883</v>
      </c>
      <c r="BE14" s="14">
        <f>BD14*VLOOKUP('Données projet'!$B$11,Paramètres!$A$1:$I$89,3,0)*VLOOKUP('Données projet'!$B$11,Paramètres!$A$1:$I$89,5,0)</f>
        <v>16.128710835476145</v>
      </c>
      <c r="BF14" s="14">
        <f t="shared" si="37"/>
        <v>5.3775829807869533</v>
      </c>
      <c r="BG14" s="22">
        <f t="shared" si="7"/>
        <v>37.456795063324897</v>
      </c>
      <c r="BH14" s="62">
        <f t="shared" si="8"/>
        <v>307.56790617443602</v>
      </c>
      <c r="BI14" s="62">
        <f ca="1">AVERAGE(OFFSET($BH$3,0,0,'Données projet'!$E$11+1,1))-AVERAGE(OFFSET($H$3,0,0,'Données projet'!$E$11+1,1))</f>
        <v>286.93155310107437</v>
      </c>
      <c r="BJ14" s="62">
        <f t="shared" si="38"/>
        <v>234.88697533928587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297.46517135674492</v>
      </c>
      <c r="CD14" s="62">
        <f ca="1">AVERAGE(OFFSET($CC$3,0,0,'Données projet'!$E$12+1,1))-AVERAGE(OFFSET($H$3,0,0,'Données projet'!$E$12+1,1))</f>
        <v>229.46359752491622</v>
      </c>
      <c r="CE14" s="62">
        <f t="shared" si="40"/>
        <v>267.63269734144376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13.305514453470233</v>
      </c>
      <c r="P15" s="14">
        <f t="shared" si="33"/>
        <v>4.5367667299931158</v>
      </c>
      <c r="Q15" s="22">
        <f t="shared" si="2"/>
        <v>31.075306394532003</v>
      </c>
      <c r="R15" s="62">
        <f t="shared" si="0"/>
        <v>302.40863972786531</v>
      </c>
      <c r="S15" s="62">
        <f ca="1">AVERAGE(OFFSET($R$3,0,0,'Données projet'!$E$9+1,1))-AVERAGE(OFFSET($H$3,0,0,'Données projet'!$E$9+1,1))</f>
        <v>439.44767572009806</v>
      </c>
      <c r="T15" s="62">
        <f t="shared" si="34"/>
        <v>245.54866503154676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100</v>
      </c>
      <c r="AG15" s="13">
        <f>VLOOKUP(A15,'Données projet'!$A$61:$I$81,9,0)</f>
        <v>27</v>
      </c>
      <c r="AH15" s="13">
        <f t="array" ref="AH15">INDEX(AG:AG,MIN(IF(ISNUMBER(AG15:AG211),ROW(AG15:AG211),"")))</f>
        <v>27</v>
      </c>
      <c r="AI15" s="14">
        <f>IF('Données projet'!$A$62&gt;35,AI14+AH15-AQ14,IF(A15&lt;'Données projet'!$A$62,$AF$205^A15,IF(A15='Données projet'!$A$62,'Données projet'!$B$62,AI14+AH15-AQ14)))</f>
        <v>100</v>
      </c>
      <c r="AJ15" s="14">
        <f>AI15*VLOOKUP('Données projet'!$B$10,Paramètres!$A$1:$I$89,3,0)*VLOOKUP('Données projet'!$B$10,Paramètres!$A$1:$I$89,5,0)</f>
        <v>50.856000000000002</v>
      </c>
      <c r="AK15" s="14">
        <f t="shared" si="35"/>
        <v>14.83460652063861</v>
      </c>
      <c r="AL15" s="22">
        <f t="shared" si="4"/>
        <v>114.41113969011224</v>
      </c>
      <c r="AM15" s="62">
        <f t="shared" si="5"/>
        <v>385.74447302344555</v>
      </c>
      <c r="AN15" s="62">
        <f ca="1">AVERAGE(OFFSET($AM$3,0,0,'Données projet'!$E$10+1,1))-AVERAGE(OFFSET($H$3,0,0,'Données projet'!$E$10+1,1))</f>
        <v>76.632391061599265</v>
      </c>
      <c r="AO15" s="62">
        <f t="shared" si="36"/>
        <v>263.22316924362588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3.1623931623931623</v>
      </c>
      <c r="BD15" s="13">
        <f>IF('Données projet'!$A$88&gt;35,BD14+BC15-BL14,IF(A15&lt;'Données projet'!$A$88,$BA$205^A15,IF(A15='Données projet'!$A$88,'Données projet'!$B$88,BD14+BC15-BL14)))</f>
        <v>21.922278822444071</v>
      </c>
      <c r="BE15" s="14">
        <f>BD15*VLOOKUP('Données projet'!$B$11,Paramètres!$A$1:$I$89,3,0)*VLOOKUP('Données projet'!$B$11,Paramètres!$A$1:$I$89,5,0)</f>
        <v>20.861240527437776</v>
      </c>
      <c r="BF15" s="14">
        <f t="shared" si="37"/>
        <v>6.750267822211284</v>
      </c>
      <c r="BG15" s="22">
        <f t="shared" si="7"/>
        <v>48.090043708972111</v>
      </c>
      <c r="BH15" s="62">
        <f t="shared" si="8"/>
        <v>319.42337704230545</v>
      </c>
      <c r="BI15" s="62">
        <f ca="1">AVERAGE(OFFSET($BH$3,0,0,'Données projet'!$E$11+1,1))-AVERAGE(OFFSET($H$3,0,0,'Données projet'!$E$11+1,1))</f>
        <v>286.93155310107437</v>
      </c>
      <c r="BJ15" s="62">
        <f t="shared" si="38"/>
        <v>234.88697533928587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306.05993923876133</v>
      </c>
      <c r="CD15" s="62">
        <f ca="1">AVERAGE(OFFSET($CC$3,0,0,'Données projet'!$E$12+1,1))-AVERAGE(OFFSET($H$3,0,0,'Données projet'!$E$12+1,1))</f>
        <v>229.46359752491622</v>
      </c>
      <c r="CE15" s="62">
        <f t="shared" si="40"/>
        <v>267.63269734144376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16.489132736928447</v>
      </c>
      <c r="P16" s="14">
        <f t="shared" si="33"/>
        <v>5.4836288594779292</v>
      </c>
      <c r="Q16" s="22">
        <f t="shared" si="2"/>
        <v>38.269226447074438</v>
      </c>
      <c r="R16" s="62">
        <f t="shared" si="0"/>
        <v>310.82478200263</v>
      </c>
      <c r="S16" s="62">
        <f ca="1">AVERAGE(OFFSET($R$3,0,0,'Données projet'!$E$9+1,1))-AVERAGE(OFFSET($H$3,0,0,'Données projet'!$E$9+1,1))</f>
        <v>439.44767572009806</v>
      </c>
      <c r="T16" s="62">
        <f t="shared" si="34"/>
        <v>245.54866503154676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124</v>
      </c>
      <c r="AG16" s="13">
        <f>VLOOKUP(A16,'Données projet'!$A$61:$I$81,9,0)</f>
        <v>24</v>
      </c>
      <c r="AH16" s="13">
        <f t="array" ref="AH16">INDEX(AG:AG,MIN(IF(ISNUMBER(AG16:AG212),ROW(AG16:AG212),"")))</f>
        <v>24</v>
      </c>
      <c r="AI16" s="14">
        <f>IF('Données projet'!$A$62&gt;35,AI15+AH16-AQ15,IF(A16&lt;'Données projet'!$A$62,$AF$205^A16,IF(A16='Données projet'!$A$62,'Données projet'!$B$62,AI15+AH16-AQ15)))</f>
        <v>124</v>
      </c>
      <c r="AJ16" s="14">
        <f>AI16*VLOOKUP('Données projet'!$B$10,Paramètres!$A$1:$I$89,3,0)*VLOOKUP('Données projet'!$B$10,Paramètres!$A$1:$I$89,5,0)</f>
        <v>63.061440000000005</v>
      </c>
      <c r="AK16" s="14">
        <f t="shared" si="35"/>
        <v>17.940041048051118</v>
      </c>
      <c r="AL16" s="22">
        <f t="shared" si="4"/>
        <v>141.07757949202235</v>
      </c>
      <c r="AM16" s="62">
        <f t="shared" si="5"/>
        <v>413.63313504757787</v>
      </c>
      <c r="AN16" s="62">
        <f ca="1">AVERAGE(OFFSET($AM$3,0,0,'Données projet'!$E$10+1,1))-AVERAGE(OFFSET($H$3,0,0,'Données projet'!$E$10+1,1))</f>
        <v>76.632391061599265</v>
      </c>
      <c r="AO16" s="62">
        <f t="shared" si="36"/>
        <v>263.22316924362588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3.1623931623931623</v>
      </c>
      <c r="BD16" s="13">
        <f>IF('Données projet'!$A$88&gt;35,BD15+BC16-BL15,IF(A16&lt;'Données projet'!$A$88,$BA$205^A16,IF(A16='Données projet'!$A$88,'Données projet'!$B$88,BD15+BC16-BL15)))</f>
        <v>28.35477280791984</v>
      </c>
      <c r="BE16" s="14">
        <f>BD16*VLOOKUP('Données projet'!$B$11,Paramètres!$A$1:$I$89,3,0)*VLOOKUP('Données projet'!$B$11,Paramètres!$A$1:$I$89,5,0)</f>
        <v>26.982401804016519</v>
      </c>
      <c r="BF16" s="14">
        <f t="shared" si="37"/>
        <v>8.4733449645277137</v>
      </c>
      <c r="BG16" s="22">
        <f t="shared" si="7"/>
        <v>61.752092288547864</v>
      </c>
      <c r="BH16" s="62">
        <f t="shared" si="8"/>
        <v>334.30764784410343</v>
      </c>
      <c r="BI16" s="62">
        <f ca="1">AVERAGE(OFFSET($BH$3,0,0,'Données projet'!$E$11+1,1))-AVERAGE(OFFSET($H$3,0,0,'Données projet'!$E$11+1,1))</f>
        <v>286.93155310107437</v>
      </c>
      <c r="BJ16" s="62">
        <f t="shared" si="38"/>
        <v>234.88697533928587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316.64858257249887</v>
      </c>
      <c r="CD16" s="62">
        <f ca="1">AVERAGE(OFFSET($CC$3,0,0,'Données projet'!$E$12+1,1))-AVERAGE(OFFSET($H$3,0,0,'Données projet'!$E$12+1,1))</f>
        <v>229.46359752491622</v>
      </c>
      <c r="CE16" s="62">
        <f t="shared" si="40"/>
        <v>267.63269734144376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20.434497242993334</v>
      </c>
      <c r="P17" s="14">
        <f t="shared" si="33"/>
        <v>6.6281092368495731</v>
      </c>
      <c r="Q17" s="22">
        <f t="shared" si="2"/>
        <v>47.134039619059727</v>
      </c>
      <c r="R17" s="62">
        <f t="shared" si="0"/>
        <v>320.91181739683748</v>
      </c>
      <c r="S17" s="62">
        <f ca="1">AVERAGE(OFFSET($R$3,0,0,'Données projet'!$E$9+1,1))-AVERAGE(OFFSET($H$3,0,0,'Données projet'!$E$9+1,1))</f>
        <v>439.44767572009806</v>
      </c>
      <c r="T17" s="62">
        <f t="shared" si="34"/>
        <v>245.54866503154676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151</v>
      </c>
      <c r="AG17" s="13">
        <f>VLOOKUP(A17,'Données projet'!$A$61:$I$81,9,0)</f>
        <v>27</v>
      </c>
      <c r="AH17" s="13">
        <f t="array" ref="AH17">INDEX(AG:AG,MIN(IF(ISNUMBER(AG17:AG213),ROW(AG17:AG213),"")))</f>
        <v>27</v>
      </c>
      <c r="AI17" s="14">
        <f>IF('Données projet'!$A$62&gt;35,AI16+AH17-AQ16,IF(A17&lt;'Données projet'!$A$62,$AF$205^A17,IF(A17='Données projet'!$A$62,'Données projet'!$B$62,AI16+AH17-AQ16)))</f>
        <v>151</v>
      </c>
      <c r="AJ17" s="14">
        <f>AI17*VLOOKUP('Données projet'!$B$10,Paramètres!$A$1:$I$89,3,0)*VLOOKUP('Données projet'!$B$10,Paramètres!$A$1:$I$89,5,0)</f>
        <v>76.792559999999995</v>
      </c>
      <c r="AK17" s="14">
        <f t="shared" si="35"/>
        <v>21.351090531806321</v>
      </c>
      <c r="AL17" s="22">
        <f t="shared" si="4"/>
        <v>170.93352467622933</v>
      </c>
      <c r="AM17" s="62">
        <f t="shared" si="5"/>
        <v>444.71130245400707</v>
      </c>
      <c r="AN17" s="62">
        <f ca="1">AVERAGE(OFFSET($AM$3,0,0,'Données projet'!$E$10+1,1))-AVERAGE(OFFSET($H$3,0,0,'Données projet'!$E$10+1,1))</f>
        <v>76.632391061599265</v>
      </c>
      <c r="AO17" s="62">
        <f t="shared" si="36"/>
        <v>263.22316924362588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3.1623931623931623</v>
      </c>
      <c r="BD17" s="13">
        <f>IF('Données projet'!$A$88&gt;35,BD16+BC17-BL16,IF(A17&lt;'Données projet'!$A$88,$BA$205^A17,IF(A17='Données projet'!$A$88,'Données projet'!$B$88,BD16+BC17-BL16)))</f>
        <v>36.674706471008875</v>
      </c>
      <c r="BE17" s="14">
        <f>BD17*VLOOKUP('Données projet'!$B$11,Paramètres!$A$1:$I$89,3,0)*VLOOKUP('Données projet'!$B$11,Paramètres!$A$1:$I$89,5,0)</f>
        <v>34.899650677812041</v>
      </c>
      <c r="BF17" s="14">
        <f t="shared" si="37"/>
        <v>10.636255742571029</v>
      </c>
      <c r="BG17" s="22">
        <f t="shared" si="7"/>
        <v>79.308370348833833</v>
      </c>
      <c r="BH17" s="62">
        <f t="shared" si="8"/>
        <v>353.08614812661159</v>
      </c>
      <c r="BI17" s="62">
        <f ca="1">AVERAGE(OFFSET($BH$3,0,0,'Données projet'!$E$11+1,1))-AVERAGE(OFFSET($H$3,0,0,'Données projet'!$E$11+1,1))</f>
        <v>286.93155310107437</v>
      </c>
      <c r="BJ17" s="62">
        <f t="shared" si="38"/>
        <v>234.88697533928587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329.77204569188632</v>
      </c>
      <c r="CD17" s="62">
        <f ca="1">AVERAGE(OFFSET($CC$3,0,0,'Données projet'!$E$12+1,1))-AVERAGE(OFFSET($H$3,0,0,'Données projet'!$E$12+1,1))</f>
        <v>229.46359752491622</v>
      </c>
      <c r="CE17" s="62">
        <f t="shared" si="40"/>
        <v>267.63269734144376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25.323871439201337</v>
      </c>
      <c r="P18" s="14">
        <f t="shared" si="33"/>
        <v>8.0114524854610902</v>
      </c>
      <c r="Q18" s="22">
        <f t="shared" si="2"/>
        <v>58.059022502120392</v>
      </c>
      <c r="R18" s="62">
        <f t="shared" si="0"/>
        <v>333.0590225021204</v>
      </c>
      <c r="S18" s="62">
        <f ca="1">AVERAGE(OFFSET($R$3,0,0,'Données projet'!$E$9+1,1))-AVERAGE(OFFSET($H$3,0,0,'Données projet'!$E$9+1,1))</f>
        <v>439.44767572009806</v>
      </c>
      <c r="T18" s="62">
        <f t="shared" si="34"/>
        <v>245.54866503154676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177</v>
      </c>
      <c r="AG18" s="13">
        <f>VLOOKUP(A18,'Données projet'!$A$61:$I$81,9,0)</f>
        <v>26</v>
      </c>
      <c r="AH18" s="13">
        <f t="array" ref="AH18">INDEX(AG:AG,MIN(IF(ISNUMBER(AG18:AG214),ROW(AG18:AG214),"")))</f>
        <v>26</v>
      </c>
      <c r="AI18" s="14">
        <f>IF('Données projet'!$A$62&gt;35,AI17+AH18-AQ17,IF(A18&lt;'Données projet'!$A$62,$AF$205^A18,IF(A18='Données projet'!$A$62,'Données projet'!$B$62,AI17+AH18-AQ17)))</f>
        <v>177</v>
      </c>
      <c r="AJ18" s="14">
        <f>AI18*VLOOKUP('Données projet'!$B$10,Paramètres!$A$1:$I$89,3,0)*VLOOKUP('Données projet'!$B$10,Paramètres!$A$1:$I$89,5,0)</f>
        <v>90.01512000000001</v>
      </c>
      <c r="AK18" s="14">
        <f t="shared" si="35"/>
        <v>24.568871538168054</v>
      </c>
      <c r="AL18" s="22">
        <f t="shared" si="4"/>
        <v>199.56711859564268</v>
      </c>
      <c r="AM18" s="62">
        <f t="shared" si="5"/>
        <v>474.56711859564268</v>
      </c>
      <c r="AN18" s="62">
        <f ca="1">AVERAGE(OFFSET($AM$3,0,0,'Données projet'!$E$10+1,1))-AVERAGE(OFFSET($H$3,0,0,'Données projet'!$E$10+1,1))</f>
        <v>76.632391061599265</v>
      </c>
      <c r="AO18" s="62">
        <f t="shared" si="36"/>
        <v>263.22316924362588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47.435897435897431</v>
      </c>
      <c r="BB18" s="13">
        <f>VLOOKUP(A18,'Données projet'!$A$87:$I$107,9,0)</f>
        <v>3.1623931623931623</v>
      </c>
      <c r="BC18" s="13">
        <f t="array" ref="BC18">INDEX(BB:BB,MIN(IF(ISNUMBER(BB18:BB214),ROW(BB18:BB214),"")))</f>
        <v>3.1623931623931623</v>
      </c>
      <c r="BD18" s="13">
        <f>IF('Données projet'!$A$88&gt;35,BD17+BC18-BL17,IF(A18&lt;'Données projet'!$A$88,$BA$205^A18,IF(A18='Données projet'!$A$88,'Données projet'!$B$88,BD17+BC18-BL17)))</f>
        <v>47.435897435897431</v>
      </c>
      <c r="BE18" s="14">
        <f>BD18*VLOOKUP('Données projet'!$B$11,Paramètres!$A$1:$I$89,3,0)*VLOOKUP('Données projet'!$B$11,Paramètres!$A$1:$I$89,5,0)</f>
        <v>45.139999999999993</v>
      </c>
      <c r="BF18" s="14">
        <f t="shared" si="37"/>
        <v>13.351272336364824</v>
      </c>
      <c r="BG18" s="22">
        <f t="shared" si="7"/>
        <v>101.87229931916873</v>
      </c>
      <c r="BH18" s="62">
        <f t="shared" si="8"/>
        <v>376.87229931916875</v>
      </c>
      <c r="BI18" s="62">
        <f ca="1">AVERAGE(OFFSET($BH$3,0,0,'Données projet'!$E$11+1,1))-AVERAGE(OFFSET($H$3,0,0,'Données projet'!$E$11+1,1))</f>
        <v>286.93155310107437</v>
      </c>
      <c r="BJ18" s="62">
        <f t="shared" si="38"/>
        <v>234.88697533928587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346.11846028285146</v>
      </c>
      <c r="CD18" s="62">
        <f ca="1">AVERAGE(OFFSET($CC$3,0,0,'Données projet'!$E$12+1,1))-AVERAGE(OFFSET($H$3,0,0,'Données projet'!$E$12+1,1))</f>
        <v>229.46359752491622</v>
      </c>
      <c r="CE18" s="62">
        <f t="shared" si="40"/>
        <v>267.63269734144376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31.383129080363769</v>
      </c>
      <c r="P19" s="14">
        <f t="shared" si="33"/>
        <v>9.6835113353243223</v>
      </c>
      <c r="Q19" s="22">
        <f t="shared" si="2"/>
        <v>71.524398723990075</v>
      </c>
      <c r="R19" s="62">
        <f t="shared" si="0"/>
        <v>347.74662094621232</v>
      </c>
      <c r="S19" s="62">
        <f ca="1">AVERAGE(OFFSET($R$3,0,0,'Données projet'!$E$9+1,1))-AVERAGE(OFFSET($H$3,0,0,'Données projet'!$E$9+1,1))</f>
        <v>439.44767572009806</v>
      </c>
      <c r="T19" s="62">
        <f t="shared" si="34"/>
        <v>245.54866503154676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202</v>
      </c>
      <c r="AG19" s="13">
        <f>VLOOKUP(A19,'Données projet'!$A$61:$I$81,9,0)</f>
        <v>25</v>
      </c>
      <c r="AH19" s="13">
        <f t="array" ref="AH19">INDEX(AG:AG,MIN(IF(ISNUMBER(AG19:AG215),ROW(AG19:AG215),"")))</f>
        <v>25</v>
      </c>
      <c r="AI19" s="14">
        <f>IF('Données projet'!$A$62&gt;35,AI18+AH19-AQ18,IF(A19&lt;'Données projet'!$A$62,$AF$205^A19,IF(A19='Données projet'!$A$62,'Données projet'!$B$62,AI18+AH19-AQ18)))</f>
        <v>202</v>
      </c>
      <c r="AJ19" s="14">
        <f>AI19*VLOOKUP('Données projet'!$B$10,Paramètres!$A$1:$I$89,3,0)*VLOOKUP('Données projet'!$B$10,Paramètres!$A$1:$I$89,5,0)</f>
        <v>102.72912000000001</v>
      </c>
      <c r="AK19" s="14">
        <f t="shared" si="35"/>
        <v>27.611150389514602</v>
      </c>
      <c r="AL19" s="22">
        <f t="shared" si="4"/>
        <v>227.00930426173795</v>
      </c>
      <c r="AM19" s="62">
        <f t="shared" si="5"/>
        <v>503.23152648396018</v>
      </c>
      <c r="AN19" s="62">
        <f ca="1">AVERAGE(OFFSET($AM$3,0,0,'Données projet'!$E$10+1,1))-AVERAGE(OFFSET($H$3,0,0,'Données projet'!$E$10+1,1))</f>
        <v>76.632391061599265</v>
      </c>
      <c r="AO19" s="62">
        <f t="shared" si="36"/>
        <v>263.22316924362588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7.4358974358974361</v>
      </c>
      <c r="BD19" s="13">
        <f>IF('Données projet'!$A$88&gt;35,BD18+BC19-BL18,IF(A19&lt;'Données projet'!$A$88,$BA$205^A19,IF(A19='Données projet'!$A$88,'Données projet'!$B$88,BD18+BC19-BL18)))</f>
        <v>54.871794871794869</v>
      </c>
      <c r="BE19" s="14">
        <f>BD19*VLOOKUP('Données projet'!$B$11,Paramètres!$A$1:$I$89,3,0)*VLOOKUP('Données projet'!$B$11,Paramètres!$A$1:$I$89,5,0)</f>
        <v>52.216000000000001</v>
      </c>
      <c r="BF19" s="14">
        <f t="shared" si="37"/>
        <v>15.184598935068502</v>
      </c>
      <c r="BG19" s="22">
        <f t="shared" si="7"/>
        <v>117.38937647857762</v>
      </c>
      <c r="BH19" s="62">
        <f t="shared" si="8"/>
        <v>393.61159870079985</v>
      </c>
      <c r="BI19" s="62">
        <f ca="1">AVERAGE(OFFSET($BH$3,0,0,'Données projet'!$E$11+1,1))-AVERAGE(OFFSET($H$3,0,0,'Données projet'!$E$11+1,1))</f>
        <v>286.93155310107437</v>
      </c>
      <c r="BJ19" s="62">
        <f t="shared" si="38"/>
        <v>234.88697533928587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2">
        <f t="shared" si="11"/>
        <v>363.89463787538273</v>
      </c>
      <c r="CD19" s="62">
        <f ca="1">AVERAGE(OFFSET($CC$3,0,0,'Données projet'!$E$12+1,1))-AVERAGE(OFFSET($H$3,0,0,'Données projet'!$E$12+1,1))</f>
        <v>229.46359752491622</v>
      </c>
      <c r="CE19" s="62">
        <f t="shared" si="40"/>
        <v>267.63269734144376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38.892188867700071</v>
      </c>
      <c r="P20" s="14">
        <f t="shared" si="33"/>
        <v>11.704543208803392</v>
      </c>
      <c r="Q20" s="22">
        <f t="shared" si="2"/>
        <v>88.122641699910204</v>
      </c>
      <c r="R20" s="62">
        <f t="shared" si="0"/>
        <v>365.56708614435468</v>
      </c>
      <c r="S20" s="62">
        <f ca="1">AVERAGE(OFFSET($R$3,0,0,'Données projet'!$E$9+1,1))-AVERAGE(OFFSET($H$3,0,0,'Données projet'!$E$9+1,1))</f>
        <v>439.44767572009806</v>
      </c>
      <c r="T20" s="62">
        <f t="shared" si="34"/>
        <v>245.54866503154676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226</v>
      </c>
      <c r="AG20" s="13">
        <f>VLOOKUP(A20,'Données projet'!$A$61:$I$81,9,0)</f>
        <v>24</v>
      </c>
      <c r="AH20" s="13">
        <f t="array" ref="AH20">INDEX(AG:AG,MIN(IF(ISNUMBER(AG20:AG216),ROW(AG20:AG216),"")))</f>
        <v>24</v>
      </c>
      <c r="AI20" s="14">
        <f>IF('Données projet'!$A$62&gt;35,AI19+AH20-AQ19,IF(A20&lt;'Données projet'!$A$62,$AF$205^A20,IF(A20='Données projet'!$A$62,'Données projet'!$B$62,AI19+AH20-AQ19)))</f>
        <v>226</v>
      </c>
      <c r="AJ20" s="14">
        <f>AI20*VLOOKUP('Données projet'!$B$10,Paramètres!$A$1:$I$89,3,0)*VLOOKUP('Données projet'!$B$10,Paramètres!$A$1:$I$89,5,0)</f>
        <v>114.93456</v>
      </c>
      <c r="AK20" s="14">
        <f t="shared" si="35"/>
        <v>30.490619492675087</v>
      </c>
      <c r="AL20" s="22">
        <f t="shared" si="4"/>
        <v>253.28218761640912</v>
      </c>
      <c r="AM20" s="62">
        <f t="shared" si="5"/>
        <v>530.7266320608536</v>
      </c>
      <c r="AN20" s="62">
        <f ca="1">AVERAGE(OFFSET($AM$3,0,0,'Données projet'!$E$10+1,1))-AVERAGE(OFFSET($H$3,0,0,'Données projet'!$E$10+1,1))</f>
        <v>76.632391061599265</v>
      </c>
      <c r="AO20" s="62">
        <f t="shared" si="36"/>
        <v>263.22316924362588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7.4358974358974361</v>
      </c>
      <c r="BD20" s="13">
        <f>IF('Données projet'!$A$88&gt;35,BD19+BC20-BL19,IF(A20&lt;'Données projet'!$A$88,$BA$205^A20,IF(A20='Données projet'!$A$88,'Données projet'!$B$88,BD19+BC20-BL19)))</f>
        <v>62.307692307692307</v>
      </c>
      <c r="BE20" s="14">
        <f>BD20*VLOOKUP('Données projet'!$B$11,Paramètres!$A$1:$I$89,3,0)*VLOOKUP('Données projet'!$B$11,Paramètres!$A$1:$I$89,5,0)</f>
        <v>59.292000000000002</v>
      </c>
      <c r="BF20" s="14">
        <f t="shared" si="37"/>
        <v>16.98914092257921</v>
      </c>
      <c r="BG20" s="22">
        <f t="shared" si="7"/>
        <v>132.85632044015878</v>
      </c>
      <c r="BH20" s="62">
        <f t="shared" si="8"/>
        <v>410.30076488460327</v>
      </c>
      <c r="BI20" s="62">
        <f ca="1">AVERAGE(OFFSET($BH$3,0,0,'Données projet'!$E$11+1,1))-AVERAGE(OFFSET($H$3,0,0,'Données projet'!$E$11+1,1))</f>
        <v>286.93155310107437</v>
      </c>
      <c r="BJ20" s="62">
        <f t="shared" si="38"/>
        <v>234.88697533928587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2">
        <f t="shared" si="11"/>
        <v>381.59205090040246</v>
      </c>
      <c r="CD20" s="62">
        <f ca="1">AVERAGE(OFFSET($CC$3,0,0,'Données projet'!$E$12+1,1))-AVERAGE(OFFSET($H$3,0,0,'Données projet'!$E$12+1,1))</f>
        <v>229.46359752491622</v>
      </c>
      <c r="CE20" s="62">
        <f t="shared" si="40"/>
        <v>267.63269734144376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48.197945815010499</v>
      </c>
      <c r="P21" s="14">
        <f t="shared" si="33"/>
        <v>14.147381769152156</v>
      </c>
      <c r="Q21" s="22">
        <f t="shared" si="2"/>
        <v>108.58477887574996</v>
      </c>
      <c r="R21" s="62">
        <f t="shared" si="0"/>
        <v>387.25144554241666</v>
      </c>
      <c r="S21" s="62">
        <f ca="1">AVERAGE(OFFSET($R$3,0,0,'Données projet'!$E$9+1,1))-AVERAGE(OFFSET($H$3,0,0,'Données projet'!$E$9+1,1))</f>
        <v>439.44767572009806</v>
      </c>
      <c r="T21" s="62">
        <f t="shared" si="34"/>
        <v>245.54866503154676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249</v>
      </c>
      <c r="AG21" s="13">
        <f>VLOOKUP(A21,'Données projet'!$A$61:$I$81,9,0)</f>
        <v>23</v>
      </c>
      <c r="AH21" s="13">
        <f t="array" ref="AH21">INDEX(AG:AG,MIN(IF(ISNUMBER(AG21:AG217),ROW(AG21:AG217),"")))</f>
        <v>23</v>
      </c>
      <c r="AI21" s="14">
        <f>IF('Données projet'!$A$62&gt;35,AI20+AH21-AQ20,IF(A21&lt;'Données projet'!$A$62,$AF$205^A21,IF(A21='Données projet'!$A$62,'Données projet'!$B$62,AI20+AH21-AQ20)))</f>
        <v>249</v>
      </c>
      <c r="AJ21" s="14">
        <f>AI21*VLOOKUP('Données projet'!$B$10,Paramètres!$A$1:$I$89,3,0)*VLOOKUP('Données projet'!$B$10,Paramètres!$A$1:$I$89,5,0)</f>
        <v>126.63144000000001</v>
      </c>
      <c r="AK21" s="14">
        <f t="shared" si="35"/>
        <v>33.216798691856866</v>
      </c>
      <c r="AL21" s="22">
        <f t="shared" si="4"/>
        <v>278.40234905498409</v>
      </c>
      <c r="AM21" s="62">
        <f t="shared" si="5"/>
        <v>557.06901572165077</v>
      </c>
      <c r="AN21" s="62">
        <f ca="1">AVERAGE(OFFSET($AM$3,0,0,'Données projet'!$E$10+1,1))-AVERAGE(OFFSET($H$3,0,0,'Données projet'!$E$10+1,1))</f>
        <v>76.632391061599265</v>
      </c>
      <c r="AO21" s="62">
        <f t="shared" si="36"/>
        <v>263.22316924362588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249</v>
      </c>
      <c r="AR21" s="17">
        <f>IF(ISNA(VLOOKUP(A21,'Données projet'!$A$61:$I$81,5,0)),0%,VLOOKUP(A21,'Données projet'!$A$61:$I$81,5,0)*VLOOKUP('Données projet'!$B$10,Paramètres!$A$1:$I$89,7,0))</f>
        <v>0.46199999999999997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0.11</v>
      </c>
      <c r="AU21" s="23">
        <f>EXP(-LN(2)/35)*AU20+(1-EXP(-LN(2)/35))/(LN(2)/35)*AQ21*AR21*VLOOKUP('Données projet'!$B$10,Paramètres!$A$1:$I$89,3,0)*0.475*44/12</f>
        <v>64.674135389373063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13.142818906276107</v>
      </c>
      <c r="AX21" s="23">
        <f t="shared" si="6"/>
        <v>77.816954295649168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7.4358974358974361</v>
      </c>
      <c r="BD21" s="13">
        <f>IF('Données projet'!$A$88&gt;35,BD20+BC21-BL20,IF(A21&lt;'Données projet'!$A$88,$BA$205^A21,IF(A21='Données projet'!$A$88,'Données projet'!$B$88,BD20+BC21-BL20)))</f>
        <v>69.743589743589737</v>
      </c>
      <c r="BE21" s="14">
        <f>BD21*VLOOKUP('Données projet'!$B$11,Paramètres!$A$1:$I$89,3,0)*VLOOKUP('Données projet'!$B$11,Paramètres!$A$1:$I$89,5,0)</f>
        <v>66.367999999999995</v>
      </c>
      <c r="BF21" s="14">
        <f t="shared" si="37"/>
        <v>18.768726208561709</v>
      </c>
      <c r="BG21" s="22">
        <f t="shared" si="7"/>
        <v>148.27979814657829</v>
      </c>
      <c r="BH21" s="62">
        <f t="shared" si="8"/>
        <v>426.94646481324497</v>
      </c>
      <c r="BI21" s="62">
        <f ca="1">AVERAGE(OFFSET($BH$3,0,0,'Données projet'!$E$11+1,1))-AVERAGE(OFFSET($H$3,0,0,'Données projet'!$E$11+1,1))</f>
        <v>286.93155310107437</v>
      </c>
      <c r="BJ21" s="62">
        <f t="shared" si="38"/>
        <v>234.88697533928587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2">
        <f t="shared" si="11"/>
        <v>399.22496218044483</v>
      </c>
      <c r="CD21" s="62">
        <f ca="1">AVERAGE(OFFSET($CC$3,0,0,'Données projet'!$E$12+1,1))-AVERAGE(OFFSET($H$3,0,0,'Données projet'!$E$12+1,1))</f>
        <v>229.46359752491622</v>
      </c>
      <c r="CE21" s="62">
        <f t="shared" si="40"/>
        <v>267.63269734144376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59.730296710452635</v>
      </c>
      <c r="P22" s="14">
        <f t="shared" si="33"/>
        <v>17.100061689857345</v>
      </c>
      <c r="Q22" s="22">
        <f t="shared" si="2"/>
        <v>133.81287421387319</v>
      </c>
      <c r="R22" s="62">
        <f t="shared" si="0"/>
        <v>413.70176310276202</v>
      </c>
      <c r="S22" s="62">
        <f ca="1">AVERAGE(OFFSET($R$3,0,0,'Données projet'!$E$9+1,1))-AVERAGE(OFFSET($H$3,0,0,'Données projet'!$E$9+1,1))</f>
        <v>439.44767572009806</v>
      </c>
      <c r="T22" s="62">
        <f t="shared" si="34"/>
        <v>245.54866503154676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76.632391061599265</v>
      </c>
      <c r="AO22" s="62">
        <f t="shared" si="36"/>
        <v>263.22316924362588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63.405915041714948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9.293376372534599</v>
      </c>
      <c r="AX22" s="23">
        <f t="shared" si="6"/>
        <v>72.699291414249544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7.4358974358974361</v>
      </c>
      <c r="BD22" s="13">
        <f>IF('Données projet'!$A$88&gt;35,BD21+BC22-BL21,IF(A22&lt;'Données projet'!$A$88,$BA$205^A22,IF(A22='Données projet'!$A$88,'Données projet'!$B$88,BD21+BC22-BL21)))</f>
        <v>77.179487179487168</v>
      </c>
      <c r="BE22" s="14">
        <f>BD22*VLOOKUP('Données projet'!$B$11,Paramètres!$A$1:$I$89,3,0)*VLOOKUP('Données projet'!$B$11,Paramètres!$A$1:$I$89,5,0)</f>
        <v>73.443999999999988</v>
      </c>
      <c r="BF22" s="14">
        <f t="shared" si="37"/>
        <v>20.526318854777685</v>
      </c>
      <c r="BG22" s="22">
        <f t="shared" si="7"/>
        <v>163.66497200540442</v>
      </c>
      <c r="BH22" s="62">
        <f t="shared" si="8"/>
        <v>443.55386089429328</v>
      </c>
      <c r="BI22" s="62">
        <f ca="1">AVERAGE(OFFSET($BH$3,0,0,'Données projet'!$E$11+1,1))-AVERAGE(OFFSET($H$3,0,0,'Données projet'!$E$11+1,1))</f>
        <v>286.93155310107437</v>
      </c>
      <c r="BJ22" s="62">
        <f t="shared" si="38"/>
        <v>234.88697533928587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2">
        <f t="shared" si="11"/>
        <v>416.80340877667129</v>
      </c>
      <c r="CD22" s="62">
        <f ca="1">AVERAGE(OFFSET($CC$3,0,0,'Données projet'!$E$12+1,1))-AVERAGE(OFFSET($H$3,0,0,'Données projet'!$E$12+1,1))</f>
        <v>229.46359752491622</v>
      </c>
      <c r="CE22" s="62">
        <f t="shared" si="40"/>
        <v>267.63269734144376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74.022000000000006</v>
      </c>
      <c r="P23" s="14">
        <f t="shared" si="33"/>
        <v>20.668991235856851</v>
      </c>
      <c r="Q23" s="22">
        <f t="shared" si="2"/>
        <v>164.92014306911736</v>
      </c>
      <c r="R23" s="62">
        <f t="shared" si="0"/>
        <v>446.03125418022853</v>
      </c>
      <c r="S23" s="62">
        <f ca="1">AVERAGE(OFFSET($R$3,0,0,'Données projet'!$E$9+1,1))-AVERAGE(OFFSET($H$3,0,0,'Données projet'!$E$9+1,1))</f>
        <v>439.44767572009806</v>
      </c>
      <c r="T23" s="62">
        <f t="shared" si="34"/>
        <v>245.54866503154676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76.632391061599265</v>
      </c>
      <c r="AO23" s="62">
        <f t="shared" si="36"/>
        <v>263.22316924362588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62.162563721536372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6.5714094531380542</v>
      </c>
      <c r="AX23" s="23">
        <f t="shared" si="6"/>
        <v>68.733973174674432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84.615384615384613</v>
      </c>
      <c r="BB23" s="13">
        <f>VLOOKUP(A23,'Données projet'!$A$87:$I$107,9,0)</f>
        <v>7.4358974358974361</v>
      </c>
      <c r="BC23" s="13">
        <f t="array" ref="BC23">INDEX(BB:BB,MIN(IF(ISNUMBER(BB23:BB219),ROW(BB23:BB219),"")))</f>
        <v>7.4358974358974361</v>
      </c>
      <c r="BD23" s="13">
        <f>IF('Données projet'!$A$88&gt;35,BD22+BC23-BL22,IF(A23&lt;'Données projet'!$A$88,$BA$205^A23,IF(A23='Données projet'!$A$88,'Données projet'!$B$88,BD22+BC23-BL22)))</f>
        <v>84.615384615384599</v>
      </c>
      <c r="BE23" s="14">
        <f>BD23*VLOOKUP('Données projet'!$B$11,Paramètres!$A$1:$I$89,3,0)*VLOOKUP('Données projet'!$B$11,Paramètres!$A$1:$I$89,5,0)</f>
        <v>80.519999999999982</v>
      </c>
      <c r="BF23" s="14">
        <f t="shared" si="37"/>
        <v>22.264278849845564</v>
      </c>
      <c r="BG23" s="22">
        <f t="shared" si="7"/>
        <v>179.01595233014768</v>
      </c>
      <c r="BH23" s="62">
        <f t="shared" si="8"/>
        <v>460.12706344125883</v>
      </c>
      <c r="BI23" s="62">
        <f ca="1">AVERAGE(OFFSET($BH$3,0,0,'Données projet'!$E$11+1,1))-AVERAGE(OFFSET($H$3,0,0,'Données projet'!$E$11+1,1))</f>
        <v>286.93155310107437</v>
      </c>
      <c r="BJ23" s="62">
        <f t="shared" si="38"/>
        <v>234.88697533928587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2">
        <f t="shared" si="11"/>
        <v>434.33482297725948</v>
      </c>
      <c r="CD23" s="62">
        <f ca="1">AVERAGE(OFFSET($CC$3,0,0,'Données projet'!$E$12+1,1))-AVERAGE(OFFSET($H$3,0,0,'Données projet'!$E$12+1,1))</f>
        <v>229.46359752491622</v>
      </c>
      <c r="CE23" s="62">
        <f t="shared" si="40"/>
        <v>267.63269734144376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81.322800000000001</v>
      </c>
      <c r="P24" s="14">
        <f t="shared" si="33"/>
        <v>22.460306254032997</v>
      </c>
      <c r="Q24" s="22">
        <f t="shared" si="2"/>
        <v>180.75557672577415</v>
      </c>
      <c r="R24" s="62">
        <f t="shared" si="0"/>
        <v>463.08891005910743</v>
      </c>
      <c r="S24" s="62">
        <f ca="1">AVERAGE(OFFSET($R$3,0,0,'Données projet'!$E$9+1,1))-AVERAGE(OFFSET($H$3,0,0,'Données projet'!$E$9+1,1))</f>
        <v>439.44767572009806</v>
      </c>
      <c r="T24" s="62">
        <f t="shared" si="34"/>
        <v>245.54866503154676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76.632391061599265</v>
      </c>
      <c r="AO24" s="62">
        <f t="shared" si="36"/>
        <v>263.22316924362588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60.943593762377077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4.6466881862673004</v>
      </c>
      <c r="AX24" s="23">
        <f t="shared" si="6"/>
        <v>65.590281948644375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7.5641025641025639</v>
      </c>
      <c r="BD24" s="13">
        <f>IF('Données projet'!$A$88&gt;35,BD23+BC24-BL23,IF(A24&lt;'Données projet'!$A$88,$BA$205^A24,IF(A24='Données projet'!$A$88,'Données projet'!$B$88,BD23+BC24-BL23)))</f>
        <v>92.179487179487168</v>
      </c>
      <c r="BE24" s="14">
        <f>BD24*VLOOKUP('Données projet'!$B$11,Paramètres!$A$1:$I$89,3,0)*VLOOKUP('Données projet'!$B$11,Paramètres!$A$1:$I$89,5,0)</f>
        <v>87.717999999999989</v>
      </c>
      <c r="BF24" s="14">
        <f t="shared" si="37"/>
        <v>24.014041608889237</v>
      </c>
      <c r="BG24" s="22">
        <f t="shared" si="7"/>
        <v>194.59997246881539</v>
      </c>
      <c r="BH24" s="62">
        <f t="shared" si="8"/>
        <v>476.93330580214871</v>
      </c>
      <c r="BI24" s="62">
        <f ca="1">AVERAGE(OFFSET($BH$3,0,0,'Données projet'!$E$11+1,1))-AVERAGE(OFFSET($H$3,0,0,'Données projet'!$E$11+1,1))</f>
        <v>286.93155310107437</v>
      </c>
      <c r="BJ24" s="62">
        <f t="shared" si="38"/>
        <v>234.88697533928587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55.067999999999984</v>
      </c>
      <c r="CA24" s="14">
        <f t="shared" si="39"/>
        <v>15.915148294580479</v>
      </c>
      <c r="CB24" s="22">
        <f t="shared" si="10"/>
        <v>123.62898327972762</v>
      </c>
      <c r="CC24" s="62">
        <f t="shared" si="11"/>
        <v>405.96231661306092</v>
      </c>
      <c r="CD24" s="62">
        <f ca="1">AVERAGE(OFFSET($CC$3,0,0,'Données projet'!$E$12+1,1))-AVERAGE(OFFSET($H$3,0,0,'Données projet'!$E$12+1,1))</f>
        <v>229.46359752491622</v>
      </c>
      <c r="CE24" s="62">
        <f t="shared" si="40"/>
        <v>267.63269734144376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88.62360000000001</v>
      </c>
      <c r="P25" s="14">
        <f t="shared" si="33"/>
        <v>24.232973298845781</v>
      </c>
      <c r="Q25" s="22">
        <f t="shared" si="2"/>
        <v>196.55853182882308</v>
      </c>
      <c r="R25" s="62">
        <f t="shared" si="0"/>
        <v>480.11408738437865</v>
      </c>
      <c r="S25" s="62">
        <f ca="1">AVERAGE(OFFSET($R$3,0,0,'Données projet'!$E$9+1,1))-AVERAGE(OFFSET($H$3,0,0,'Données projet'!$E$9+1,1))</f>
        <v>439.44767572009806</v>
      </c>
      <c r="T25" s="62">
        <f t="shared" si="34"/>
        <v>245.54866503154676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76.632391061599265</v>
      </c>
      <c r="AO25" s="62">
        <f t="shared" si="36"/>
        <v>263.22316924362588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59.748527060618635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3.2857047265690276</v>
      </c>
      <c r="AX25" s="23">
        <f t="shared" si="6"/>
        <v>63.034231787187665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7.5641025641025639</v>
      </c>
      <c r="BD25" s="13">
        <f>IF('Données projet'!$A$88&gt;35,BD24+BC25-BL24,IF(A25&lt;'Données projet'!$A$88,$BA$205^A25,IF(A25='Données projet'!$A$88,'Données projet'!$B$88,BD24+BC25-BL24)))</f>
        <v>99.743589743589737</v>
      </c>
      <c r="BE25" s="14">
        <f>BD25*VLOOKUP('Données projet'!$B$11,Paramètres!$A$1:$I$89,3,0)*VLOOKUP('Données projet'!$B$11,Paramètres!$A$1:$I$89,5,0)</f>
        <v>94.915999999999997</v>
      </c>
      <c r="BF25" s="14">
        <f t="shared" si="37"/>
        <v>25.747151184602235</v>
      </c>
      <c r="BG25" s="22">
        <f t="shared" si="7"/>
        <v>210.1549883131822</v>
      </c>
      <c r="BH25" s="62">
        <f t="shared" si="8"/>
        <v>493.71054386873777</v>
      </c>
      <c r="BI25" s="62">
        <f ca="1">AVERAGE(OFFSET($BH$3,0,0,'Données projet'!$E$11+1,1))-AVERAGE(OFFSET($H$3,0,0,'Données projet'!$E$11+1,1))</f>
        <v>286.93155310107437</v>
      </c>
      <c r="BJ25" s="62">
        <f t="shared" si="38"/>
        <v>234.88697533928587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63.335999999999984</v>
      </c>
      <c r="CA25" s="14">
        <f t="shared" si="39"/>
        <v>18.009040022946227</v>
      </c>
      <c r="CB25" s="22">
        <f t="shared" si="10"/>
        <v>141.67594470663133</v>
      </c>
      <c r="CC25" s="62">
        <f t="shared" si="11"/>
        <v>425.23150026218684</v>
      </c>
      <c r="CD25" s="62">
        <f ca="1">AVERAGE(OFFSET($CC$3,0,0,'Données projet'!$E$12+1,1))-AVERAGE(OFFSET($H$3,0,0,'Données projet'!$E$12+1,1))</f>
        <v>229.46359752491622</v>
      </c>
      <c r="CE25" s="62">
        <f t="shared" si="40"/>
        <v>267.63269734144376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95.92440000000002</v>
      </c>
      <c r="P26" s="14">
        <f t="shared" si="33"/>
        <v>25.988703240473907</v>
      </c>
      <c r="Q26" s="22">
        <f t="shared" si="2"/>
        <v>212.33198814382544</v>
      </c>
      <c r="R26" s="62">
        <f t="shared" si="0"/>
        <v>497.10976592160318</v>
      </c>
      <c r="S26" s="62">
        <f ca="1">AVERAGE(OFFSET($R$3,0,0,'Données projet'!$E$9+1,1))-AVERAGE(OFFSET($H$3,0,0,'Données projet'!$E$9+1,1))</f>
        <v>439.44767572009806</v>
      </c>
      <c r="T26" s="62">
        <f t="shared" si="34"/>
        <v>245.54866503154676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76.632391061599265</v>
      </c>
      <c r="AO26" s="62">
        <f t="shared" si="36"/>
        <v>263.22316924362588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58.576894887962965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2.3233440931336506</v>
      </c>
      <c r="AX26" s="23">
        <f t="shared" si="6"/>
        <v>60.900238981096614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7.5641025641025639</v>
      </c>
      <c r="BD26" s="13">
        <f>IF('Données projet'!$A$88&gt;35,BD25+BC26-BL25,IF(A26&lt;'Données projet'!$A$88,$BA$205^A26,IF(A26='Données projet'!$A$88,'Données projet'!$B$88,BD25+BC26-BL25)))</f>
        <v>107.30769230769231</v>
      </c>
      <c r="BE26" s="14">
        <f>BD26*VLOOKUP('Données projet'!$B$11,Paramètres!$A$1:$I$89,3,0)*VLOOKUP('Données projet'!$B$11,Paramètres!$A$1:$I$89,5,0)</f>
        <v>102.114</v>
      </c>
      <c r="BF26" s="14">
        <f t="shared" si="37"/>
        <v>27.465014076024996</v>
      </c>
      <c r="BG26" s="22">
        <f t="shared" si="7"/>
        <v>225.68344951574352</v>
      </c>
      <c r="BH26" s="62">
        <f t="shared" si="8"/>
        <v>510.46122729352129</v>
      </c>
      <c r="BI26" s="62">
        <f ca="1">AVERAGE(OFFSET($BH$3,0,0,'Données projet'!$E$11+1,1))-AVERAGE(OFFSET($H$3,0,0,'Données projet'!$E$11+1,1))</f>
        <v>286.93155310107437</v>
      </c>
      <c r="BJ26" s="62">
        <f t="shared" si="38"/>
        <v>234.88697533928587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71.603999999999985</v>
      </c>
      <c r="CA26" s="14">
        <f t="shared" si="39"/>
        <v>20.071260561992585</v>
      </c>
      <c r="CB26" s="22">
        <f t="shared" si="10"/>
        <v>159.66774547880371</v>
      </c>
      <c r="CC26" s="62">
        <f t="shared" si="11"/>
        <v>444.44552325658151</v>
      </c>
      <c r="CD26" s="62">
        <f ca="1">AVERAGE(OFFSET($CC$3,0,0,'Données projet'!$E$12+1,1))-AVERAGE(OFFSET($H$3,0,0,'Données projet'!$E$12+1,1))</f>
        <v>229.46359752491622</v>
      </c>
      <c r="CE26" s="62">
        <f t="shared" si="40"/>
        <v>267.63269734144376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103.22520000000003</v>
      </c>
      <c r="P27" s="14">
        <f t="shared" si="33"/>
        <v>27.728931732779014</v>
      </c>
      <c r="Q27" s="22">
        <f t="shared" si="2"/>
        <v>228.07844610125684</v>
      </c>
      <c r="R27" s="62">
        <f t="shared" si="0"/>
        <v>514.07844610125687</v>
      </c>
      <c r="S27" s="62">
        <f ca="1">AVERAGE(OFFSET($R$3,0,0,'Données projet'!$E$9+1,1))-AVERAGE(OFFSET($H$3,0,0,'Données projet'!$E$9+1,1))</f>
        <v>439.44767572009806</v>
      </c>
      <c r="T27" s="62">
        <f t="shared" si="34"/>
        <v>245.54866503154676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76.632391061599265</v>
      </c>
      <c r="AO27" s="62">
        <f t="shared" si="36"/>
        <v>263.22316924362588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57.428237707588011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1.642852363284514</v>
      </c>
      <c r="AX27" s="23">
        <f t="shared" si="6"/>
        <v>59.071090070872522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7.5641025641025639</v>
      </c>
      <c r="BD27" s="13">
        <f>IF('Données projet'!$A$88&gt;35,BD26+BC27-BL26,IF(A27&lt;'Données projet'!$A$88,$BA$205^A27,IF(A27='Données projet'!$A$88,'Données projet'!$B$88,BD26+BC27-BL26)))</f>
        <v>114.87179487179488</v>
      </c>
      <c r="BE27" s="14">
        <f>BD27*VLOOKUP('Données projet'!$B$11,Paramètres!$A$1:$I$89,3,0)*VLOOKUP('Données projet'!$B$11,Paramètres!$A$1:$I$89,5,0)</f>
        <v>109.31200000000001</v>
      </c>
      <c r="BF27" s="14">
        <f t="shared" si="37"/>
        <v>29.168827262472544</v>
      </c>
      <c r="BG27" s="22">
        <f t="shared" si="7"/>
        <v>241.18744081547302</v>
      </c>
      <c r="BH27" s="62">
        <f t="shared" si="8"/>
        <v>527.187440815473</v>
      </c>
      <c r="BI27" s="62">
        <f ca="1">AVERAGE(OFFSET($BH$3,0,0,'Données projet'!$E$11+1,1))-AVERAGE(OFFSET($H$3,0,0,'Données projet'!$E$11+1,1))</f>
        <v>286.93155310107437</v>
      </c>
      <c r="BJ27" s="62">
        <f t="shared" si="38"/>
        <v>234.88697533928587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79.871999999999971</v>
      </c>
      <c r="CA27" s="14">
        <f t="shared" si="39"/>
        <v>22.105884547145401</v>
      </c>
      <c r="CB27" s="22">
        <f t="shared" si="10"/>
        <v>177.61148225294485</v>
      </c>
      <c r="CC27" s="62">
        <f t="shared" si="11"/>
        <v>463.61148225294482</v>
      </c>
      <c r="CD27" s="62">
        <f ca="1">AVERAGE(OFFSET($CC$3,0,0,'Données projet'!$E$12+1,1))-AVERAGE(OFFSET($H$3,0,0,'Données projet'!$E$12+1,1))</f>
        <v>229.46359752491622</v>
      </c>
      <c r="CE27" s="62">
        <f t="shared" si="40"/>
        <v>267.63269734144376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110.52600000000001</v>
      </c>
      <c r="P28" s="14">
        <f t="shared" si="33"/>
        <v>29.454879846564946</v>
      </c>
      <c r="Q28" s="22">
        <f t="shared" si="2"/>
        <v>243.80003239943395</v>
      </c>
      <c r="R28" s="62">
        <f t="shared" si="0"/>
        <v>531.0222546216562</v>
      </c>
      <c r="S28" s="62">
        <f ca="1">AVERAGE(OFFSET($R$3,0,0,'Données projet'!$E$9+1,1))-AVERAGE(OFFSET($H$3,0,0,'Données projet'!$E$9+1,1))</f>
        <v>439.44767572009806</v>
      </c>
      <c r="T28" s="62">
        <f t="shared" si="34"/>
        <v>245.54866503154676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76.632391061599265</v>
      </c>
      <c r="AO28" s="62">
        <f t="shared" si="36"/>
        <v>263.22316924362588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56.302104993908507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1.1616720465668253</v>
      </c>
      <c r="AX28" s="23">
        <f t="shared" si="6"/>
        <v>57.463777040475335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122.43589743589743</v>
      </c>
      <c r="BB28" s="13">
        <f>VLOOKUP(A28,'Données projet'!$A$87:$I$107,9,0)</f>
        <v>7.5641025641025639</v>
      </c>
      <c r="BC28" s="13">
        <f t="array" ref="BC28">INDEX(BB:BB,MIN(IF(ISNUMBER(BB28:BB224),ROW(BB28:BB224),"")))</f>
        <v>7.5641025641025639</v>
      </c>
      <c r="BD28" s="13">
        <f>IF('Données projet'!$A$88&gt;35,BD27+BC28-BL27,IF(A28&lt;'Données projet'!$A$88,$BA$205^A28,IF(A28='Données projet'!$A$88,'Données projet'!$B$88,BD27+BC28-BL27)))</f>
        <v>122.43589743589745</v>
      </c>
      <c r="BE28" s="14">
        <f>BD28*VLOOKUP('Données projet'!$B$11,Paramètres!$A$1:$I$89,3,0)*VLOOKUP('Données projet'!$B$11,Paramètres!$A$1:$I$89,5,0)</f>
        <v>116.51000000000002</v>
      </c>
      <c r="BF28" s="14">
        <f t="shared" si="37"/>
        <v>30.859621169021747</v>
      </c>
      <c r="BG28" s="22">
        <f t="shared" si="7"/>
        <v>256.66875686937959</v>
      </c>
      <c r="BH28" s="62">
        <f t="shared" si="8"/>
        <v>543.89097909160182</v>
      </c>
      <c r="BI28" s="62">
        <f ca="1">AVERAGE(OFFSET($BH$3,0,0,'Données projet'!$E$11+1,1))-AVERAGE(OFFSET($H$3,0,0,'Données projet'!$E$11+1,1))</f>
        <v>286.93155310107437</v>
      </c>
      <c r="BJ28" s="62">
        <f t="shared" si="38"/>
        <v>234.88697533928587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35.897435897435898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88.139999999999972</v>
      </c>
      <c r="CA28" s="14">
        <f t="shared" si="39"/>
        <v>24.116094026318823</v>
      </c>
      <c r="CB28" s="22">
        <f t="shared" si="10"/>
        <v>195.51269709583855</v>
      </c>
      <c r="CC28" s="62">
        <f t="shared" si="11"/>
        <v>482.73491931806075</v>
      </c>
      <c r="CD28" s="62">
        <f ca="1">AVERAGE(OFFSET($CC$3,0,0,'Données projet'!$E$12+1,1))-AVERAGE(OFFSET($H$3,0,0,'Données projet'!$E$12+1,1))</f>
        <v>229.46359752491622</v>
      </c>
      <c r="CE28" s="62">
        <f t="shared" si="40"/>
        <v>267.63269734144376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85.378800000000027</v>
      </c>
      <c r="P29" s="14">
        <f t="shared" si="33"/>
        <v>23.447306793896516</v>
      </c>
      <c r="Q29" s="22">
        <f t="shared" si="2"/>
        <v>189.53880266603645</v>
      </c>
      <c r="R29" s="62">
        <f t="shared" si="0"/>
        <v>477.98324711048087</v>
      </c>
      <c r="S29" s="62">
        <f ca="1">AVERAGE(OFFSET($R$3,0,0,'Données projet'!$E$9+1,1))-AVERAGE(OFFSET($H$3,0,0,'Données projet'!$E$9+1,1))</f>
        <v>439.44767572009806</v>
      </c>
      <c r="T29" s="62">
        <f t="shared" si="34"/>
        <v>245.54866503154676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76.632391061599265</v>
      </c>
      <c r="AO29" s="62">
        <f t="shared" si="36"/>
        <v>263.22316924362588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55.198055055871123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0.821426181642257</v>
      </c>
      <c r="AX29" s="23">
        <f t="shared" si="6"/>
        <v>56.019481237513382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7.4358974358974361</v>
      </c>
      <c r="BD29" s="13">
        <f>IF('Données projet'!$A$88&gt;35,BD28+BC29-BL28,IF(A29&lt;'Données projet'!$A$88,$BA$205^A29,IF(A29='Données projet'!$A$88,'Données projet'!$B$88,BD28+BC29-BL28)))</f>
        <v>93.974358974358992</v>
      </c>
      <c r="BE29" s="14">
        <f>BD29*VLOOKUP('Données projet'!$B$11,Paramètres!$A$1:$I$89,3,0)*VLOOKUP('Données projet'!$B$11,Paramètres!$A$1:$I$89,5,0)</f>
        <v>89.426000000000016</v>
      </c>
      <c r="BF29" s="14">
        <f t="shared" si="37"/>
        <v>24.426738508211891</v>
      </c>
      <c r="BG29" s="22">
        <f t="shared" si="7"/>
        <v>198.29351956846904</v>
      </c>
      <c r="BH29" s="62">
        <f t="shared" si="8"/>
        <v>486.73796401291349</v>
      </c>
      <c r="BI29" s="62">
        <f ca="1">AVERAGE(OFFSET($BH$3,0,0,'Données projet'!$E$11+1,1))-AVERAGE(OFFSET($H$3,0,0,'Données projet'!$E$11+1,1))</f>
        <v>286.93155310107437</v>
      </c>
      <c r="BJ29" s="62">
        <f t="shared" si="38"/>
        <v>234.88697533928587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124.49999999999996</v>
      </c>
      <c r="BZ29" s="14">
        <f>BY29*VLOOKUP('Données projet'!$B$12,Paramètres!$A$1:$I$89,3,0)*VLOOKUP('Données projet'!$B$12,Paramètres!$A$1:$I$89,5,0)</f>
        <v>97.109999999999971</v>
      </c>
      <c r="CA29" s="14">
        <f t="shared" si="39"/>
        <v>26.272324204451365</v>
      </c>
      <c r="CB29" s="22">
        <f t="shared" si="10"/>
        <v>214.89088132275273</v>
      </c>
      <c r="CC29" s="62">
        <f t="shared" si="11"/>
        <v>503.33532576719722</v>
      </c>
      <c r="CD29" s="62">
        <f ca="1">AVERAGE(OFFSET($CC$3,0,0,'Données projet'!$E$12+1,1))-AVERAGE(OFFSET($H$3,0,0,'Données projet'!$E$12+1,1))</f>
        <v>229.46359752491622</v>
      </c>
      <c r="CE29" s="62">
        <f t="shared" si="40"/>
        <v>267.63269734144376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94.707600000000028</v>
      </c>
      <c r="P30" s="14">
        <f t="shared" si="33"/>
        <v>25.697193912523566</v>
      </c>
      <c r="Q30" s="22">
        <f t="shared" si="2"/>
        <v>209.70501606431188</v>
      </c>
      <c r="R30" s="62">
        <f t="shared" si="0"/>
        <v>499.37168273097859</v>
      </c>
      <c r="S30" s="62">
        <f ca="1">AVERAGE(OFFSET($R$3,0,0,'Données projet'!$E$9+1,1))-AVERAGE(OFFSET($H$3,0,0,'Données projet'!$E$9+1,1))</f>
        <v>439.44767572009806</v>
      </c>
      <c r="T30" s="62">
        <f t="shared" si="34"/>
        <v>245.54866503154676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76.632391061599265</v>
      </c>
      <c r="AO30" s="62">
        <f t="shared" si="36"/>
        <v>263.22316924362588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54.115654863714688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0.58083602328341266</v>
      </c>
      <c r="AX30" s="23">
        <f t="shared" si="6"/>
        <v>54.696490886998099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7.4358974358974361</v>
      </c>
      <c r="BD30" s="13">
        <f>IF('Données projet'!$A$88&gt;35,BD29+BC30-BL29,IF(A30&lt;'Données projet'!$A$88,$BA$205^A30,IF(A30='Données projet'!$A$88,'Données projet'!$B$88,BD29+BC30-BL29)))</f>
        <v>101.41025641025642</v>
      </c>
      <c r="BE30" s="14">
        <f>BD30*VLOOKUP('Données projet'!$B$11,Paramètres!$A$1:$I$89,3,0)*VLOOKUP('Données projet'!$B$11,Paramètres!$A$1:$I$89,5,0)</f>
        <v>96.50200000000001</v>
      </c>
      <c r="BF30" s="14">
        <f t="shared" si="37"/>
        <v>26.126928217693919</v>
      </c>
      <c r="BG30" s="22">
        <f t="shared" si="7"/>
        <v>213.57871664581691</v>
      </c>
      <c r="BH30" s="62">
        <f t="shared" si="8"/>
        <v>503.24538331248357</v>
      </c>
      <c r="BI30" s="62">
        <f ca="1">AVERAGE(OFFSET($BH$3,0,0,'Données projet'!$E$11+1,1))-AVERAGE(OFFSET($H$3,0,0,'Données projet'!$E$11+1,1))</f>
        <v>286.93155310107437</v>
      </c>
      <c r="BJ30" s="62">
        <f t="shared" si="38"/>
        <v>234.88697533928587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135.99999999999994</v>
      </c>
      <c r="BZ30" s="14">
        <f>BY30*VLOOKUP('Données projet'!$B$12,Paramètres!$A$1:$I$89,3,0)*VLOOKUP('Données projet'!$B$12,Paramètres!$A$1:$I$89,5,0)</f>
        <v>106.07999999999996</v>
      </c>
      <c r="CA30" s="14">
        <f t="shared" si="39"/>
        <v>28.405460561015616</v>
      </c>
      <c r="CB30" s="22">
        <f t="shared" si="10"/>
        <v>234.22884381043545</v>
      </c>
      <c r="CC30" s="62">
        <f t="shared" si="11"/>
        <v>523.89551047710211</v>
      </c>
      <c r="CD30" s="62">
        <f ca="1">AVERAGE(OFFSET($CC$3,0,0,'Données projet'!$E$12+1,1))-AVERAGE(OFFSET($H$3,0,0,'Données projet'!$E$12+1,1))</f>
        <v>229.46359752491622</v>
      </c>
      <c r="CE30" s="62">
        <f t="shared" si="40"/>
        <v>267.63269734144376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104.03640000000003</v>
      </c>
      <c r="P31" s="14">
        <f t="shared" si="33"/>
        <v>27.921388397820998</v>
      </c>
      <c r="Q31" s="22">
        <f t="shared" si="2"/>
        <v>229.82648145953826</v>
      </c>
      <c r="R31" s="62">
        <f t="shared" si="0"/>
        <v>520.71537034842709</v>
      </c>
      <c r="S31" s="62">
        <f ca="1">AVERAGE(OFFSET($R$3,0,0,'Données projet'!$E$9+1,1))-AVERAGE(OFFSET($H$3,0,0,'Données projet'!$E$9+1,1))</f>
        <v>439.44767572009806</v>
      </c>
      <c r="T31" s="62">
        <f t="shared" si="34"/>
        <v>245.54866503154676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76.632391061599265</v>
      </c>
      <c r="AO31" s="62">
        <f t="shared" si="36"/>
        <v>263.22316924362588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53.054479879127513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0.4107130908211285</v>
      </c>
      <c r="AX31" s="23">
        <f t="shared" si="6"/>
        <v>53.465192969948639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7.4358974358974361</v>
      </c>
      <c r="BD31" s="13">
        <f>IF('Données projet'!$A$88&gt;35,BD30+BC31-BL30,IF(A31&lt;'Données projet'!$A$88,$BA$205^A31,IF(A31='Données projet'!$A$88,'Données projet'!$B$88,BD30+BC31-BL30)))</f>
        <v>108.84615384615385</v>
      </c>
      <c r="BE31" s="14">
        <f>BD31*VLOOKUP('Données projet'!$B$11,Paramètres!$A$1:$I$89,3,0)*VLOOKUP('Données projet'!$B$11,Paramètres!$A$1:$I$89,5,0)</f>
        <v>103.57800000000002</v>
      </c>
      <c r="BF31" s="14">
        <f t="shared" si="37"/>
        <v>27.812654852530578</v>
      </c>
      <c r="BG31" s="22">
        <f t="shared" si="7"/>
        <v>228.83872386815744</v>
      </c>
      <c r="BH31" s="62">
        <f t="shared" si="8"/>
        <v>519.72761275704624</v>
      </c>
      <c r="BI31" s="62">
        <f ca="1">AVERAGE(OFFSET($BH$3,0,0,'Données projet'!$E$11+1,1))-AVERAGE(OFFSET($H$3,0,0,'Données projet'!$E$11+1,1))</f>
        <v>286.93155310107437</v>
      </c>
      <c r="BJ31" s="62">
        <f t="shared" si="38"/>
        <v>234.88697533928587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147.49999999999994</v>
      </c>
      <c r="BZ31" s="14">
        <f>BY31*VLOOKUP('Données projet'!$B$12,Paramètres!$A$1:$I$89,3,0)*VLOOKUP('Données projet'!$B$12,Paramètres!$A$1:$I$89,5,0)</f>
        <v>115.04999999999995</v>
      </c>
      <c r="CA31" s="14">
        <f t="shared" si="39"/>
        <v>30.517677901708776</v>
      </c>
      <c r="CB31" s="22">
        <f t="shared" si="10"/>
        <v>253.53037234547597</v>
      </c>
      <c r="CC31" s="62">
        <f t="shared" si="11"/>
        <v>544.41926123436485</v>
      </c>
      <c r="CD31" s="62">
        <f ca="1">AVERAGE(OFFSET($CC$3,0,0,'Données projet'!$E$12+1,1))-AVERAGE(OFFSET($H$3,0,0,'Données projet'!$E$12+1,1))</f>
        <v>229.46359752491622</v>
      </c>
      <c r="CE31" s="62">
        <f t="shared" si="40"/>
        <v>267.63269734144376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113.36520000000003</v>
      </c>
      <c r="P32" s="14">
        <f t="shared" si="33"/>
        <v>30.122456058687614</v>
      </c>
      <c r="Q32" s="22">
        <f t="shared" si="2"/>
        <v>249.9076676355476</v>
      </c>
      <c r="R32" s="62">
        <f t="shared" si="0"/>
        <v>542.01877874665877</v>
      </c>
      <c r="S32" s="62">
        <f ca="1">AVERAGE(OFFSET($R$3,0,0,'Données projet'!$E$9+1,1))-AVERAGE(OFFSET($H$3,0,0,'Données projet'!$E$9+1,1))</f>
        <v>439.44767572009806</v>
      </c>
      <c r="T32" s="62">
        <f t="shared" si="34"/>
        <v>245.54866503154676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76.632391061599265</v>
      </c>
      <c r="AO32" s="62">
        <f t="shared" si="36"/>
        <v>263.22316924362588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52.01411388873526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0.29041801164170633</v>
      </c>
      <c r="AX32" s="23">
        <f t="shared" si="6"/>
        <v>52.304531900376965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7.4358974358974361</v>
      </c>
      <c r="BD32" s="13">
        <f>IF('Données projet'!$A$88&gt;35,BD31+BC32-BL31,IF(A32&lt;'Données projet'!$A$88,$BA$205^A32,IF(A32='Données projet'!$A$88,'Données projet'!$B$88,BD31+BC32-BL31)))</f>
        <v>116.28205128205128</v>
      </c>
      <c r="BE32" s="14">
        <f>BD32*VLOOKUP('Données projet'!$B$11,Paramètres!$A$1:$I$89,3,0)*VLOOKUP('Données projet'!$B$11,Paramètres!$A$1:$I$89,5,0)</f>
        <v>110.654</v>
      </c>
      <c r="BF32" s="14">
        <f t="shared" si="37"/>
        <v>29.48501887296996</v>
      </c>
      <c r="BG32" s="22">
        <f t="shared" si="7"/>
        <v>244.0754578704227</v>
      </c>
      <c r="BH32" s="62">
        <f t="shared" si="8"/>
        <v>536.18656898153381</v>
      </c>
      <c r="BI32" s="62">
        <f ca="1">AVERAGE(OFFSET($BH$3,0,0,'Données projet'!$E$11+1,1))-AVERAGE(OFFSET($H$3,0,0,'Données projet'!$E$11+1,1))</f>
        <v>286.93155310107437</v>
      </c>
      <c r="BJ32" s="62">
        <f t="shared" si="38"/>
        <v>234.88697533928587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158.99999999999994</v>
      </c>
      <c r="BZ32" s="14">
        <f>BY32*VLOOKUP('Données projet'!$B$12,Paramètres!$A$1:$I$89,3,0)*VLOOKUP('Données projet'!$B$12,Paramètres!$A$1:$I$89,5,0)</f>
        <v>124.01999999999995</v>
      </c>
      <c r="CA32" s="14">
        <f t="shared" si="39"/>
        <v>32.610792634958898</v>
      </c>
      <c r="CB32" s="22">
        <f t="shared" si="10"/>
        <v>272.79863050588665</v>
      </c>
      <c r="CC32" s="62">
        <f t="shared" si="11"/>
        <v>564.90974161699774</v>
      </c>
      <c r="CD32" s="62">
        <f ca="1">AVERAGE(OFFSET($CC$3,0,0,'Données projet'!$E$12+1,1))-AVERAGE(OFFSET($H$3,0,0,'Données projet'!$E$12+1,1))</f>
        <v>229.46359752491622</v>
      </c>
      <c r="CE32" s="62">
        <f t="shared" si="40"/>
        <v>267.63269734144376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122.69400000000003</v>
      </c>
      <c r="P33" s="14">
        <f t="shared" si="33"/>
        <v>32.302516360650685</v>
      </c>
      <c r="Q33" s="22">
        <f t="shared" si="2"/>
        <v>269.95226599480003</v>
      </c>
      <c r="R33" s="62">
        <f t="shared" si="0"/>
        <v>563.28559932813334</v>
      </c>
      <c r="S33" s="62">
        <f ca="1">AVERAGE(OFFSET($R$3,0,0,'Données projet'!$E$9+1,1))-AVERAGE(OFFSET($H$3,0,0,'Données projet'!$E$9+1,1))</f>
        <v>439.44767572009806</v>
      </c>
      <c r="T33" s="62">
        <f t="shared" si="34"/>
        <v>245.54866503154676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76.632391061599265</v>
      </c>
      <c r="AO33" s="62">
        <f t="shared" si="36"/>
        <v>263.22316924362588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50.994148840854002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0.20535654541056425</v>
      </c>
      <c r="AX33" s="23">
        <f t="shared" si="6"/>
        <v>51.199505386264569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123.71794871794872</v>
      </c>
      <c r="BB33" s="13">
        <f>VLOOKUP(A33,'Données projet'!$A$87:$I$107,9,0)</f>
        <v>7.4358974358974361</v>
      </c>
      <c r="BC33" s="13">
        <f t="array" ref="BC33">INDEX(BB:BB,MIN(IF(ISNUMBER(BB33:BB229),ROW(BB33:BB229),"")))</f>
        <v>7.4358974358974361</v>
      </c>
      <c r="BD33" s="13">
        <f>IF('Données projet'!$A$88&gt;35,BD32+BC33-BL32,IF(A33&lt;'Données projet'!$A$88,$BA$205^A33,IF(A33='Données projet'!$A$88,'Données projet'!$B$88,BD32+BC33-BL32)))</f>
        <v>123.71794871794872</v>
      </c>
      <c r="BE33" s="14">
        <f>BD33*VLOOKUP('Données projet'!$B$11,Paramètres!$A$1:$I$89,3,0)*VLOOKUP('Données projet'!$B$11,Paramètres!$A$1:$I$89,5,0)</f>
        <v>117.73</v>
      </c>
      <c r="BF33" s="14">
        <f t="shared" si="37"/>
        <v>31.144972039735432</v>
      </c>
      <c r="BG33" s="22">
        <f t="shared" si="7"/>
        <v>259.29057630253919</v>
      </c>
      <c r="BH33" s="62">
        <f t="shared" si="8"/>
        <v>552.62390963587245</v>
      </c>
      <c r="BI33" s="62">
        <f ca="1">AVERAGE(OFFSET($BH$3,0,0,'Données projet'!$E$11+1,1))-AVERAGE(OFFSET($H$3,0,0,'Données projet'!$E$11+1,1))</f>
        <v>286.93155310107437</v>
      </c>
      <c r="BJ33" s="62">
        <f t="shared" si="38"/>
        <v>234.88697533928587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170.49999999999994</v>
      </c>
      <c r="BZ33" s="14">
        <f>BY33*VLOOKUP('Données projet'!$B$12,Paramètres!$A$1:$I$89,3,0)*VLOOKUP('Données projet'!$B$12,Paramètres!$A$1:$I$89,5,0)</f>
        <v>132.98999999999995</v>
      </c>
      <c r="CA33" s="14">
        <f t="shared" si="39"/>
        <v>34.686343524228022</v>
      </c>
      <c r="CB33" s="22">
        <f t="shared" si="10"/>
        <v>292.03629830469703</v>
      </c>
      <c r="CC33" s="62">
        <f t="shared" si="11"/>
        <v>585.36963163803034</v>
      </c>
      <c r="CD33" s="62">
        <f ca="1">AVERAGE(OFFSET($CC$3,0,0,'Données projet'!$E$12+1,1))-AVERAGE(OFFSET($H$3,0,0,'Données projet'!$E$12+1,1))</f>
        <v>229.46359752491622</v>
      </c>
      <c r="CE33" s="62">
        <f t="shared" si="40"/>
        <v>267.63269734144376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133.64520000000005</v>
      </c>
      <c r="P34" s="14">
        <f t="shared" si="33"/>
        <v>34.837297589797402</v>
      </c>
      <c r="Q34" s="22">
        <f t="shared" si="2"/>
        <v>293.44034996889724</v>
      </c>
      <c r="R34" s="62">
        <f t="shared" si="0"/>
        <v>586.77368330223055</v>
      </c>
      <c r="S34" s="62">
        <f ca="1">AVERAGE(OFFSET($R$3,0,0,'Données projet'!$E$9+1,1))-AVERAGE(OFFSET($H$3,0,0,'Données projet'!$E$9+1,1))</f>
        <v>439.44767572009806</v>
      </c>
      <c r="T34" s="62">
        <f t="shared" si="34"/>
        <v>245.54866503154676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76.632391061599265</v>
      </c>
      <c r="AO34" s="62">
        <f t="shared" si="36"/>
        <v>263.22316924362588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49.994184685444445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0.14520900582085317</v>
      </c>
      <c r="AX34" s="23">
        <f t="shared" si="6"/>
        <v>50.139393691265298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7.1794871794871797</v>
      </c>
      <c r="BD34" s="13">
        <f>IF('Données projet'!$A$88&gt;35,BD33+BC34-BL33,IF(A34&lt;'Données projet'!$A$88,$BA$205^A34,IF(A34='Données projet'!$A$88,'Données projet'!$B$88,BD33+BC34-BL33)))</f>
        <v>130.89743589743588</v>
      </c>
      <c r="BE34" s="14">
        <f>BD34*VLOOKUP('Données projet'!$B$11,Paramètres!$A$1:$I$89,3,0)*VLOOKUP('Données projet'!$B$11,Paramètres!$A$1:$I$89,5,0)</f>
        <v>124.56199999999998</v>
      </c>
      <c r="BF34" s="14">
        <f t="shared" si="37"/>
        <v>32.736689328514629</v>
      </c>
      <c r="BG34" s="22">
        <f t="shared" si="7"/>
        <v>273.96188391382958</v>
      </c>
      <c r="BH34" s="62">
        <f t="shared" si="8"/>
        <v>567.2952172471629</v>
      </c>
      <c r="BI34" s="62">
        <f ca="1">AVERAGE(OFFSET($BH$3,0,0,'Données projet'!$E$11+1,1))-AVERAGE(OFFSET($H$3,0,0,'Données projet'!$E$11+1,1))</f>
        <v>286.93155310107437</v>
      </c>
      <c r="BJ34" s="62">
        <f t="shared" si="38"/>
        <v>234.88697533928587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182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181.99999999999994</v>
      </c>
      <c r="BZ34" s="14">
        <f>BY34*VLOOKUP('Données projet'!$B$12,Paramètres!$A$1:$I$89,3,0)*VLOOKUP('Données projet'!$B$12,Paramètres!$A$1:$I$89,5,0)</f>
        <v>141.95999999999995</v>
      </c>
      <c r="CA34" s="14">
        <f t="shared" si="39"/>
        <v>36.745650011720457</v>
      </c>
      <c r="CB34" s="22">
        <f t="shared" si="10"/>
        <v>311.24567377041308</v>
      </c>
      <c r="CC34" s="62">
        <f t="shared" si="11"/>
        <v>604.57900710374633</v>
      </c>
      <c r="CD34" s="62">
        <f ca="1">AVERAGE(OFFSET($CC$3,0,0,'Données projet'!$E$12+1,1))-AVERAGE(OFFSET($H$3,0,0,'Données projet'!$E$12+1,1))</f>
        <v>229.46359752491622</v>
      </c>
      <c r="CE34" s="62">
        <f t="shared" si="40"/>
        <v>267.63269734144376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63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144.59640000000007</v>
      </c>
      <c r="P35" s="14">
        <f t="shared" si="33"/>
        <v>37.347988348805558</v>
      </c>
      <c r="Q35" s="22">
        <f t="shared" ref="Q35:Q66" si="53">(O35+P35)*0.475*44/12</f>
        <v>316.88647637416977</v>
      </c>
      <c r="R35" s="62">
        <f t="shared" si="0"/>
        <v>610.21980970750315</v>
      </c>
      <c r="S35" s="62">
        <f ca="1">AVERAGE(OFFSET($R$3,0,0,'Données projet'!$E$9+1,1))-AVERAGE(OFFSET($H$3,0,0,'Données projet'!$E$9+1,1))</f>
        <v>439.44767572009806</v>
      </c>
      <c r="T35" s="62">
        <f t="shared" si="34"/>
        <v>245.54866503154676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76.632391061599265</v>
      </c>
      <c r="AO35" s="62">
        <f t="shared" si="36"/>
        <v>263.22316924362588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49.01382921720456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0.10267827270528213</v>
      </c>
      <c r="AX35" s="23">
        <f t="shared" si="6"/>
        <v>49.116507489909843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7.1794871794871797</v>
      </c>
      <c r="BD35" s="13">
        <f>IF('Données projet'!$A$88&gt;35,BD34+BC35-BL34,IF(A35&lt;'Données projet'!$A$88,$BA$205^A35,IF(A35='Données projet'!$A$88,'Données projet'!$B$88,BD34+BC35-BL34)))</f>
        <v>138.07692307692307</v>
      </c>
      <c r="BE35" s="14">
        <f>BD35*VLOOKUP('Données projet'!$B$11,Paramètres!$A$1:$I$89,3,0)*VLOOKUP('Données projet'!$B$11,Paramètres!$A$1:$I$89,5,0)</f>
        <v>131.39400000000001</v>
      </c>
      <c r="BF35" s="14">
        <f t="shared" si="37"/>
        <v>34.318271576212204</v>
      </c>
      <c r="BG35" s="22">
        <f t="shared" si="7"/>
        <v>288.61553966190291</v>
      </c>
      <c r="BH35" s="62">
        <f t="shared" si="8"/>
        <v>581.94887299523623</v>
      </c>
      <c r="BI35" s="62">
        <f ca="1">AVERAGE(OFFSET($BH$3,0,0,'Données projet'!$E$11+1,1))-AVERAGE(OFFSET($H$3,0,0,'Données projet'!$E$11+1,1))</f>
        <v>286.93155310107437</v>
      </c>
      <c r="BJ35" s="62">
        <f t="shared" si="38"/>
        <v>234.88697533928587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101.78999999999996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518.31834832248774</v>
      </c>
      <c r="CD35" s="62">
        <f ca="1">AVERAGE(OFFSET($CC$3,0,0,'Données projet'!$E$12+1,1))-AVERAGE(OFFSET($H$3,0,0,'Données projet'!$E$12+1,1))</f>
        <v>229.46359752491622</v>
      </c>
      <c r="CE35" s="62">
        <f t="shared" si="40"/>
        <v>267.63269734144376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155.54760000000007</v>
      </c>
      <c r="P36" s="14">
        <f t="shared" si="33"/>
        <v>39.836620617816237</v>
      </c>
      <c r="Q36" s="22">
        <f t="shared" si="53"/>
        <v>340.2941842426967</v>
      </c>
      <c r="R36" s="62">
        <f t="shared" si="0"/>
        <v>633.62751757602996</v>
      </c>
      <c r="S36" s="62">
        <f ca="1">AVERAGE(OFFSET($R$3,0,0,'Données projet'!$E$9+1,1))-AVERAGE(OFFSET($H$3,0,0,'Données projet'!$E$9+1,1))</f>
        <v>439.44767572009806</v>
      </c>
      <c r="T36" s="62">
        <f t="shared" si="34"/>
        <v>245.54866503154676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76.632391061599265</v>
      </c>
      <c r="AO36" s="62">
        <f t="shared" si="36"/>
        <v>263.22316924362588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48.052697921739068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7.2604502910426583E-2</v>
      </c>
      <c r="AX36" s="23">
        <f t="shared" si="6"/>
        <v>48.125302424649497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7.1794871794871797</v>
      </c>
      <c r="BD36" s="13">
        <f>IF('Données projet'!$A$88&gt;35,BD35+BC36-BL35,IF(A36&lt;'Données projet'!$A$88,$BA$205^A36,IF(A36='Données projet'!$A$88,'Données projet'!$B$88,BD35+BC36-BL35)))</f>
        <v>145.25641025641025</v>
      </c>
      <c r="BE36" s="14">
        <f>BD36*VLOOKUP('Données projet'!$B$11,Paramètres!$A$1:$I$89,3,0)*VLOOKUP('Données projet'!$B$11,Paramètres!$A$1:$I$89,5,0)</f>
        <v>138.22599999999997</v>
      </c>
      <c r="BF36" s="14">
        <f t="shared" si="37"/>
        <v>35.890305873918834</v>
      </c>
      <c r="BG36" s="22">
        <f t="shared" si="7"/>
        <v>303.25256606374194</v>
      </c>
      <c r="BH36" s="62">
        <f t="shared" si="8"/>
        <v>596.58589939707531</v>
      </c>
      <c r="BI36" s="62">
        <f ca="1">AVERAGE(OFFSET($BH$3,0,0,'Données projet'!$E$11+1,1))-AVERAGE(OFFSET($H$3,0,0,'Données projet'!$E$11+1,1))</f>
        <v>286.93155310107437</v>
      </c>
      <c r="BJ36" s="62">
        <f t="shared" si="38"/>
        <v>234.88697533928587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110.75999999999996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537.63687257178208</v>
      </c>
      <c r="CD36" s="62">
        <f ca="1">AVERAGE(OFFSET($CC$3,0,0,'Données projet'!$E$12+1,1))-AVERAGE(OFFSET($H$3,0,0,'Données projet'!$E$12+1,1))</f>
        <v>229.46359752491622</v>
      </c>
      <c r="CE36" s="62">
        <f t="shared" si="40"/>
        <v>267.63269734144376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166.49880000000007</v>
      </c>
      <c r="P37" s="14">
        <f t="shared" si="33"/>
        <v>42.304924050589179</v>
      </c>
      <c r="Q37" s="22">
        <f t="shared" si="53"/>
        <v>363.66648605477627</v>
      </c>
      <c r="R37" s="62">
        <f t="shared" si="0"/>
        <v>656.99981938810959</v>
      </c>
      <c r="S37" s="62">
        <f ca="1">AVERAGE(OFFSET($R$3,0,0,'Données projet'!$E$9+1,1))-AVERAGE(OFFSET($H$3,0,0,'Données projet'!$E$9+1,1))</f>
        <v>439.44767572009806</v>
      </c>
      <c r="T37" s="62">
        <f t="shared" si="34"/>
        <v>245.54866503154676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76.632391061599265</v>
      </c>
      <c r="AO37" s="62">
        <f t="shared" si="36"/>
        <v>263.22316924362588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47.11041382474545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5.1339136352641063E-2</v>
      </c>
      <c r="AX37" s="23">
        <f t="shared" si="6"/>
        <v>47.161752961098088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7.1794871794871797</v>
      </c>
      <c r="BD37" s="13">
        <f>IF('Données projet'!$A$88&gt;35,BD36+BC37-BL36,IF(A37&lt;'Données projet'!$A$88,$BA$205^A37,IF(A37='Données projet'!$A$88,'Données projet'!$B$88,BD36+BC37-BL36)))</f>
        <v>152.43589743589743</v>
      </c>
      <c r="BE37" s="14">
        <f>BD37*VLOOKUP('Données projet'!$B$11,Paramètres!$A$1:$I$89,3,0)*VLOOKUP('Données projet'!$B$11,Paramètres!$A$1:$I$89,5,0)</f>
        <v>145.05799999999999</v>
      </c>
      <c r="BF37" s="14">
        <f t="shared" si="37"/>
        <v>37.453317998658314</v>
      </c>
      <c r="BG37" s="22">
        <f t="shared" si="7"/>
        <v>317.87387884766321</v>
      </c>
      <c r="BH37" s="62">
        <f t="shared" si="8"/>
        <v>611.20721218099652</v>
      </c>
      <c r="BI37" s="62">
        <f ca="1">AVERAGE(OFFSET($BH$3,0,0,'Données projet'!$E$11+1,1))-AVERAGE(OFFSET($H$3,0,0,'Données projet'!$E$11+1,1))</f>
        <v>286.93155310107437</v>
      </c>
      <c r="BJ37" s="62">
        <f t="shared" si="38"/>
        <v>234.88697533928587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119.72999999999996</v>
      </c>
      <c r="CA37" s="14">
        <f t="shared" si="39"/>
        <v>31.612017974790529</v>
      </c>
      <c r="CB37" s="22">
        <f t="shared" si="10"/>
        <v>263.58734797276003</v>
      </c>
      <c r="CC37" s="62">
        <f t="shared" si="11"/>
        <v>556.92068130609334</v>
      </c>
      <c r="CD37" s="62">
        <f ca="1">AVERAGE(OFFSET($CC$3,0,0,'Données projet'!$E$12+1,1))-AVERAGE(OFFSET($H$3,0,0,'Données projet'!$E$12+1,1))</f>
        <v>229.46359752491622</v>
      </c>
      <c r="CE37" s="62">
        <f t="shared" si="40"/>
        <v>267.63269734144376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177.4500000000001</v>
      </c>
      <c r="P38" s="14">
        <f t="shared" si="33"/>
        <v>44.754387900936791</v>
      </c>
      <c r="Q38" s="22">
        <f t="shared" si="53"/>
        <v>387.00597559413177</v>
      </c>
      <c r="R38" s="62">
        <f t="shared" si="0"/>
        <v>680.33930892746503</v>
      </c>
      <c r="S38" s="62">
        <f ca="1">AVERAGE(OFFSET($R$3,0,0,'Données projet'!$E$9+1,1))-AVERAGE(OFFSET($H$3,0,0,'Données projet'!$E$9+1,1))</f>
        <v>439.44767572009806</v>
      </c>
      <c r="T38" s="62">
        <f t="shared" si="34"/>
        <v>245.54866503154676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76.632391061599265</v>
      </c>
      <c r="AO38" s="62">
        <f t="shared" si="36"/>
        <v>263.22316924362588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46.186607344157331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3.6302251455213291E-2</v>
      </c>
      <c r="AX38" s="23">
        <f t="shared" si="6"/>
        <v>46.222909595612542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159.61538461538461</v>
      </c>
      <c r="BB38" s="13">
        <f>VLOOKUP(A38,'Données projet'!$A$87:$I$107,9,0)</f>
        <v>7.1794871794871797</v>
      </c>
      <c r="BC38" s="13">
        <f t="array" ref="BC38">INDEX(BB:BB,MIN(IF(ISNUMBER(BB38:BB234),ROW(BB38:BB234),"")))</f>
        <v>7.1794871794871797</v>
      </c>
      <c r="BD38" s="13">
        <f>IF('Données projet'!$A$88&gt;35,BD37+BC38-BL37,IF(A38&lt;'Données projet'!$A$88,$BA$205^A38,IF(A38='Données projet'!$A$88,'Données projet'!$B$88,BD37+BC38-BL37)))</f>
        <v>159.61538461538461</v>
      </c>
      <c r="BE38" s="14">
        <f>BD38*VLOOKUP('Données projet'!$B$11,Paramètres!$A$1:$I$89,3,0)*VLOOKUP('Données projet'!$B$11,Paramètres!$A$1:$I$89,5,0)</f>
        <v>151.89000000000001</v>
      </c>
      <c r="BF38" s="14">
        <f t="shared" si="37"/>
        <v>39.007781402191782</v>
      </c>
      <c r="BG38" s="22">
        <f t="shared" si="7"/>
        <v>332.48030260881734</v>
      </c>
      <c r="BH38" s="62">
        <f t="shared" si="8"/>
        <v>625.81363594215065</v>
      </c>
      <c r="BI38" s="62">
        <f ca="1">AVERAGE(OFFSET($BH$3,0,0,'Données projet'!$E$11+1,1))-AVERAGE(OFFSET($H$3,0,0,'Données projet'!$E$11+1,1))</f>
        <v>286.93155310107437</v>
      </c>
      <c r="BJ38" s="62">
        <f t="shared" si="38"/>
        <v>234.88697533928587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33.333333333333336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128.69999999999996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576.17267110008243</v>
      </c>
      <c r="CD38" s="62">
        <f ca="1">AVERAGE(OFFSET($CC$3,0,0,'Données projet'!$E$12+1,1))-AVERAGE(OFFSET($H$3,0,0,'Données projet'!$E$12+1,1))</f>
        <v>229.46359752491622</v>
      </c>
      <c r="CE38" s="62">
        <f t="shared" si="40"/>
        <v>267.63269734144376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132.02280000000007</v>
      </c>
      <c r="P39" s="14">
        <f t="shared" si="33"/>
        <v>34.463348169992798</v>
      </c>
      <c r="Q39" s="22">
        <f t="shared" si="53"/>
        <v>289.96337472940422</v>
      </c>
      <c r="R39" s="62">
        <f t="shared" si="0"/>
        <v>583.29670806273748</v>
      </c>
      <c r="S39" s="62">
        <f ca="1">AVERAGE(OFFSET($R$3,0,0,'Données projet'!$E$9+1,1))-AVERAGE(OFFSET($H$3,0,0,'Données projet'!$E$9+1,1))</f>
        <v>439.44767572009806</v>
      </c>
      <c r="T39" s="62">
        <f t="shared" si="34"/>
        <v>245.54866503154676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76.632391061599265</v>
      </c>
      <c r="AO39" s="62">
        <f t="shared" si="36"/>
        <v>263.22316924362588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45.280916145187227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2.5669568176320531E-2</v>
      </c>
      <c r="AX39" s="23">
        <f t="shared" si="6"/>
        <v>45.306585713363546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6.7948717948717956</v>
      </c>
      <c r="BD39" s="13">
        <f>IF('Données projet'!$A$88&gt;35,BD38+BC39-BL38,IF(A39&lt;'Données projet'!$A$88,$BA$205^A39,IF(A39='Données projet'!$A$88,'Données projet'!$B$88,BD38+BC39-BL38)))</f>
        <v>133.07692307692307</v>
      </c>
      <c r="BE39" s="14">
        <f>BD39*VLOOKUP('Données projet'!$B$11,Paramètres!$A$1:$I$89,3,0)*VLOOKUP('Données projet'!$B$11,Paramètres!$A$1:$I$89,5,0)</f>
        <v>126.636</v>
      </c>
      <c r="BF39" s="14">
        <f t="shared" si="37"/>
        <v>33.217855596652925</v>
      </c>
      <c r="BG39" s="22">
        <f t="shared" si="7"/>
        <v>278.41213183083715</v>
      </c>
      <c r="BH39" s="62">
        <f t="shared" si="8"/>
        <v>571.74546516417047</v>
      </c>
      <c r="BI39" s="62">
        <f ca="1">AVERAGE(OFFSET($BH$3,0,0,'Données projet'!$E$11+1,1))-AVERAGE(OFFSET($H$3,0,0,'Données projet'!$E$11+1,1))</f>
        <v>286.93155310107437</v>
      </c>
      <c r="BJ39" s="62">
        <f t="shared" si="38"/>
        <v>234.88697533928587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137.66999999999996</v>
      </c>
      <c r="CA39" s="14">
        <f t="shared" si="39"/>
        <v>35.762714965854656</v>
      </c>
      <c r="CB39" s="22">
        <f t="shared" si="10"/>
        <v>302.06197856553007</v>
      </c>
      <c r="CC39" s="62">
        <f t="shared" si="11"/>
        <v>595.39531189886338</v>
      </c>
      <c r="CD39" s="62">
        <f ca="1">AVERAGE(OFFSET($CC$3,0,0,'Données projet'!$E$12+1,1))-AVERAGE(OFFSET($H$3,0,0,'Données projet'!$E$12+1,1))</f>
        <v>229.46359752491622</v>
      </c>
      <c r="CE39" s="62">
        <f t="shared" si="40"/>
        <v>267.63269734144376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143.37960000000007</v>
      </c>
      <c r="P40" s="14">
        <f t="shared" si="33"/>
        <v>37.070146308317504</v>
      </c>
      <c r="Q40" s="22">
        <f t="shared" si="53"/>
        <v>314.28330815365308</v>
      </c>
      <c r="R40" s="62">
        <f t="shared" si="0"/>
        <v>607.6166414869864</v>
      </c>
      <c r="S40" s="62">
        <f ca="1">AVERAGE(OFFSET($R$3,0,0,'Données projet'!$E$9+1,1))-AVERAGE(OFFSET($H$3,0,0,'Données projet'!$E$9+1,1))</f>
        <v>439.44767572009806</v>
      </c>
      <c r="T40" s="62">
        <f t="shared" si="34"/>
        <v>245.54866503154676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76.632391061599265</v>
      </c>
      <c r="AO40" s="62">
        <f t="shared" si="36"/>
        <v>263.22316924362588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44.392984998211844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1.8151125727606646E-2</v>
      </c>
      <c r="AX40" s="23">
        <f t="shared" si="6"/>
        <v>44.41113612393945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6.7948717948717956</v>
      </c>
      <c r="BD40" s="13">
        <f>IF('Données projet'!$A$88&gt;35,BD39+BC40-BL39,IF(A40&lt;'Données projet'!$A$88,$BA$205^A40,IF(A40='Données projet'!$A$88,'Données projet'!$B$88,BD39+BC40-BL39)))</f>
        <v>139.87179487179486</v>
      </c>
      <c r="BE40" s="14">
        <f>BD40*VLOOKUP('Données projet'!$B$11,Paramètres!$A$1:$I$89,3,0)*VLOOKUP('Données projet'!$B$11,Paramètres!$A$1:$I$89,5,0)</f>
        <v>133.102</v>
      </c>
      <c r="BF40" s="14">
        <f t="shared" si="37"/>
        <v>34.712153760745615</v>
      </c>
      <c r="BG40" s="22">
        <f t="shared" si="7"/>
        <v>292.27631779996528</v>
      </c>
      <c r="BH40" s="62">
        <f t="shared" si="8"/>
        <v>585.6096511332986</v>
      </c>
      <c r="BI40" s="62">
        <f ca="1">AVERAGE(OFFSET($BH$3,0,0,'Données projet'!$E$11+1,1))-AVERAGE(OFFSET($H$3,0,0,'Données projet'!$E$11+1,1))</f>
        <v>286.93155310107437</v>
      </c>
      <c r="BJ40" s="62">
        <f t="shared" si="38"/>
        <v>234.88697533928587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146.63999999999996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614.59073358295768</v>
      </c>
      <c r="CD40" s="62">
        <f ca="1">AVERAGE(OFFSET($CC$3,0,0,'Données projet'!$E$12+1,1))-AVERAGE(OFFSET($H$3,0,0,'Données projet'!$E$12+1,1))</f>
        <v>229.46359752491622</v>
      </c>
      <c r="CE40" s="62">
        <f t="shared" si="40"/>
        <v>267.63269734144376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154.73640000000006</v>
      </c>
      <c r="P41" s="14">
        <f t="shared" si="33"/>
        <v>39.652994320183701</v>
      </c>
      <c r="Q41" s="22">
        <f t="shared" si="53"/>
        <v>338.56152844098671</v>
      </c>
      <c r="R41" s="62">
        <f t="shared" si="0"/>
        <v>631.89486177432002</v>
      </c>
      <c r="S41" s="62">
        <f ca="1">AVERAGE(OFFSET($R$3,0,0,'Données projet'!$E$9+1,1))-AVERAGE(OFFSET($H$3,0,0,'Données projet'!$E$9+1,1))</f>
        <v>439.44767572009806</v>
      </c>
      <c r="T41" s="62">
        <f t="shared" si="34"/>
        <v>245.54866503154676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76.632391061599265</v>
      </c>
      <c r="AO41" s="62">
        <f t="shared" si="36"/>
        <v>263.22316924362588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43.522465639444121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1.2834784088160266E-2</v>
      </c>
      <c r="AX41" s="23">
        <f t="shared" si="6"/>
        <v>43.535300423532284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6.7948717948717956</v>
      </c>
      <c r="BD41" s="13">
        <f>IF('Données projet'!$A$88&gt;35,BD40+BC41-BL40,IF(A41&lt;'Données projet'!$A$88,$BA$205^A41,IF(A41='Données projet'!$A$88,'Données projet'!$B$88,BD40+BC41-BL40)))</f>
        <v>146.66666666666666</v>
      </c>
      <c r="BE41" s="14">
        <f>BD41*VLOOKUP('Données projet'!$B$11,Paramètres!$A$1:$I$89,3,0)*VLOOKUP('Données projet'!$B$11,Paramètres!$A$1:$I$89,5,0)</f>
        <v>139.56799999999998</v>
      </c>
      <c r="BF41" s="14">
        <f t="shared" si="37"/>
        <v>36.198022567902299</v>
      </c>
      <c r="BG41" s="22">
        <f t="shared" si="7"/>
        <v>306.12582263909644</v>
      </c>
      <c r="BH41" s="62">
        <f t="shared" si="8"/>
        <v>599.4591559724297</v>
      </c>
      <c r="BI41" s="62">
        <f ca="1">AVERAGE(OFFSET($BH$3,0,0,'Données projet'!$E$11+1,1))-AVERAGE(OFFSET($H$3,0,0,'Données projet'!$E$11+1,1))</f>
        <v>286.93155310107437</v>
      </c>
      <c r="BJ41" s="62">
        <f t="shared" si="38"/>
        <v>234.88697533928587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199.14285714285708</v>
      </c>
      <c r="BZ41" s="14">
        <f>BY41*VLOOKUP('Données projet'!$B$12,Paramètres!$A$1:$I$89,3,0)*VLOOKUP('Données projet'!$B$12,Paramètres!$A$1:$I$89,5,0)</f>
        <v>155.33142857142852</v>
      </c>
      <c r="CA41" s="14">
        <f t="shared" si="39"/>
        <v>39.787698154224472</v>
      </c>
      <c r="CB41" s="22">
        <f t="shared" si="10"/>
        <v>339.83247904717899</v>
      </c>
      <c r="CC41" s="62">
        <f t="shared" si="11"/>
        <v>633.16581238051231</v>
      </c>
      <c r="CD41" s="62">
        <f ca="1">AVERAGE(OFFSET($CC$3,0,0,'Données projet'!$E$12+1,1))-AVERAGE(OFFSET($H$3,0,0,'Données projet'!$E$12+1,1))</f>
        <v>229.46359752491622</v>
      </c>
      <c r="CE41" s="62">
        <f t="shared" si="40"/>
        <v>267.63269734144376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166.09320000000005</v>
      </c>
      <c r="P42" s="14">
        <f t="shared" si="33"/>
        <v>42.213849908165905</v>
      </c>
      <c r="Q42" s="22">
        <f t="shared" si="53"/>
        <v>362.80144525672239</v>
      </c>
      <c r="R42" s="62">
        <f t="shared" si="0"/>
        <v>656.1347785900557</v>
      </c>
      <c r="S42" s="62">
        <f ca="1">AVERAGE(OFFSET($R$3,0,0,'Données projet'!$E$9+1,1))-AVERAGE(OFFSET($H$3,0,0,'Données projet'!$E$9+1,1))</f>
        <v>439.44767572009806</v>
      </c>
      <c r="T42" s="62">
        <f t="shared" si="34"/>
        <v>245.54866503154676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76.632391061599265</v>
      </c>
      <c r="AO42" s="62">
        <f t="shared" si="36"/>
        <v>263.22316924362588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42.669016634337453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9.0755628638033228E-3</v>
      </c>
      <c r="AX42" s="23">
        <f t="shared" si="6"/>
        <v>42.678092197201259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6.7948717948717956</v>
      </c>
      <c r="BD42" s="13">
        <f>IF('Données projet'!$A$88&gt;35,BD41+BC42-BL41,IF(A42&lt;'Données projet'!$A$88,$BA$205^A42,IF(A42='Données projet'!$A$88,'Données projet'!$B$88,BD41+BC42-BL41)))</f>
        <v>153.46153846153845</v>
      </c>
      <c r="BE42" s="14">
        <f>BD42*VLOOKUP('Données projet'!$B$11,Paramètres!$A$1:$I$89,3,0)*VLOOKUP('Données projet'!$B$11,Paramètres!$A$1:$I$89,5,0)</f>
        <v>146.03399999999999</v>
      </c>
      <c r="BF42" s="14">
        <f t="shared" si="37"/>
        <v>37.675897140446111</v>
      </c>
      <c r="BG42" s="22">
        <f t="shared" si="7"/>
        <v>319.96140418627698</v>
      </c>
      <c r="BH42" s="62">
        <f t="shared" si="8"/>
        <v>613.29473751961029</v>
      </c>
      <c r="BI42" s="62">
        <f ca="1">AVERAGE(OFFSET($BH$3,0,0,'Données projet'!$E$11+1,1))-AVERAGE(OFFSET($H$3,0,0,'Données projet'!$E$11+1,1))</f>
        <v>286.93155310107437</v>
      </c>
      <c r="BJ42" s="62">
        <f t="shared" si="38"/>
        <v>234.88697533928587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210.28571428571422</v>
      </c>
      <c r="BZ42" s="14">
        <f>BY42*VLOOKUP('Données projet'!$B$12,Paramètres!$A$1:$I$89,3,0)*VLOOKUP('Données projet'!$B$12,Paramètres!$A$1:$I$89,5,0)</f>
        <v>164.02285714285711</v>
      </c>
      <c r="CA42" s="14">
        <f t="shared" si="39"/>
        <v>41.748566562293924</v>
      </c>
      <c r="CB42" s="22">
        <f t="shared" si="10"/>
        <v>358.3852296198047</v>
      </c>
      <c r="CC42" s="62">
        <f t="shared" si="11"/>
        <v>651.71856295313796</v>
      </c>
      <c r="CD42" s="62">
        <f ca="1">AVERAGE(OFFSET($CC$3,0,0,'Données projet'!$E$12+1,1))-AVERAGE(OFFSET($H$3,0,0,'Données projet'!$E$12+1,1))</f>
        <v>229.46359752491622</v>
      </c>
      <c r="CE42" s="62">
        <f t="shared" si="40"/>
        <v>267.63269734144376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177.45000000000005</v>
      </c>
      <c r="P43" s="14">
        <f t="shared" si="33"/>
        <v>44.754387900936791</v>
      </c>
      <c r="Q43" s="22">
        <f t="shared" si="53"/>
        <v>387.00597559413171</v>
      </c>
      <c r="R43" s="62">
        <f t="shared" si="0"/>
        <v>680.33930892746503</v>
      </c>
      <c r="S43" s="62">
        <f ca="1">AVERAGE(OFFSET($R$3,0,0,'Données projet'!$E$9+1,1))-AVERAGE(OFFSET($H$3,0,0,'Données projet'!$E$9+1,1))</f>
        <v>439.44767572009806</v>
      </c>
      <c r="T43" s="62">
        <f t="shared" si="34"/>
        <v>245.54866503154676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76.632391061599265</v>
      </c>
      <c r="AO43" s="62">
        <f t="shared" si="36"/>
        <v>263.22316924362588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41.832303243668434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6.4173920440801328E-3</v>
      </c>
      <c r="AX43" s="23">
        <f t="shared" si="6"/>
        <v>41.838720635712512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160.25641025641025</v>
      </c>
      <c r="BB43" s="13">
        <f>VLOOKUP(A43,'Données projet'!$A$87:$I$107,9,0)</f>
        <v>6.7948717948717956</v>
      </c>
      <c r="BC43" s="13">
        <f t="array" ref="BC43">INDEX(BB:BB,MIN(IF(ISNUMBER(BB43:BB239),ROW(BB43:BB239),"")))</f>
        <v>6.7948717948717956</v>
      </c>
      <c r="BD43" s="13">
        <f>IF('Données projet'!$A$88&gt;35,BD42+BC43-BL42,IF(A43&lt;'Données projet'!$A$88,$BA$205^A43,IF(A43='Données projet'!$A$88,'Données projet'!$B$88,BD42+BC43-BL42)))</f>
        <v>160.25641025641025</v>
      </c>
      <c r="BE43" s="14">
        <f>BD43*VLOOKUP('Données projet'!$B$11,Paramètres!$A$1:$I$89,3,0)*VLOOKUP('Données projet'!$B$11,Paramètres!$A$1:$I$89,5,0)</f>
        <v>152.5</v>
      </c>
      <c r="BF43" s="14">
        <f t="shared" si="37"/>
        <v>39.146171889962673</v>
      </c>
      <c r="BG43" s="22">
        <f t="shared" si="7"/>
        <v>333.78374937501832</v>
      </c>
      <c r="BH43" s="62">
        <f t="shared" si="8"/>
        <v>627.11708270835163</v>
      </c>
      <c r="BI43" s="62">
        <f ca="1">AVERAGE(OFFSET($BH$3,0,0,'Données projet'!$E$11+1,1))-AVERAGE(OFFSET($H$3,0,0,'Données projet'!$E$11+1,1))</f>
        <v>286.93155310107437</v>
      </c>
      <c r="BJ43" s="62">
        <f t="shared" si="38"/>
        <v>234.88697533928587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221.42857142857136</v>
      </c>
      <c r="BZ43" s="14">
        <f>BY43*VLOOKUP('Données projet'!$B$12,Paramètres!$A$1:$I$89,3,0)*VLOOKUP('Données projet'!$B$12,Paramètres!$A$1:$I$89,5,0)</f>
        <v>172.71428571428567</v>
      </c>
      <c r="CA43" s="14">
        <f t="shared" si="39"/>
        <v>43.697371724903299</v>
      </c>
      <c r="CB43" s="22">
        <f t="shared" si="10"/>
        <v>376.91697003992073</v>
      </c>
      <c r="CC43" s="62">
        <f t="shared" si="11"/>
        <v>670.25030337325404</v>
      </c>
      <c r="CD43" s="62">
        <f ca="1">AVERAGE(OFFSET($CC$3,0,0,'Données projet'!$E$12+1,1))-AVERAGE(OFFSET($H$3,0,0,'Données projet'!$E$12+1,1))</f>
        <v>229.46359752491622</v>
      </c>
      <c r="CE43" s="62">
        <f t="shared" si="40"/>
        <v>267.63269734144376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189.00960000000003</v>
      </c>
      <c r="P44" s="14">
        <f t="shared" si="33"/>
        <v>47.320922915876508</v>
      </c>
      <c r="Q44" s="22">
        <f t="shared" si="53"/>
        <v>411.60899407848501</v>
      </c>
      <c r="R44" s="62">
        <f t="shared" si="0"/>
        <v>704.94232741181827</v>
      </c>
      <c r="S44" s="62">
        <f ca="1">AVERAGE(OFFSET($R$3,0,0,'Données projet'!$E$9+1,1))-AVERAGE(OFFSET($H$3,0,0,'Données projet'!$E$9+1,1))</f>
        <v>439.44767572009806</v>
      </c>
      <c r="T44" s="62">
        <f t="shared" si="34"/>
        <v>245.54866503154676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76.632391061599265</v>
      </c>
      <c r="AO44" s="62">
        <f t="shared" si="36"/>
        <v>263.22316924362588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41.01199729224566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4.5377814319016614E-3</v>
      </c>
      <c r="AX44" s="23">
        <f t="shared" si="6"/>
        <v>41.016535073677559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6.2820512820512819</v>
      </c>
      <c r="BD44" s="13">
        <f>IF('Données projet'!$A$88&gt;35,BD43+BC44-BL43,IF(A44&lt;'Données projet'!$A$88,$BA$205^A44,IF(A44='Données projet'!$A$88,'Données projet'!$B$88,BD43+BC44-BL43)))</f>
        <v>166.53846153846152</v>
      </c>
      <c r="BE44" s="14">
        <f>BD44*VLOOKUP('Données projet'!$B$11,Paramètres!$A$1:$I$89,3,0)*VLOOKUP('Données projet'!$B$11,Paramètres!$A$1:$I$89,5,0)</f>
        <v>158.47799999999998</v>
      </c>
      <c r="BF44" s="14">
        <f t="shared" si="37"/>
        <v>40.499033326567876</v>
      </c>
      <c r="BG44" s="22">
        <f t="shared" si="7"/>
        <v>346.55166637710568</v>
      </c>
      <c r="BH44" s="62">
        <f t="shared" si="8"/>
        <v>639.88499971043893</v>
      </c>
      <c r="BI44" s="62">
        <f ca="1">AVERAGE(OFFSET($BH$3,0,0,'Données projet'!$E$11+1,1))-AVERAGE(OFFSET($H$3,0,0,'Données projet'!$E$11+1,1))</f>
        <v>286.93155310107437</v>
      </c>
      <c r="BJ44" s="62">
        <f t="shared" si="38"/>
        <v>234.88697533928587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232.5714285714285</v>
      </c>
      <c r="BZ44" s="14">
        <f>BY44*VLOOKUP('Données projet'!$B$12,Paramètres!$A$1:$I$89,3,0)*VLOOKUP('Données projet'!$B$12,Paramètres!$A$1:$I$89,5,0)</f>
        <v>181.40571428571423</v>
      </c>
      <c r="CA44" s="14">
        <f t="shared" si="39"/>
        <v>45.634789960482934</v>
      </c>
      <c r="CB44" s="22">
        <f t="shared" si="10"/>
        <v>395.42887822879334</v>
      </c>
      <c r="CC44" s="62">
        <f t="shared" si="11"/>
        <v>688.76221156212659</v>
      </c>
      <c r="CD44" s="62">
        <f ca="1">AVERAGE(OFFSET($CC$3,0,0,'Données projet'!$E$12+1,1))-AVERAGE(OFFSET($H$3,0,0,'Données projet'!$E$12+1,1))</f>
        <v>229.46359752491622</v>
      </c>
      <c r="CE44" s="62">
        <f t="shared" si="40"/>
        <v>267.63269734144376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200.56920000000005</v>
      </c>
      <c r="P45" s="14">
        <f t="shared" si="33"/>
        <v>49.869239959281323</v>
      </c>
      <c r="Q45" s="22">
        <f t="shared" si="53"/>
        <v>436.18028292908167</v>
      </c>
      <c r="R45" s="62">
        <f t="shared" si="0"/>
        <v>729.51361626241498</v>
      </c>
      <c r="S45" s="62">
        <f ca="1">AVERAGE(OFFSET($R$3,0,0,'Données projet'!$E$9+1,1))-AVERAGE(OFFSET($H$3,0,0,'Données projet'!$E$9+1,1))</f>
        <v>439.44767572009806</v>
      </c>
      <c r="T45" s="62">
        <f t="shared" si="34"/>
        <v>245.54866503154676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76.632391061599265</v>
      </c>
      <c r="AO45" s="62">
        <f t="shared" si="36"/>
        <v>263.22316924362588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40.207777040193058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3.2086960220400664E-3</v>
      </c>
      <c r="AX45" s="23">
        <f t="shared" si="6"/>
        <v>40.2109857362151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6.2820512820512819</v>
      </c>
      <c r="BD45" s="13">
        <f>IF('Données projet'!$A$88&gt;35,BD44+BC45-BL44,IF(A45&lt;'Données projet'!$A$88,$BA$205^A45,IF(A45='Données projet'!$A$88,'Données projet'!$B$88,BD44+BC45-BL44)))</f>
        <v>172.82051282051279</v>
      </c>
      <c r="BE45" s="14">
        <f>BD45*VLOOKUP('Données projet'!$B$11,Paramètres!$A$1:$I$89,3,0)*VLOOKUP('Données projet'!$B$11,Paramètres!$A$1:$I$89,5,0)</f>
        <v>164.45599999999996</v>
      </c>
      <c r="BF45" s="14">
        <f t="shared" si="37"/>
        <v>41.84596620708853</v>
      </c>
      <c r="BG45" s="22">
        <f t="shared" si="7"/>
        <v>359.30925781067913</v>
      </c>
      <c r="BH45" s="62">
        <f t="shared" si="8"/>
        <v>652.64259114401239</v>
      </c>
      <c r="BI45" s="62">
        <f ca="1">AVERAGE(OFFSET($BH$3,0,0,'Données projet'!$E$11+1,1))-AVERAGE(OFFSET($H$3,0,0,'Données projet'!$E$11+1,1))</f>
        <v>286.93155310107437</v>
      </c>
      <c r="BJ45" s="62">
        <f t="shared" si="38"/>
        <v>234.88697533928587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243.71428571428564</v>
      </c>
      <c r="BZ45" s="14">
        <f>BY45*VLOOKUP('Données projet'!$B$12,Paramètres!$A$1:$I$89,3,0)*VLOOKUP('Données projet'!$B$12,Paramètres!$A$1:$I$89,5,0)</f>
        <v>190.09714285714281</v>
      </c>
      <c r="CA45" s="14">
        <f t="shared" si="39"/>
        <v>47.561429118733571</v>
      </c>
      <c r="CB45" s="22">
        <f t="shared" si="10"/>
        <v>413.92201285798473</v>
      </c>
      <c r="CC45" s="62">
        <f t="shared" si="11"/>
        <v>707.25534619131804</v>
      </c>
      <c r="CD45" s="62">
        <f ca="1">AVERAGE(OFFSET($CC$3,0,0,'Données projet'!$E$12+1,1))-AVERAGE(OFFSET($H$3,0,0,'Données projet'!$E$12+1,1))</f>
        <v>229.46359752491622</v>
      </c>
      <c r="CE45" s="62">
        <f t="shared" si="40"/>
        <v>267.63269734144376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212.12880000000007</v>
      </c>
      <c r="P46" s="14">
        <f t="shared" si="33"/>
        <v>52.400508630618717</v>
      </c>
      <c r="Q46" s="22">
        <f t="shared" si="53"/>
        <v>460.72187919832771</v>
      </c>
      <c r="R46" s="62">
        <f t="shared" si="0"/>
        <v>754.05521253166103</v>
      </c>
      <c r="S46" s="62">
        <f ca="1">AVERAGE(OFFSET($R$3,0,0,'Données projet'!$E$9+1,1))-AVERAGE(OFFSET($H$3,0,0,'Données projet'!$E$9+1,1))</f>
        <v>439.44767572009806</v>
      </c>
      <c r="T46" s="62">
        <f t="shared" si="34"/>
        <v>245.54866503154676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76.632391061599265</v>
      </c>
      <c r="AO46" s="62">
        <f t="shared" si="36"/>
        <v>263.22316924362588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39.41932705675729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2.2688907159508307E-3</v>
      </c>
      <c r="AX46" s="23">
        <f t="shared" si="6"/>
        <v>39.421595947473243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6.2820512820512819</v>
      </c>
      <c r="BD46" s="13">
        <f>IF('Données projet'!$A$88&gt;35,BD45+BC46-BL45,IF(A46&lt;'Données projet'!$A$88,$BA$205^A46,IF(A46='Données projet'!$A$88,'Données projet'!$B$88,BD45+BC46-BL45)))</f>
        <v>179.10256410256406</v>
      </c>
      <c r="BE46" s="14">
        <f>BD46*VLOOKUP('Données projet'!$B$11,Paramètres!$A$1:$I$89,3,0)*VLOOKUP('Données projet'!$B$11,Paramètres!$A$1:$I$89,5,0)</f>
        <v>170.43399999999997</v>
      </c>
      <c r="BF46" s="14">
        <f t="shared" si="37"/>
        <v>43.187210719400916</v>
      </c>
      <c r="BG46" s="22">
        <f t="shared" si="7"/>
        <v>372.05694200295653</v>
      </c>
      <c r="BH46" s="62">
        <f t="shared" si="8"/>
        <v>665.39027533628985</v>
      </c>
      <c r="BI46" s="62">
        <f ca="1">AVERAGE(OFFSET($BH$3,0,0,'Données projet'!$E$11+1,1))-AVERAGE(OFFSET($H$3,0,0,'Données projet'!$E$11+1,1))</f>
        <v>286.93155310107437</v>
      </c>
      <c r="BJ46" s="62">
        <f t="shared" si="38"/>
        <v>234.88697533928587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254.85714285714278</v>
      </c>
      <c r="BZ46" s="14">
        <f>BY46*VLOOKUP('Données projet'!$B$12,Paramètres!$A$1:$I$89,3,0)*VLOOKUP('Données projet'!$B$12,Paramètres!$A$1:$I$89,5,0)</f>
        <v>198.78857142857137</v>
      </c>
      <c r="CA46" s="14">
        <f t="shared" si="39"/>
        <v>49.477838324642171</v>
      </c>
      <c r="CB46" s="22">
        <f t="shared" si="10"/>
        <v>432.39733032018029</v>
      </c>
      <c r="CC46" s="62">
        <f t="shared" si="11"/>
        <v>725.7306636535136</v>
      </c>
      <c r="CD46" s="62">
        <f ca="1">AVERAGE(OFFSET($CC$3,0,0,'Données projet'!$E$12+1,1))-AVERAGE(OFFSET($H$3,0,0,'Données projet'!$E$12+1,1))</f>
        <v>229.46359752491622</v>
      </c>
      <c r="CE46" s="62">
        <f t="shared" si="40"/>
        <v>267.63269734144376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223.68840000000009</v>
      </c>
      <c r="P47" s="14">
        <f t="shared" si="33"/>
        <v>54.915763859378501</v>
      </c>
      <c r="Q47" s="22">
        <f t="shared" si="53"/>
        <v>485.23558538841758</v>
      </c>
      <c r="R47" s="62">
        <f t="shared" si="0"/>
        <v>778.56891872175083</v>
      </c>
      <c r="S47" s="62">
        <f ca="1">AVERAGE(OFFSET($R$3,0,0,'Données projet'!$E$9+1,1))-AVERAGE(OFFSET($H$3,0,0,'Données projet'!$E$9+1,1))</f>
        <v>439.44767572009806</v>
      </c>
      <c r="T47" s="62">
        <f t="shared" si="34"/>
        <v>245.54866503154676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76.632391061599265</v>
      </c>
      <c r="AO47" s="62">
        <f t="shared" si="36"/>
        <v>263.22316924362588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38.646338096589695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1.6043480110200332E-3</v>
      </c>
      <c r="AX47" s="23">
        <f t="shared" si="6"/>
        <v>38.647942444600716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6.2820512820512819</v>
      </c>
      <c r="BD47" s="13">
        <f>IF('Données projet'!$A$88&gt;35,BD46+BC47-BL46,IF(A47&lt;'Données projet'!$A$88,$BA$205^A47,IF(A47='Données projet'!$A$88,'Données projet'!$B$88,BD46+BC47-BL46)))</f>
        <v>185.38461538461533</v>
      </c>
      <c r="BE47" s="14">
        <f>BD47*VLOOKUP('Données projet'!$B$11,Paramètres!$A$1:$I$89,3,0)*VLOOKUP('Données projet'!$B$11,Paramètres!$A$1:$I$89,5,0)</f>
        <v>176.41199999999995</v>
      </c>
      <c r="BF47" s="14">
        <f t="shared" si="37"/>
        <v>44.522989246723967</v>
      </c>
      <c r="BG47" s="22">
        <f t="shared" si="7"/>
        <v>384.79510627137751</v>
      </c>
      <c r="BH47" s="62">
        <f t="shared" si="8"/>
        <v>678.12843960471082</v>
      </c>
      <c r="BI47" s="62">
        <f ca="1">AVERAGE(OFFSET($BH$3,0,0,'Données projet'!$E$11+1,1))-AVERAGE(OFFSET($H$3,0,0,'Données projet'!$E$11+1,1))</f>
        <v>286.93155310107437</v>
      </c>
      <c r="BJ47" s="62">
        <f t="shared" si="38"/>
        <v>234.88697533928587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266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265.99999999999994</v>
      </c>
      <c r="BZ47" s="14">
        <f>BY47*VLOOKUP('Données projet'!$B$12,Paramètres!$A$1:$I$89,3,0)*VLOOKUP('Données projet'!$B$12,Paramètres!$A$1:$I$89,5,0)</f>
        <v>207.47999999999996</v>
      </c>
      <c r="CA47" s="14">
        <f t="shared" si="39"/>
        <v>51.384515970292178</v>
      </c>
      <c r="CB47" s="22">
        <f t="shared" si="10"/>
        <v>450.85569864825879</v>
      </c>
      <c r="CC47" s="62">
        <f t="shared" si="11"/>
        <v>744.18903198159205</v>
      </c>
      <c r="CD47" s="62">
        <f ca="1">AVERAGE(OFFSET($CC$3,0,0,'Données projet'!$E$12+1,1))-AVERAGE(OFFSET($H$3,0,0,'Données projet'!$E$12+1,1))</f>
        <v>229.46359752491622</v>
      </c>
      <c r="CE47" s="62">
        <f t="shared" si="40"/>
        <v>267.63269734144376</v>
      </c>
      <c r="CF47" s="16">
        <f>IF(ISNA(VLOOKUP(A47,'Données projet'!$A$113:$I$133,3,0)),0,VLOOKUP(A47,'Données projet'!$A$113:$I$133,3,0))</f>
        <v>3</v>
      </c>
      <c r="CG47" s="16">
        <f>IF(ISNA(VLOOKUP(A47,'Données projet'!$A$113:$I$133,4,0)),0,VLOOKUP(A47,'Données projet'!$A$113:$I$133,4,0))</f>
        <v>79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235.24800000000008</v>
      </c>
      <c r="P48" s="14">
        <f t="shared" si="33"/>
        <v>57.41592756883739</v>
      </c>
      <c r="Q48" s="22">
        <f t="shared" si="53"/>
        <v>509.72300718239194</v>
      </c>
      <c r="R48" s="62">
        <f t="shared" si="0"/>
        <v>803.0563405157252</v>
      </c>
      <c r="S48" s="62">
        <f ca="1">AVERAGE(OFFSET($R$3,0,0,'Données projet'!$E$9+1,1))-AVERAGE(OFFSET($H$3,0,0,'Données projet'!$E$9+1,1))</f>
        <v>439.44767572009806</v>
      </c>
      <c r="T48" s="62">
        <f t="shared" si="34"/>
        <v>245.54866503154676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76.632391061599265</v>
      </c>
      <c r="AO48" s="62">
        <f t="shared" si="36"/>
        <v>263.22316924362588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37.888506978454274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1.1344453579754154E-3</v>
      </c>
      <c r="AX48" s="23">
        <f t="shared" si="6"/>
        <v>37.88964142381225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191.66666666666666</v>
      </c>
      <c r="BB48" s="13">
        <f>VLOOKUP(A48,'Données projet'!$A$87:$I$107,9,0)</f>
        <v>6.2820512820512819</v>
      </c>
      <c r="BC48" s="13">
        <f t="array" ref="BC48">INDEX(BB:BB,MIN(IF(ISNUMBER(BB48:BB244),ROW(BB48:BB244),"")))</f>
        <v>6.2820512820512819</v>
      </c>
      <c r="BD48" s="13">
        <f>IF('Données projet'!$A$88&gt;35,BD47+BC48-BL47,IF(A48&lt;'Données projet'!$A$88,$BA$205^A48,IF(A48='Données projet'!$A$88,'Données projet'!$B$88,BD47+BC48-BL47)))</f>
        <v>191.6666666666666</v>
      </c>
      <c r="BE48" s="14">
        <f>BD48*VLOOKUP('Données projet'!$B$11,Paramètres!$A$1:$I$89,3,0)*VLOOKUP('Données projet'!$B$11,Paramètres!$A$1:$I$89,5,0)</f>
        <v>182.38999999999996</v>
      </c>
      <c r="BF48" s="14">
        <f t="shared" si="37"/>
        <v>45.853508245632504</v>
      </c>
      <c r="BG48" s="22">
        <f t="shared" si="7"/>
        <v>397.52411019447646</v>
      </c>
      <c r="BH48" s="62">
        <f t="shared" si="8"/>
        <v>690.85744352780978</v>
      </c>
      <c r="BI48" s="62">
        <f ca="1">AVERAGE(OFFSET($BH$3,0,0,'Données projet'!$E$11+1,1))-AVERAGE(OFFSET($H$3,0,0,'Données projet'!$E$11+1,1))</f>
        <v>286.93155310107437</v>
      </c>
      <c r="BJ48" s="62">
        <f t="shared" si="38"/>
        <v>234.88697533928587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34.615384615384613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2">
        <f t="shared" si="11"/>
        <v>630.2203310414834</v>
      </c>
      <c r="CD48" s="62">
        <f ca="1">AVERAGE(OFFSET($CC$3,0,0,'Données projet'!$E$12+1,1))-AVERAGE(OFFSET($H$3,0,0,'Données projet'!$E$12+1,1))</f>
        <v>229.46359752491622</v>
      </c>
      <c r="CE48" s="62">
        <f t="shared" si="40"/>
        <v>267.63269734144376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189.61800000000008</v>
      </c>
      <c r="P49" s="14">
        <f t="shared" si="33"/>
        <v>47.455488185268543</v>
      </c>
      <c r="Q49" s="22">
        <f t="shared" si="53"/>
        <v>412.90299192267616</v>
      </c>
      <c r="R49" s="62">
        <f t="shared" si="0"/>
        <v>706.23632525600942</v>
      </c>
      <c r="S49" s="62">
        <f ca="1">AVERAGE(OFFSET($R$3,0,0,'Données projet'!$E$9+1,1))-AVERAGE(OFFSET($H$3,0,0,'Données projet'!$E$9+1,1))</f>
        <v>439.44767572009806</v>
      </c>
      <c r="T49" s="62">
        <f t="shared" si="34"/>
        <v>245.54866503154676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76.632391061599265</v>
      </c>
      <c r="AO49" s="62">
        <f t="shared" si="36"/>
        <v>263.22316924362588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37.145536466314148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8.021740055100166E-4</v>
      </c>
      <c r="AX49" s="23">
        <f t="shared" si="6"/>
        <v>37.146338640319655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6.0256410256410273</v>
      </c>
      <c r="BD49" s="13">
        <f>IF('Données projet'!$A$88&gt;35,BD48+BC49-BL48,IF(A49&lt;'Données projet'!$A$88,$BA$205^A49,IF(A49='Données projet'!$A$88,'Données projet'!$B$88,BD48+BC49-BL48)))</f>
        <v>163.07692307692301</v>
      </c>
      <c r="BE49" s="14">
        <f>BD49*VLOOKUP('Données projet'!$B$11,Paramètres!$A$1:$I$89,3,0)*VLOOKUP('Données projet'!$B$11,Paramètres!$A$1:$I$89,5,0)</f>
        <v>155.18399999999994</v>
      </c>
      <c r="BF49" s="14">
        <f t="shared" si="37"/>
        <v>39.754328566553049</v>
      </c>
      <c r="BG49" s="22">
        <f t="shared" si="7"/>
        <v>339.51758892007979</v>
      </c>
      <c r="BH49" s="62">
        <f t="shared" si="8"/>
        <v>632.85092225341305</v>
      </c>
      <c r="BI49" s="62">
        <f ca="1">AVERAGE(OFFSET($BH$3,0,0,'Données projet'!$E$11+1,1))-AVERAGE(OFFSET($H$3,0,0,'Données projet'!$E$11+1,1))</f>
        <v>286.93155310107437</v>
      </c>
      <c r="BJ49" s="62">
        <f t="shared" si="38"/>
        <v>234.88697533928587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2">
        <f t="shared" si="11"/>
        <v>647.49851449037362</v>
      </c>
      <c r="CD49" s="62">
        <f ca="1">AVERAGE(OFFSET($CC$3,0,0,'Données projet'!$E$12+1,1))-AVERAGE(OFFSET($H$3,0,0,'Données projet'!$E$12+1,1))</f>
        <v>229.46359752491622</v>
      </c>
      <c r="CE49" s="62">
        <f t="shared" si="40"/>
        <v>267.63269734144376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200.77200000000008</v>
      </c>
      <c r="P50" s="14">
        <f t="shared" si="33"/>
        <v>49.913791898945412</v>
      </c>
      <c r="Q50" s="22">
        <f t="shared" si="53"/>
        <v>436.61108755732999</v>
      </c>
      <c r="R50" s="62">
        <f t="shared" si="0"/>
        <v>729.94442089066331</v>
      </c>
      <c r="S50" s="62">
        <f ca="1">AVERAGE(OFFSET($R$3,0,0,'Données projet'!$E$9+1,1))-AVERAGE(OFFSET($H$3,0,0,'Données projet'!$E$9+1,1))</f>
        <v>439.44767572009806</v>
      </c>
      <c r="T50" s="62">
        <f t="shared" si="34"/>
        <v>245.54866503154676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76.632391061599265</v>
      </c>
      <c r="AO50" s="62">
        <f t="shared" si="36"/>
        <v>263.22316924362588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36.417135152749822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5.6722267898770768E-4</v>
      </c>
      <c r="AX50" s="23">
        <f t="shared" si="6"/>
        <v>36.41770237542881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6.0256410256410273</v>
      </c>
      <c r="BD50" s="13">
        <f>IF('Données projet'!$A$88&gt;35,BD49+BC50-BL49,IF(A50&lt;'Données projet'!$A$88,$BA$205^A50,IF(A50='Données projet'!$A$88,'Données projet'!$B$88,BD49+BC50-BL49)))</f>
        <v>169.10256410256403</v>
      </c>
      <c r="BE50" s="14">
        <f>BD50*VLOOKUP('Données projet'!$B$11,Paramètres!$A$1:$I$89,3,0)*VLOOKUP('Données projet'!$B$11,Paramètres!$A$1:$I$89,5,0)</f>
        <v>160.91799999999992</v>
      </c>
      <c r="BF50" s="14">
        <f t="shared" si="37"/>
        <v>41.049503875172206</v>
      </c>
      <c r="BG50" s="22">
        <f t="shared" si="7"/>
        <v>351.76006924925809</v>
      </c>
      <c r="BH50" s="62">
        <f t="shared" si="8"/>
        <v>645.09340258259135</v>
      </c>
      <c r="BI50" s="62">
        <f ca="1">AVERAGE(OFFSET($BH$3,0,0,'Données projet'!$E$11+1,1))-AVERAGE(OFFSET($H$3,0,0,'Données projet'!$E$11+1,1))</f>
        <v>286.93155310107437</v>
      </c>
      <c r="BJ50" s="62">
        <f t="shared" si="38"/>
        <v>234.88697533928587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2">
        <f t="shared" si="11"/>
        <v>664.75823642060936</v>
      </c>
      <c r="CD50" s="62">
        <f ca="1">AVERAGE(OFFSET($CC$3,0,0,'Données projet'!$E$12+1,1))-AVERAGE(OFFSET($H$3,0,0,'Données projet'!$E$12+1,1))</f>
        <v>229.46359752491622</v>
      </c>
      <c r="CE50" s="62">
        <f t="shared" si="40"/>
        <v>267.63269734144376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211.92600000000007</v>
      </c>
      <c r="P51" s="14">
        <f t="shared" si="33"/>
        <v>52.356241262970165</v>
      </c>
      <c r="Q51" s="22">
        <f t="shared" si="53"/>
        <v>460.29157019967312</v>
      </c>
      <c r="R51" s="62">
        <f t="shared" si="0"/>
        <v>753.62490353300643</v>
      </c>
      <c r="S51" s="62">
        <f ca="1">AVERAGE(OFFSET($R$3,0,0,'Données projet'!$E$9+1,1))-AVERAGE(OFFSET($H$3,0,0,'Données projet'!$E$9+1,1))</f>
        <v>439.44767572009806</v>
      </c>
      <c r="T51" s="62">
        <f t="shared" si="34"/>
        <v>245.54866503154676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76.632391061599265</v>
      </c>
      <c r="AO51" s="62">
        <f t="shared" si="36"/>
        <v>263.22316924362588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35.703017344663564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4.010870027550083E-4</v>
      </c>
      <c r="AX51" s="23">
        <f t="shared" si="6"/>
        <v>35.703418431666321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6.0256410256410273</v>
      </c>
      <c r="BD51" s="13">
        <f>IF('Données projet'!$A$88&gt;35,BD50+BC51-BL50,IF(A51&lt;'Données projet'!$A$88,$BA$205^A51,IF(A51='Données projet'!$A$88,'Données projet'!$B$88,BD50+BC51-BL50)))</f>
        <v>175.12820512820505</v>
      </c>
      <c r="BE51" s="14">
        <f>BD51*VLOOKUP('Données projet'!$B$11,Paramètres!$A$1:$I$89,3,0)*VLOOKUP('Données projet'!$B$11,Paramètres!$A$1:$I$89,5,0)</f>
        <v>166.65199999999993</v>
      </c>
      <c r="BF51" s="14">
        <f t="shared" si="37"/>
        <v>42.339317127801309</v>
      </c>
      <c r="BG51" s="22">
        <f t="shared" si="7"/>
        <v>363.99321066425381</v>
      </c>
      <c r="BH51" s="62">
        <f t="shared" si="8"/>
        <v>657.32654399758712</v>
      </c>
      <c r="BI51" s="62">
        <f ca="1">AVERAGE(OFFSET($BH$3,0,0,'Données projet'!$E$11+1,1))-AVERAGE(OFFSET($H$3,0,0,'Données projet'!$E$11+1,1))</f>
        <v>286.93155310107437</v>
      </c>
      <c r="BJ51" s="62">
        <f t="shared" si="38"/>
        <v>234.88697533928587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2">
        <f t="shared" si="11"/>
        <v>682.00047520268288</v>
      </c>
      <c r="CD51" s="62">
        <f ca="1">AVERAGE(OFFSET($CC$3,0,0,'Données projet'!$E$12+1,1))-AVERAGE(OFFSET($H$3,0,0,'Données projet'!$E$12+1,1))</f>
        <v>229.46359752491622</v>
      </c>
      <c r="CE51" s="62">
        <f t="shared" si="40"/>
        <v>267.63269734144376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223.08000000000004</v>
      </c>
      <c r="P52" s="14">
        <f t="shared" si="33"/>
        <v>54.783765878062667</v>
      </c>
      <c r="Q52" s="22">
        <f t="shared" si="53"/>
        <v>483.94605890429256</v>
      </c>
      <c r="R52" s="62">
        <f t="shared" si="0"/>
        <v>777.27939223762587</v>
      </c>
      <c r="S52" s="62">
        <f ca="1">AVERAGE(OFFSET($R$3,0,0,'Données projet'!$E$9+1,1))-AVERAGE(OFFSET($H$3,0,0,'Données projet'!$E$9+1,1))</f>
        <v>439.44767572009806</v>
      </c>
      <c r="T52" s="62">
        <f t="shared" si="34"/>
        <v>245.54866503154676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76.632391061599265</v>
      </c>
      <c r="AO52" s="62">
        <f t="shared" si="36"/>
        <v>263.22316924362588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35.002902951225025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2.8361133949385384E-4</v>
      </c>
      <c r="AX52" s="23">
        <f t="shared" si="6"/>
        <v>35.003186562564515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6.0256410256410273</v>
      </c>
      <c r="BD52" s="13">
        <f>IF('Données projet'!$A$88&gt;35,BD51+BC52-BL51,IF(A52&lt;'Données projet'!$A$88,$BA$205^A52,IF(A52='Données projet'!$A$88,'Données projet'!$B$88,BD51+BC52-BL51)))</f>
        <v>181.15384615384608</v>
      </c>
      <c r="BE52" s="14">
        <f>BD52*VLOOKUP('Données projet'!$B$11,Paramètres!$A$1:$I$89,3,0)*VLOOKUP('Données projet'!$B$11,Paramètres!$A$1:$I$89,5,0)</f>
        <v>172.38599999999991</v>
      </c>
      <c r="BF52" s="14">
        <f t="shared" si="37"/>
        <v>43.623973962324399</v>
      </c>
      <c r="BG52" s="22">
        <f t="shared" si="7"/>
        <v>376.21737131771482</v>
      </c>
      <c r="BH52" s="62">
        <f t="shared" si="8"/>
        <v>669.55070465104814</v>
      </c>
      <c r="BI52" s="62">
        <f ca="1">AVERAGE(OFFSET($BH$3,0,0,'Données projet'!$E$11+1,1))-AVERAGE(OFFSET($H$3,0,0,'Données projet'!$E$11+1,1))</f>
        <v>286.93155310107437</v>
      </c>
      <c r="BJ52" s="62">
        <f t="shared" si="38"/>
        <v>234.88697533928587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2">
        <f t="shared" si="11"/>
        <v>699.22611533947588</v>
      </c>
      <c r="CD52" s="62">
        <f ca="1">AVERAGE(OFFSET($CC$3,0,0,'Données projet'!$E$12+1,1))-AVERAGE(OFFSET($H$3,0,0,'Données projet'!$E$12+1,1))</f>
        <v>229.46359752491622</v>
      </c>
      <c r="CE52" s="62">
        <f t="shared" si="40"/>
        <v>267.63269734144376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234.23400000000007</v>
      </c>
      <c r="P53" s="14">
        <f t="shared" si="33"/>
        <v>57.197197133603488</v>
      </c>
      <c r="Q53" s="22">
        <f t="shared" si="53"/>
        <v>507.57600167435953</v>
      </c>
      <c r="R53" s="62">
        <f t="shared" si="0"/>
        <v>800.90933500769279</v>
      </c>
      <c r="S53" s="62">
        <f ca="1">AVERAGE(OFFSET($R$3,0,0,'Données projet'!$E$9+1,1))-AVERAGE(OFFSET($H$3,0,0,'Données projet'!$E$9+1,1))</f>
        <v>439.44767572009806</v>
      </c>
      <c r="T53" s="62">
        <f t="shared" si="34"/>
        <v>245.54866503154676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76.632391061599265</v>
      </c>
      <c r="AO53" s="62">
        <f t="shared" si="36"/>
        <v>263.22316924362588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34.316517374014197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2.0054350137750415E-4</v>
      </c>
      <c r="AX53" s="23">
        <f t="shared" si="6"/>
        <v>34.316717917515575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187.17948717948718</v>
      </c>
      <c r="BB53" s="13">
        <f>VLOOKUP(A53,'Données projet'!$A$87:$I$107,9,0)</f>
        <v>6.0256410256410273</v>
      </c>
      <c r="BC53" s="13">
        <f t="array" ref="BC53">INDEX(BB:BB,MIN(IF(ISNUMBER(BB53:BB249),ROW(BB53:BB249),"")))</f>
        <v>6.0256410256410273</v>
      </c>
      <c r="BD53" s="13">
        <f>IF('Données projet'!$A$88&gt;35,BD52+BC53-BL52,IF(A53&lt;'Données projet'!$A$88,$BA$205^A53,IF(A53='Données projet'!$A$88,'Données projet'!$B$88,BD52+BC53-BL52)))</f>
        <v>187.1794871794871</v>
      </c>
      <c r="BE53" s="14">
        <f>BD53*VLOOKUP('Données projet'!$B$11,Paramètres!$A$1:$I$89,3,0)*VLOOKUP('Données projet'!$B$11,Paramètres!$A$1:$I$89,5,0)</f>
        <v>178.11999999999992</v>
      </c>
      <c r="BF53" s="14">
        <f t="shared" si="37"/>
        <v>44.90366556024162</v>
      </c>
      <c r="BG53" s="22">
        <f t="shared" si="7"/>
        <v>388.4328841840873</v>
      </c>
      <c r="BH53" s="62">
        <f t="shared" si="8"/>
        <v>681.76621751742061</v>
      </c>
      <c r="BI53" s="62">
        <f ca="1">AVERAGE(OFFSET($BH$3,0,0,'Données projet'!$E$11+1,1))-AVERAGE(OFFSET($H$3,0,0,'Données projet'!$E$11+1,1))</f>
        <v>286.93155310107437</v>
      </c>
      <c r="BJ53" s="62">
        <f t="shared" si="38"/>
        <v>234.88697533928587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2">
        <f t="shared" si="11"/>
        <v>716.43596015612616</v>
      </c>
      <c r="CD53" s="62">
        <f ca="1">AVERAGE(OFFSET($CC$3,0,0,'Données projet'!$E$12+1,1))-AVERAGE(OFFSET($H$3,0,0,'Données projet'!$E$12+1,1))</f>
        <v>229.46359752491622</v>
      </c>
      <c r="CE53" s="62">
        <f t="shared" si="40"/>
        <v>267.63269734144376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244.57680000000005</v>
      </c>
      <c r="P54" s="14">
        <f t="shared" si="33"/>
        <v>59.423166060201147</v>
      </c>
      <c r="Q54" s="22">
        <f t="shared" si="53"/>
        <v>529.46660755485038</v>
      </c>
      <c r="R54" s="62">
        <f t="shared" si="0"/>
        <v>822.79994088818376</v>
      </c>
      <c r="S54" s="62">
        <f ca="1">AVERAGE(OFFSET($R$3,0,0,'Données projet'!$E$9+1,1))-AVERAGE(OFFSET($H$3,0,0,'Données projet'!$E$9+1,1))</f>
        <v>439.44767572009806</v>
      </c>
      <c r="T54" s="62">
        <f t="shared" si="34"/>
        <v>245.54866503154676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76.632391061599265</v>
      </c>
      <c r="AO54" s="62">
        <f t="shared" si="36"/>
        <v>263.22316924362588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33.643591399318609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1.4180566974692692E-4</v>
      </c>
      <c r="AX54" s="23">
        <f t="shared" si="6"/>
        <v>33.643733204988358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5.6410256410256405</v>
      </c>
      <c r="BD54" s="13">
        <f>IF('Données projet'!$A$88&gt;35,BD53+BC54-BL53,IF(A54&lt;'Données projet'!$A$88,$BA$205^A54,IF(A54='Données projet'!$A$88,'Données projet'!$B$88,BD53+BC54-BL53)))</f>
        <v>192.82051282051273</v>
      </c>
      <c r="BE54" s="14">
        <f>BD54*VLOOKUP('Données projet'!$B$11,Paramètres!$A$1:$I$89,3,0)*VLOOKUP('Données projet'!$B$11,Paramètres!$A$1:$I$89,5,0)</f>
        <v>183.48799999999991</v>
      </c>
      <c r="BF54" s="14">
        <f t="shared" si="37"/>
        <v>46.097332970867861</v>
      </c>
      <c r="BG54" s="22">
        <f t="shared" si="7"/>
        <v>399.86112159092801</v>
      </c>
      <c r="BH54" s="62">
        <f t="shared" si="8"/>
        <v>693.19445492426132</v>
      </c>
      <c r="BI54" s="62">
        <f ca="1">AVERAGE(OFFSET($BH$3,0,0,'Données projet'!$E$11+1,1))-AVERAGE(OFFSET($H$3,0,0,'Données projet'!$E$11+1,1))</f>
        <v>286.93155310107437</v>
      </c>
      <c r="BJ54" s="62">
        <f t="shared" si="38"/>
        <v>234.88697533928587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2">
        <f t="shared" si="11"/>
        <v>733.63074231750591</v>
      </c>
      <c r="CD54" s="62">
        <f ca="1">AVERAGE(OFFSET($CC$3,0,0,'Données projet'!$E$12+1,1))-AVERAGE(OFFSET($H$3,0,0,'Données projet'!$E$12+1,1))</f>
        <v>229.46359752491622</v>
      </c>
      <c r="CE54" s="62">
        <f t="shared" si="40"/>
        <v>267.63269734144376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254.91960000000006</v>
      </c>
      <c r="P55" s="14">
        <f t="shared" si="33"/>
        <v>61.638201385772277</v>
      </c>
      <c r="Q55" s="22">
        <f t="shared" si="53"/>
        <v>551.33817074688682</v>
      </c>
      <c r="R55" s="62">
        <f t="shared" si="0"/>
        <v>844.67150408022007</v>
      </c>
      <c r="S55" s="62">
        <f ca="1">AVERAGE(OFFSET($R$3,0,0,'Données projet'!$E$9+1,1))-AVERAGE(OFFSET($H$3,0,0,'Données projet'!$E$9+1,1))</f>
        <v>439.44767572009806</v>
      </c>
      <c r="T55" s="62">
        <f t="shared" si="34"/>
        <v>245.54866503154676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76.632391061599265</v>
      </c>
      <c r="AO55" s="62">
        <f t="shared" si="36"/>
        <v>263.22316924362588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32.98386109254249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1.0027175068875208E-4</v>
      </c>
      <c r="AX55" s="23">
        <f t="shared" si="6"/>
        <v>32.983961364293179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5.6410256410256405</v>
      </c>
      <c r="BD55" s="13">
        <f>IF('Données projet'!$A$88&gt;35,BD54+BC55-BL54,IF(A55&lt;'Données projet'!$A$88,$BA$205^A55,IF(A55='Données projet'!$A$88,'Données projet'!$B$88,BD54+BC55-BL54)))</f>
        <v>198.46153846153837</v>
      </c>
      <c r="BE55" s="14">
        <f>BD55*VLOOKUP('Données projet'!$B$11,Paramètres!$A$1:$I$89,3,0)*VLOOKUP('Données projet'!$B$11,Paramètres!$A$1:$I$89,5,0)</f>
        <v>188.85599999999991</v>
      </c>
      <c r="BF55" s="14">
        <f t="shared" si="37"/>
        <v>47.286941864448139</v>
      </c>
      <c r="BG55" s="22">
        <f t="shared" si="7"/>
        <v>411.28229041391364</v>
      </c>
      <c r="BH55" s="62">
        <f t="shared" si="8"/>
        <v>704.6156237472469</v>
      </c>
      <c r="BI55" s="62">
        <f ca="1">AVERAGE(OFFSET($BH$3,0,0,'Données projet'!$E$11+1,1))-AVERAGE(OFFSET($H$3,0,0,'Données projet'!$E$11+1,1))</f>
        <v>286.93155310107437</v>
      </c>
      <c r="BJ55" s="62">
        <f t="shared" si="38"/>
        <v>234.88697533928587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2">
        <f t="shared" si="11"/>
        <v>750.81113261719929</v>
      </c>
      <c r="CD55" s="62">
        <f ca="1">AVERAGE(OFFSET($CC$3,0,0,'Données projet'!$E$12+1,1))-AVERAGE(OFFSET($H$3,0,0,'Données projet'!$E$12+1,1))</f>
        <v>229.46359752491622</v>
      </c>
      <c r="CE55" s="62">
        <f t="shared" si="40"/>
        <v>267.63269734144376</v>
      </c>
      <c r="CF55" s="16">
        <f>IF(ISNA(VLOOKUP(A55,'Données projet'!$A$113:$I$133,3,0)),0,VLOOKUP(A55,'Données projet'!$A$113:$I$133,3,0))</f>
        <v>4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265.26240000000001</v>
      </c>
      <c r="P56" s="14">
        <f t="shared" si="33"/>
        <v>63.842797461739814</v>
      </c>
      <c r="Q56" s="22">
        <f t="shared" si="53"/>
        <v>573.19155224586348</v>
      </c>
      <c r="R56" s="62">
        <f t="shared" si="0"/>
        <v>866.52488557919673</v>
      </c>
      <c r="S56" s="62">
        <f ca="1">AVERAGE(OFFSET($R$3,0,0,'Données projet'!$E$9+1,1))-AVERAGE(OFFSET($H$3,0,0,'Données projet'!$E$9+1,1))</f>
        <v>439.44767572009806</v>
      </c>
      <c r="T56" s="62">
        <f t="shared" si="34"/>
        <v>245.54866503154676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76.632391061599265</v>
      </c>
      <c r="AO56" s="62">
        <f t="shared" si="36"/>
        <v>263.22316924362588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32.337067694686496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7.090283487346346E-5</v>
      </c>
      <c r="AX56" s="23">
        <f t="shared" si="6"/>
        <v>32.337138597521367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5.6410256410256405</v>
      </c>
      <c r="BD56" s="13">
        <f>IF('Données projet'!$A$88&gt;35,BD55+BC56-BL55,IF(A56&lt;'Données projet'!$A$88,$BA$205^A56,IF(A56='Données projet'!$A$88,'Données projet'!$B$88,BD55+BC56-BL55)))</f>
        <v>204.102564102564</v>
      </c>
      <c r="BE56" s="14">
        <f>BD56*VLOOKUP('Données projet'!$B$11,Paramètres!$A$1:$I$89,3,0)*VLOOKUP('Données projet'!$B$11,Paramètres!$A$1:$I$89,5,0)</f>
        <v>194.2239999999999</v>
      </c>
      <c r="BF56" s="14">
        <f t="shared" si="37"/>
        <v>48.472620849341268</v>
      </c>
      <c r="BG56" s="22">
        <f t="shared" si="7"/>
        <v>422.69661464593588</v>
      </c>
      <c r="BH56" s="62">
        <f t="shared" si="8"/>
        <v>716.0299479792692</v>
      </c>
      <c r="BI56" s="62">
        <f ca="1">AVERAGE(OFFSET($BH$3,0,0,'Données projet'!$E$11+1,1))-AVERAGE(OFFSET($H$3,0,0,'Données projet'!$E$11+1,1))</f>
        <v>286.93155310107437</v>
      </c>
      <c r="BJ56" s="62">
        <f t="shared" si="38"/>
        <v>234.88697533928587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2">
        <f t="shared" si="11"/>
        <v>686.77547222807584</v>
      </c>
      <c r="CD56" s="62">
        <f ca="1">AVERAGE(OFFSET($CC$3,0,0,'Données projet'!$E$12+1,1))-AVERAGE(OFFSET($H$3,0,0,'Données projet'!$E$12+1,1))</f>
        <v>229.46359752491622</v>
      </c>
      <c r="CE56" s="62">
        <f t="shared" si="40"/>
        <v>267.63269734144376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275.60520000000002</v>
      </c>
      <c r="P57" s="14">
        <f t="shared" si="33"/>
        <v>66.037407906416391</v>
      </c>
      <c r="Q57" s="22">
        <f t="shared" si="53"/>
        <v>595.02754210367516</v>
      </c>
      <c r="R57" s="62">
        <f t="shared" si="0"/>
        <v>888.36087543700842</v>
      </c>
      <c r="S57" s="62">
        <f ca="1">AVERAGE(OFFSET($R$3,0,0,'Données projet'!$E$9+1,1))-AVERAGE(OFFSET($H$3,0,0,'Données projet'!$E$9+1,1))</f>
        <v>439.44767572009806</v>
      </c>
      <c r="T57" s="62">
        <f t="shared" si="34"/>
        <v>245.54866503154676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76.632391061599265</v>
      </c>
      <c r="AO57" s="62">
        <f t="shared" si="36"/>
        <v>263.22316924362588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31.702957520857439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5.0135875344376038E-5</v>
      </c>
      <c r="AX57" s="23">
        <f t="shared" si="6"/>
        <v>31.703007656732783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5.6410256410256405</v>
      </c>
      <c r="BD57" s="13">
        <f>IF('Données projet'!$A$88&gt;35,BD56+BC57-BL56,IF(A57&lt;'Données projet'!$A$88,$BA$205^A57,IF(A57='Données projet'!$A$88,'Données projet'!$B$88,BD56+BC57-BL56)))</f>
        <v>209.74358974358964</v>
      </c>
      <c r="BE57" s="14">
        <f>BD57*VLOOKUP('Données projet'!$B$11,Paramètres!$A$1:$I$89,3,0)*VLOOKUP('Données projet'!$B$11,Paramètres!$A$1:$I$89,5,0)</f>
        <v>199.5919999999999</v>
      </c>
      <c r="BF57" s="14">
        <f t="shared" si="37"/>
        <v>49.654491020353277</v>
      </c>
      <c r="BG57" s="22">
        <f t="shared" si="7"/>
        <v>434.10430519378178</v>
      </c>
      <c r="BH57" s="62">
        <f t="shared" si="8"/>
        <v>727.43763852711504</v>
      </c>
      <c r="BI57" s="62">
        <f ca="1">AVERAGE(OFFSET($BH$3,0,0,'Données projet'!$E$11+1,1))-AVERAGE(OFFSET($H$3,0,0,'Données projet'!$E$11+1,1))</f>
        <v>286.93155310107437</v>
      </c>
      <c r="BJ57" s="62">
        <f t="shared" si="38"/>
        <v>234.88697533928587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2">
        <f t="shared" si="11"/>
        <v>702.33747537368492</v>
      </c>
      <c r="CD57" s="62">
        <f ca="1">AVERAGE(OFFSET($CC$3,0,0,'Données projet'!$E$12+1,1))-AVERAGE(OFFSET($H$3,0,0,'Données projet'!$E$12+1,1))</f>
        <v>229.46359752491622</v>
      </c>
      <c r="CE57" s="62">
        <f t="shared" si="40"/>
        <v>267.63269734144376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285.94800000000004</v>
      </c>
      <c r="P58" s="14">
        <f t="shared" si="33"/>
        <v>68.222450362989363</v>
      </c>
      <c r="Q58" s="22">
        <f t="shared" si="53"/>
        <v>616.84686771553982</v>
      </c>
      <c r="R58" s="62">
        <f t="shared" si="0"/>
        <v>910.18020104887319</v>
      </c>
      <c r="S58" s="62">
        <f ca="1">AVERAGE(OFFSET($R$3,0,0,'Données projet'!$E$9+1,1))-AVERAGE(OFFSET($H$3,0,0,'Données projet'!$E$9+1,1))</f>
        <v>439.44767572009806</v>
      </c>
      <c r="T58" s="62">
        <f t="shared" si="34"/>
        <v>245.54866503154676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76.632391061599265</v>
      </c>
      <c r="AO58" s="62">
        <f t="shared" si="36"/>
        <v>263.22316924362588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31.081281860768151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3.545141743673173E-5</v>
      </c>
      <c r="AX58" s="23">
        <f t="shared" si="6"/>
        <v>31.081317312185586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215.38461538461539</v>
      </c>
      <c r="BB58" s="13">
        <f>VLOOKUP(A58,'Données projet'!$A$87:$I$107,9,0)</f>
        <v>5.6410256410256405</v>
      </c>
      <c r="BC58" s="13">
        <f t="array" ref="BC58">INDEX(BB:BB,MIN(IF(ISNUMBER(BB58:BB254),ROW(BB58:BB254),"")))</f>
        <v>5.6410256410256405</v>
      </c>
      <c r="BD58" s="13">
        <f>IF('Données projet'!$A$88&gt;35,BD57+BC58-BL57,IF(A58&lt;'Données projet'!$A$88,$BA$205^A58,IF(A58='Données projet'!$A$88,'Données projet'!$B$88,BD57+BC58-BL57)))</f>
        <v>215.38461538461527</v>
      </c>
      <c r="BE58" s="14">
        <f>BD58*VLOOKUP('Données projet'!$B$11,Paramètres!$A$1:$I$89,3,0)*VLOOKUP('Données projet'!$B$11,Paramètres!$A$1:$I$89,5,0)</f>
        <v>204.95999999999987</v>
      </c>
      <c r="BF58" s="14">
        <f t="shared" si="37"/>
        <v>50.832666587809335</v>
      </c>
      <c r="BG58" s="22">
        <f t="shared" si="7"/>
        <v>445.50556097376767</v>
      </c>
      <c r="BH58" s="62">
        <f t="shared" si="8"/>
        <v>738.83889430710099</v>
      </c>
      <c r="BI58" s="62">
        <f ca="1">AVERAGE(OFFSET($BH$3,0,0,'Données projet'!$E$11+1,1))-AVERAGE(OFFSET($H$3,0,0,'Données projet'!$E$11+1,1))</f>
        <v>286.93155310107437</v>
      </c>
      <c r="BJ58" s="62">
        <f t="shared" si="38"/>
        <v>234.88697533928587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34.615384615384613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2">
        <f t="shared" si="11"/>
        <v>717.88669435757902</v>
      </c>
      <c r="CD58" s="62">
        <f ca="1">AVERAGE(OFFSET($CC$3,0,0,'Données projet'!$E$12+1,1))-AVERAGE(OFFSET($H$3,0,0,'Données projet'!$E$12+1,1))</f>
        <v>229.46359752491622</v>
      </c>
      <c r="CE58" s="62">
        <f t="shared" si="40"/>
        <v>267.63269734144376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238.69559999999998</v>
      </c>
      <c r="P59" s="14">
        <f t="shared" si="33"/>
        <v>58.158793514165929</v>
      </c>
      <c r="Q59" s="22">
        <f t="shared" si="53"/>
        <v>517.02140203717238</v>
      </c>
      <c r="R59" s="62">
        <f t="shared" si="0"/>
        <v>810.35473537050575</v>
      </c>
      <c r="S59" s="62">
        <f ca="1">AVERAGE(OFFSET($R$3,0,0,'Données projet'!$E$9+1,1))-AVERAGE(OFFSET($H$3,0,0,'Données projet'!$E$9+1,1))</f>
        <v>439.44767572009806</v>
      </c>
      <c r="T59" s="62">
        <f t="shared" si="34"/>
        <v>245.54866503154676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76.632391061599265</v>
      </c>
      <c r="AO59" s="62">
        <f t="shared" si="36"/>
        <v>263.22316924362588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30.471796881188503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2.5067937672188019E-5</v>
      </c>
      <c r="AX59" s="23">
        <f t="shared" si="6"/>
        <v>30.471821949126173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5.3846153846153815</v>
      </c>
      <c r="BD59" s="13">
        <f>IF('Données projet'!$A$88&gt;35,BD58+BC59-BL58,IF(A59&lt;'Données projet'!$A$88,$BA$205^A59,IF(A59='Données projet'!$A$88,'Données projet'!$B$88,BD58+BC59-BL58)))</f>
        <v>186.15384615384605</v>
      </c>
      <c r="BE59" s="14">
        <f>BD59*VLOOKUP('Données projet'!$B$11,Paramètres!$A$1:$I$89,3,0)*VLOOKUP('Données projet'!$B$11,Paramètres!$A$1:$I$89,5,0)</f>
        <v>177.14399999999989</v>
      </c>
      <c r="BF59" s="14">
        <f t="shared" si="37"/>
        <v>44.6861885307368</v>
      </c>
      <c r="BG59" s="22">
        <f t="shared" si="7"/>
        <v>386.35424502436632</v>
      </c>
      <c r="BH59" s="62">
        <f t="shared" si="8"/>
        <v>679.68757835769964</v>
      </c>
      <c r="BI59" s="62">
        <f ca="1">AVERAGE(OFFSET($BH$3,0,0,'Données projet'!$E$11+1,1))-AVERAGE(OFFSET($H$3,0,0,'Données projet'!$E$11+1,1))</f>
        <v>286.93155310107437</v>
      </c>
      <c r="BJ59" s="62">
        <f t="shared" si="38"/>
        <v>234.88697533928587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2">
        <f t="shared" si="11"/>
        <v>733.42366321047757</v>
      </c>
      <c r="CD59" s="62">
        <f ca="1">AVERAGE(OFFSET($CC$3,0,0,'Données projet'!$E$12+1,1))-AVERAGE(OFFSET($H$3,0,0,'Données projet'!$E$12+1,1))</f>
        <v>229.46359752491622</v>
      </c>
      <c r="CE59" s="62">
        <f t="shared" si="40"/>
        <v>267.63269734144376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248.22720000000001</v>
      </c>
      <c r="P60" s="14">
        <f t="shared" si="33"/>
        <v>60.20616532763993</v>
      </c>
      <c r="Q60" s="22">
        <f t="shared" si="53"/>
        <v>537.18811127897277</v>
      </c>
      <c r="R60" s="62">
        <f t="shared" si="0"/>
        <v>830.52144461230614</v>
      </c>
      <c r="S60" s="62">
        <f ca="1">AVERAGE(OFFSET($R$3,0,0,'Données projet'!$E$9+1,1))-AVERAGE(OFFSET($H$3,0,0,'Données projet'!$E$9+1,1))</f>
        <v>439.44767572009806</v>
      </c>
      <c r="T60" s="62">
        <f t="shared" si="34"/>
        <v>245.54866503154676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76.632391061599265</v>
      </c>
      <c r="AO60" s="62">
        <f t="shared" si="36"/>
        <v>263.22316924362588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29.874263530309282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1.7725708718365865E-5</v>
      </c>
      <c r="AX60" s="23">
        <f t="shared" si="6"/>
        <v>29.874281256018001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5.3846153846153815</v>
      </c>
      <c r="BD60" s="13">
        <f>IF('Données projet'!$A$88&gt;35,BD59+BC60-BL59,IF(A60&lt;'Données projet'!$A$88,$BA$205^A60,IF(A60='Données projet'!$A$88,'Données projet'!$B$88,BD59+BC60-BL59)))</f>
        <v>191.53846153846143</v>
      </c>
      <c r="BE60" s="14">
        <f>BD60*VLOOKUP('Données projet'!$B$11,Paramètres!$A$1:$I$89,3,0)*VLOOKUP('Données projet'!$B$11,Paramètres!$A$1:$I$89,5,0)</f>
        <v>182.26799999999992</v>
      </c>
      <c r="BF60" s="14">
        <f t="shared" si="37"/>
        <v>45.82640608003836</v>
      </c>
      <c r="BG60" s="22">
        <f t="shared" si="7"/>
        <v>397.26442392273333</v>
      </c>
      <c r="BH60" s="62">
        <f t="shared" si="8"/>
        <v>690.59775725606664</v>
      </c>
      <c r="BI60" s="62">
        <f ca="1">AVERAGE(OFFSET($BH$3,0,0,'Données projet'!$E$11+1,1))-AVERAGE(OFFSET($H$3,0,0,'Données projet'!$E$11+1,1))</f>
        <v>286.93155310107437</v>
      </c>
      <c r="BJ60" s="62">
        <f t="shared" si="38"/>
        <v>234.88697533928587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2">
        <f t="shared" si="11"/>
        <v>748.94887519004146</v>
      </c>
      <c r="CD60" s="62">
        <f ca="1">AVERAGE(OFFSET($CC$3,0,0,'Données projet'!$E$12+1,1))-AVERAGE(OFFSET($H$3,0,0,'Données projet'!$E$12+1,1))</f>
        <v>229.46359752491622</v>
      </c>
      <c r="CE60" s="62">
        <f t="shared" si="40"/>
        <v>267.63269734144376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257.75880000000001</v>
      </c>
      <c r="P61" s="14">
        <f t="shared" si="33"/>
        <v>62.244404241627407</v>
      </c>
      <c r="Q61" s="22">
        <f t="shared" si="53"/>
        <v>557.33891405416773</v>
      </c>
      <c r="R61" s="62">
        <f t="shared" si="0"/>
        <v>850.6722473875011</v>
      </c>
      <c r="S61" s="62">
        <f ca="1">AVERAGE(OFFSET($R$3,0,0,'Données projet'!$E$9+1,1))-AVERAGE(OFFSET($H$3,0,0,'Données projet'!$E$9+1,1))</f>
        <v>439.44767572009806</v>
      </c>
      <c r="T61" s="62">
        <f t="shared" si="34"/>
        <v>245.54866503154676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76.632391061599265</v>
      </c>
      <c r="AO61" s="62">
        <f t="shared" si="36"/>
        <v>263.22316924362588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29.288447443981447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1.2533968836094009E-5</v>
      </c>
      <c r="AX61" s="23">
        <f t="shared" si="6"/>
        <v>29.288459977950282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5.3846153846153815</v>
      </c>
      <c r="BD61" s="13">
        <f>IF('Données projet'!$A$88&gt;35,BD60+BC61-BL60,IF(A61&lt;'Données projet'!$A$88,$BA$205^A61,IF(A61='Données projet'!$A$88,'Données projet'!$B$88,BD60+BC61-BL60)))</f>
        <v>196.92307692307682</v>
      </c>
      <c r="BE61" s="14">
        <f>BD61*VLOOKUP('Données projet'!$B$11,Paramètres!$A$1:$I$89,3,0)*VLOOKUP('Données projet'!$B$11,Paramètres!$A$1:$I$89,5,0)</f>
        <v>187.39199999999988</v>
      </c>
      <c r="BF61" s="14">
        <f t="shared" si="37"/>
        <v>46.962898087285787</v>
      </c>
      <c r="BG61" s="22">
        <f t="shared" si="7"/>
        <v>408.16811416868921</v>
      </c>
      <c r="BH61" s="62">
        <f t="shared" si="8"/>
        <v>701.50144750202253</v>
      </c>
      <c r="BI61" s="62">
        <f ca="1">AVERAGE(OFFSET($BH$3,0,0,'Données projet'!$E$11+1,1))-AVERAGE(OFFSET($H$3,0,0,'Données projet'!$E$11+1,1))</f>
        <v>286.93155310107437</v>
      </c>
      <c r="BJ61" s="62">
        <f t="shared" si="38"/>
        <v>234.88697533928587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2">
        <f t="shared" si="11"/>
        <v>764.46278720601333</v>
      </c>
      <c r="CD61" s="62">
        <f ca="1">AVERAGE(OFFSET($CC$3,0,0,'Données projet'!$E$12+1,1))-AVERAGE(OFFSET($H$3,0,0,'Données projet'!$E$12+1,1))</f>
        <v>229.46359752491622</v>
      </c>
      <c r="CE61" s="62">
        <f t="shared" si="40"/>
        <v>267.63269734144376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267.29039999999998</v>
      </c>
      <c r="P62" s="14">
        <f t="shared" si="33"/>
        <v>64.273886654661325</v>
      </c>
      <c r="Q62" s="22">
        <f t="shared" si="53"/>
        <v>577.47446592353515</v>
      </c>
      <c r="R62" s="62">
        <f t="shared" si="0"/>
        <v>870.80779925686852</v>
      </c>
      <c r="S62" s="62">
        <f ca="1">AVERAGE(OFFSET($R$3,0,0,'Données projet'!$E$9+1,1))-AVERAGE(OFFSET($H$3,0,0,'Données projet'!$E$9+1,1))</f>
        <v>439.44767572009806</v>
      </c>
      <c r="T62" s="62">
        <f t="shared" si="34"/>
        <v>245.54866503154676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76.632391061599265</v>
      </c>
      <c r="AO62" s="62">
        <f t="shared" si="36"/>
        <v>263.22316924362588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28.71411885379397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8.8628543591829325E-6</v>
      </c>
      <c r="AX62" s="23">
        <f t="shared" si="6"/>
        <v>28.714127716648328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5.3846153846153815</v>
      </c>
      <c r="BD62" s="13">
        <f>IF('Données projet'!$A$88&gt;35,BD61+BC62-BL61,IF(A62&lt;'Données projet'!$A$88,$BA$205^A62,IF(A62='Données projet'!$A$88,'Données projet'!$B$88,BD61+BC62-BL61)))</f>
        <v>202.30769230769221</v>
      </c>
      <c r="BE62" s="14">
        <f>BD62*VLOOKUP('Données projet'!$B$11,Paramètres!$A$1:$I$89,3,0)*VLOOKUP('Données projet'!$B$11,Paramètres!$A$1:$I$89,5,0)</f>
        <v>192.51599999999991</v>
      </c>
      <c r="BF62" s="14">
        <f t="shared" si="37"/>
        <v>48.095778128339838</v>
      </c>
      <c r="BG62" s="22">
        <f t="shared" si="7"/>
        <v>419.06551357352504</v>
      </c>
      <c r="BH62" s="62">
        <f t="shared" si="8"/>
        <v>712.39884690685835</v>
      </c>
      <c r="BI62" s="62">
        <f ca="1">AVERAGE(OFFSET($BH$3,0,0,'Données projet'!$E$11+1,1))-AVERAGE(OFFSET($H$3,0,0,'Données projet'!$E$11+1,1))</f>
        <v>286.93155310107437</v>
      </c>
      <c r="BJ62" s="62">
        <f t="shared" si="38"/>
        <v>234.88697533928587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2">
        <f t="shared" si="11"/>
        <v>779.96582363222683</v>
      </c>
      <c r="CD62" s="62">
        <f ca="1">AVERAGE(OFFSET($CC$3,0,0,'Données projet'!$E$12+1,1))-AVERAGE(OFFSET($H$3,0,0,'Données projet'!$E$12+1,1))</f>
        <v>229.46359752491622</v>
      </c>
      <c r="CE62" s="62">
        <f t="shared" si="40"/>
        <v>267.63269734144376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276.82199999999995</v>
      </c>
      <c r="P63" s="14">
        <f t="shared" si="33"/>
        <v>66.29496059864374</v>
      </c>
      <c r="Q63" s="22">
        <f t="shared" si="53"/>
        <v>597.59537304263779</v>
      </c>
      <c r="R63" s="62">
        <f t="shared" si="0"/>
        <v>890.92870637597116</v>
      </c>
      <c r="S63" s="62">
        <f ca="1">AVERAGE(OFFSET($R$3,0,0,'Données projet'!$E$9+1,1))-AVERAGE(OFFSET($H$3,0,0,'Données projet'!$E$9+1,1))</f>
        <v>439.44767572009806</v>
      </c>
      <c r="T63" s="62">
        <f t="shared" si="34"/>
        <v>245.54866503154676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76.632391061599265</v>
      </c>
      <c r="AO63" s="62">
        <f t="shared" si="36"/>
        <v>263.22316924362588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28.151052496954218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6.2669844180470047E-6</v>
      </c>
      <c r="AX63" s="23">
        <f t="shared" si="6"/>
        <v>28.151058763938636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207.69230769230768</v>
      </c>
      <c r="BB63" s="13">
        <f>VLOOKUP(A63,'Données projet'!$A$87:$I$107,9,0)</f>
        <v>5.3846153846153815</v>
      </c>
      <c r="BC63" s="13">
        <f t="array" ref="BC63">INDEX(BB:BB,MIN(IF(ISNUMBER(BB63:BB259),ROW(BB63:BB259),"")))</f>
        <v>5.3846153846153815</v>
      </c>
      <c r="BD63" s="13">
        <f>IF('Données projet'!$A$88&gt;35,BD62+BC63-BL62,IF(A63&lt;'Données projet'!$A$88,$BA$205^A63,IF(A63='Données projet'!$A$88,'Données projet'!$B$88,BD62+BC63-BL62)))</f>
        <v>207.69230769230759</v>
      </c>
      <c r="BE63" s="14">
        <f>BD63*VLOOKUP('Données projet'!$B$11,Paramètres!$A$1:$I$89,3,0)*VLOOKUP('Données projet'!$B$11,Paramètres!$A$1:$I$89,5,0)</f>
        <v>197.63999999999993</v>
      </c>
      <c r="BF63" s="14">
        <f t="shared" si="37"/>
        <v>49.22515338895078</v>
      </c>
      <c r="BG63" s="22">
        <f t="shared" si="7"/>
        <v>429.95680881908919</v>
      </c>
      <c r="BH63" s="62">
        <f t="shared" si="8"/>
        <v>723.2901421524225</v>
      </c>
      <c r="BI63" s="62">
        <f ca="1">AVERAGE(OFFSET($BH$3,0,0,'Données projet'!$E$11+1,1))-AVERAGE(OFFSET($H$3,0,0,'Données projet'!$E$11+1,1))</f>
        <v>286.93155310107437</v>
      </c>
      <c r="BJ63" s="62">
        <f t="shared" si="38"/>
        <v>234.88697533928587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2">
        <f t="shared" si="11"/>
        <v>795.45837960764743</v>
      </c>
      <c r="CD63" s="62">
        <f ca="1">AVERAGE(OFFSET($CC$3,0,0,'Données projet'!$E$12+1,1))-AVERAGE(OFFSET($H$3,0,0,'Données projet'!$E$12+1,1))</f>
        <v>229.46359752491622</v>
      </c>
      <c r="CE63" s="62">
        <f t="shared" si="40"/>
        <v>267.63269734144376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285.74520000000001</v>
      </c>
      <c r="P64" s="14">
        <f t="shared" si="33"/>
        <v>68.179695862275295</v>
      </c>
      <c r="Q64" s="22">
        <f t="shared" si="53"/>
        <v>616.41919362679607</v>
      </c>
      <c r="R64" s="62">
        <f t="shared" si="0"/>
        <v>909.75252696012944</v>
      </c>
      <c r="S64" s="62">
        <f ca="1">AVERAGE(OFFSET($R$3,0,0,'Données projet'!$E$9+1,1))-AVERAGE(OFFSET($H$3,0,0,'Données projet'!$E$9+1,1))</f>
        <v>439.44767572009806</v>
      </c>
      <c r="T64" s="62">
        <f t="shared" si="34"/>
        <v>245.54866503154676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76.632391061599265</v>
      </c>
      <c r="AO64" s="62">
        <f t="shared" si="36"/>
        <v>263.22316924362588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27.599027527935529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4.4314271795914662E-6</v>
      </c>
      <c r="AX64" s="23">
        <f t="shared" si="6"/>
        <v>27.599031959362708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</v>
      </c>
      <c r="BD64" s="13">
        <f>IF('Données projet'!$A$88&gt;35,BD63+BC64-BL63,IF(A64&lt;'Données projet'!$A$88,$BA$205^A64,IF(A64='Données projet'!$A$88,'Données projet'!$B$88,BD63+BC64-BL63)))</f>
        <v>212.69230769230759</v>
      </c>
      <c r="BE64" s="14">
        <f>BD64*VLOOKUP('Données projet'!$B$11,Paramètres!$A$1:$I$89,3,0)*VLOOKUP('Données projet'!$B$11,Paramètres!$A$1:$I$89,5,0)</f>
        <v>202.39799999999991</v>
      </c>
      <c r="BF64" s="14">
        <f t="shared" si="37"/>
        <v>50.270809420148282</v>
      </c>
      <c r="BG64" s="22">
        <f t="shared" si="7"/>
        <v>440.06484307342475</v>
      </c>
      <c r="BH64" s="62">
        <f t="shared" si="8"/>
        <v>733.39817640675801</v>
      </c>
      <c r="BI64" s="62">
        <f ca="1">AVERAGE(OFFSET($BH$3,0,0,'Données projet'!$E$11+1,1))-AVERAGE(OFFSET($H$3,0,0,'Données projet'!$E$11+1,1))</f>
        <v>286.93155310107437</v>
      </c>
      <c r="BJ64" s="62">
        <f t="shared" si="38"/>
        <v>234.88697533928587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2">
        <f t="shared" si="11"/>
        <v>732.04308237573878</v>
      </c>
      <c r="CD64" s="62">
        <f ca="1">AVERAGE(OFFSET($CC$3,0,0,'Données projet'!$E$12+1,1))-AVERAGE(OFFSET($H$3,0,0,'Données projet'!$E$12+1,1))</f>
        <v>229.46359752491622</v>
      </c>
      <c r="CE64" s="62">
        <f t="shared" si="40"/>
        <v>267.63269734144376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294.66839999999996</v>
      </c>
      <c r="P65" s="14">
        <f t="shared" si="33"/>
        <v>70.057591528661547</v>
      </c>
      <c r="Q65" s="22">
        <f t="shared" si="53"/>
        <v>635.23110191241869</v>
      </c>
      <c r="R65" s="62">
        <f t="shared" si="0"/>
        <v>928.56443524575207</v>
      </c>
      <c r="S65" s="62">
        <f ca="1">AVERAGE(OFFSET($R$3,0,0,'Données projet'!$E$9+1,1))-AVERAGE(OFFSET($H$3,0,0,'Données projet'!$E$9+1,1))</f>
        <v>439.44767572009806</v>
      </c>
      <c r="T65" s="62">
        <f t="shared" si="34"/>
        <v>245.54866503154676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76.632391061599265</v>
      </c>
      <c r="AO65" s="62">
        <f t="shared" si="36"/>
        <v>263.22316924362588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27.057827431857312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3.1334922090235024E-6</v>
      </c>
      <c r="AX65" s="23">
        <f t="shared" si="6"/>
        <v>27.057830565349523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</v>
      </c>
      <c r="BD65" s="13">
        <f>IF('Données projet'!$A$88&gt;35,BD64+BC65-BL64,IF(A65&lt;'Données projet'!$A$88,$BA$205^A65,IF(A65='Données projet'!$A$88,'Données projet'!$B$88,BD64+BC65-BL64)))</f>
        <v>217.69230769230759</v>
      </c>
      <c r="BE65" s="14">
        <f>BD65*VLOOKUP('Données projet'!$B$11,Paramètres!$A$1:$I$89,3,0)*VLOOKUP('Données projet'!$B$11,Paramètres!$A$1:$I$89,5,0)</f>
        <v>207.15599999999989</v>
      </c>
      <c r="BF65" s="14">
        <f t="shared" si="37"/>
        <v>51.313607806372978</v>
      </c>
      <c r="BG65" s="22">
        <f t="shared" si="7"/>
        <v>450.16790026276612</v>
      </c>
      <c r="BH65" s="62">
        <f t="shared" si="8"/>
        <v>743.50123359609938</v>
      </c>
      <c r="BI65" s="62">
        <f ca="1">AVERAGE(OFFSET($BH$3,0,0,'Données projet'!$E$11+1,1))-AVERAGE(OFFSET($H$3,0,0,'Données projet'!$E$11+1,1))</f>
        <v>286.93155310107437</v>
      </c>
      <c r="BJ65" s="62">
        <f t="shared" si="38"/>
        <v>234.88697533928587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2">
        <f t="shared" si="11"/>
        <v>746.39662841975462</v>
      </c>
      <c r="CD65" s="62">
        <f ca="1">AVERAGE(OFFSET($CC$3,0,0,'Données projet'!$E$12+1,1))-AVERAGE(OFFSET($H$3,0,0,'Données projet'!$E$12+1,1))</f>
        <v>229.46359752491622</v>
      </c>
      <c r="CE65" s="62">
        <f t="shared" si="40"/>
        <v>267.63269734144376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303.59159999999997</v>
      </c>
      <c r="P66" s="14">
        <f t="shared" si="33"/>
        <v>71.928878488732749</v>
      </c>
      <c r="Q66" s="22">
        <f t="shared" si="53"/>
        <v>654.03150003454277</v>
      </c>
      <c r="R66" s="62">
        <f t="shared" si="0"/>
        <v>947.36483336787614</v>
      </c>
      <c r="S66" s="62">
        <f ca="1">AVERAGE(OFFSET($R$3,0,0,'Données projet'!$E$9+1,1))-AVERAGE(OFFSET($H$3,0,0,'Données projet'!$E$9+1,1))</f>
        <v>439.44767572009806</v>
      </c>
      <c r="T66" s="62">
        <f t="shared" si="34"/>
        <v>245.54866503154676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76.632391061599265</v>
      </c>
      <c r="AO66" s="62">
        <f t="shared" si="36"/>
        <v>263.22316924362588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26.527239939563724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2.2157135897957331E-6</v>
      </c>
      <c r="AX66" s="23">
        <f t="shared" si="6"/>
        <v>26.527242155277314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</v>
      </c>
      <c r="BD66" s="13">
        <f>IF('Données projet'!$A$88&gt;35,BD65+BC66-BL65,IF(A66&lt;'Données projet'!$A$88,$BA$205^A66,IF(A66='Données projet'!$A$88,'Données projet'!$B$88,BD65+BC66-BL65)))</f>
        <v>222.69230769230759</v>
      </c>
      <c r="BE66" s="14">
        <f>BD66*VLOOKUP('Données projet'!$B$11,Paramètres!$A$1:$I$89,3,0)*VLOOKUP('Données projet'!$B$11,Paramètres!$A$1:$I$89,5,0)</f>
        <v>211.9139999999999</v>
      </c>
      <c r="BF66" s="14">
        <f t="shared" si="37"/>
        <v>52.353621737631663</v>
      </c>
      <c r="BG66" s="22">
        <f t="shared" si="7"/>
        <v>460.26610785970826</v>
      </c>
      <c r="BH66" s="62">
        <f t="shared" si="8"/>
        <v>753.59944119304157</v>
      </c>
      <c r="BI66" s="62">
        <f ca="1">AVERAGE(OFFSET($BH$3,0,0,'Données projet'!$E$11+1,1))-AVERAGE(OFFSET($H$3,0,0,'Données projet'!$E$11+1,1))</f>
        <v>286.93155310107437</v>
      </c>
      <c r="BJ66" s="62">
        <f t="shared" si="38"/>
        <v>234.88697533928587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760.74045566531913</v>
      </c>
      <c r="CD66" s="62">
        <f ca="1">AVERAGE(OFFSET($CC$3,0,0,'Données projet'!$E$12+1,1))-AVERAGE(OFFSET($H$3,0,0,'Données projet'!$E$12+1,1))</f>
        <v>229.46359752491622</v>
      </c>
      <c r="CE66" s="62">
        <f t="shared" si="40"/>
        <v>267.63269734144376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312.51480000000004</v>
      </c>
      <c r="P67" s="14">
        <f t="shared" si="33"/>
        <v>73.793773289024969</v>
      </c>
      <c r="Q67" s="22">
        <f t="shared" ref="Q67:Q98" si="54">(O67+P67)*0.475*44/12</f>
        <v>672.82076514505184</v>
      </c>
      <c r="R67" s="62">
        <f t="shared" ref="R67:R130" si="55">Q67+(I67+J67)*44/12</f>
        <v>966.15409847838509</v>
      </c>
      <c r="S67" s="62">
        <f ca="1">AVERAGE(OFFSET($R$3,0,0,'Données projet'!$E$9+1,1))-AVERAGE(OFFSET($H$3,0,0,'Données projet'!$E$9+1,1))</f>
        <v>439.44767572009806</v>
      </c>
      <c r="T67" s="62">
        <f t="shared" si="34"/>
        <v>245.54866503154676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76.632391061599265</v>
      </c>
      <c r="AO67" s="62">
        <f t="shared" si="36"/>
        <v>263.22316924362588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26.007056944367598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1.5667461045117512E-6</v>
      </c>
      <c r="AX67" s="23">
        <f t="shared" si="6"/>
        <v>26.007058511113701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</v>
      </c>
      <c r="BD67" s="13">
        <f>IF('Données projet'!$A$88&gt;35,BD66+BC67-BL66,IF(A67&lt;'Données projet'!$A$88,$BA$205^A67,IF(A67='Données projet'!$A$88,'Données projet'!$B$88,BD66+BC67-BL66)))</f>
        <v>227.69230769230759</v>
      </c>
      <c r="BE67" s="14">
        <f>BD67*VLOOKUP('Données projet'!$B$11,Paramètres!$A$1:$I$89,3,0)*VLOOKUP('Données projet'!$B$11,Paramètres!$A$1:$I$89,5,0)</f>
        <v>216.67199999999991</v>
      </c>
      <c r="BF67" s="14">
        <f t="shared" si="37"/>
        <v>53.390920929716366</v>
      </c>
      <c r="BG67" s="22">
        <f t="shared" si="7"/>
        <v>470.35958728592249</v>
      </c>
      <c r="BH67" s="62">
        <f t="shared" si="8"/>
        <v>763.6929206192558</v>
      </c>
      <c r="BI67" s="62">
        <f ca="1">AVERAGE(OFFSET($BH$3,0,0,'Données projet'!$E$11+1,1))-AVERAGE(OFFSET($H$3,0,0,'Données projet'!$E$11+1,1))</f>
        <v>286.93155310107437</v>
      </c>
      <c r="BJ67" s="62">
        <f t="shared" si="38"/>
        <v>234.88697533928587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2">
        <f t="shared" si="11"/>
        <v>775.07490430656617</v>
      </c>
      <c r="CD67" s="62">
        <f ca="1">AVERAGE(OFFSET($CC$3,0,0,'Données projet'!$E$12+1,1))-AVERAGE(OFFSET($H$3,0,0,'Données projet'!$E$12+1,1))</f>
        <v>229.46359752491622</v>
      </c>
      <c r="CE67" s="62">
        <f t="shared" si="40"/>
        <v>267.63269734144376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321.43800000000005</v>
      </c>
      <c r="P68" s="14">
        <f t="shared" si="33"/>
        <v>75.652479406660248</v>
      </c>
      <c r="Q68" s="22">
        <f t="shared" si="54"/>
        <v>691.59925163326659</v>
      </c>
      <c r="R68" s="62">
        <f t="shared" si="55"/>
        <v>984.93258496659996</v>
      </c>
      <c r="S68" s="62">
        <f ca="1">AVERAGE(OFFSET($R$3,0,0,'Données projet'!$E$9+1,1))-AVERAGE(OFFSET($H$3,0,0,'Données projet'!$E$9+1,1))</f>
        <v>439.44767572009806</v>
      </c>
      <c r="T68" s="62">
        <f t="shared" si="34"/>
        <v>245.54866503154676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76.632391061599265</v>
      </c>
      <c r="AO68" s="62">
        <f t="shared" si="36"/>
        <v>263.22316924362588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25.497074420426969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1.1078567948978666E-6</v>
      </c>
      <c r="AX68" s="23">
        <f t="shared" ref="AX68:AX131" si="60">SUM(AU68:AW68)</f>
        <v>25.497075528283766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232.69230769230768</v>
      </c>
      <c r="BB68" s="13">
        <f>VLOOKUP(A68,'Données projet'!$A$87:$I$107,9,0)</f>
        <v>5</v>
      </c>
      <c r="BC68" s="13">
        <f t="array" ref="BC68">INDEX(BB:BB,MIN(IF(ISNUMBER(BB68:BB264),ROW(BB68:BB264),"")))</f>
        <v>5</v>
      </c>
      <c r="BD68" s="13">
        <f>IF('Données projet'!$A$88&gt;35,BD67+BC68-BL67,IF(A68&lt;'Données projet'!$A$88,$BA$205^A68,IF(A68='Données projet'!$A$88,'Données projet'!$B$88,BD67+BC68-BL67)))</f>
        <v>232.69230769230759</v>
      </c>
      <c r="BE68" s="14">
        <f>BD68*VLOOKUP('Données projet'!$B$11,Paramètres!$A$1:$I$89,3,0)*VLOOKUP('Données projet'!$B$11,Paramètres!$A$1:$I$89,5,0)</f>
        <v>221.42999999999989</v>
      </c>
      <c r="BF68" s="14">
        <f t="shared" si="37"/>
        <v>54.425571861733111</v>
      </c>
      <c r="BG68" s="22">
        <f t="shared" ref="BG68:BG131" si="61">(BE68+BF68)*0.475*44/12</f>
        <v>480.44845432585157</v>
      </c>
      <c r="BH68" s="62">
        <f t="shared" ref="BH68:BH131" si="62">BG68+(AY68+AZ68)*44/12</f>
        <v>773.78178765918483</v>
      </c>
      <c r="BI68" s="62">
        <f ca="1">AVERAGE(OFFSET($BH$3,0,0,'Données projet'!$E$11+1,1))-AVERAGE(OFFSET($H$3,0,0,'Données projet'!$E$11+1,1))</f>
        <v>286.93155310107437</v>
      </c>
      <c r="BJ68" s="62">
        <f t="shared" si="38"/>
        <v>234.88697533928587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32.692307692307693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2">
        <f t="shared" ref="CC68:CC131" si="65">CB68+(BT68+BU68)*44/12</f>
        <v>789.40029264619625</v>
      </c>
      <c r="CD68" s="62">
        <f ca="1">AVERAGE(OFFSET($CC$3,0,0,'Données projet'!$E$12+1,1))-AVERAGE(OFFSET($H$3,0,0,'Données projet'!$E$12+1,1))</f>
        <v>229.46359752491622</v>
      </c>
      <c r="CE68" s="62">
        <f t="shared" si="40"/>
        <v>267.63269734144376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272.96879999999999</v>
      </c>
      <c r="P69" s="14">
        <f t="shared" ref="P69:P132" si="87">EXP(-1.0587+0.8836*LN(O69)+0.284)</f>
        <v>65.478922017818945</v>
      </c>
      <c r="Q69" s="22">
        <f t="shared" si="54"/>
        <v>589.46311584770126</v>
      </c>
      <c r="R69" s="62">
        <f t="shared" si="55"/>
        <v>882.79644918103463</v>
      </c>
      <c r="S69" s="62">
        <f ca="1">AVERAGE(OFFSET($R$3,0,0,'Données projet'!$E$9+1,1))-AVERAGE(OFFSET($H$3,0,0,'Données projet'!$E$9+1,1))</f>
        <v>439.44767572009806</v>
      </c>
      <c r="T69" s="62">
        <f t="shared" ref="T69:T132" si="88">$T$3</f>
        <v>245.54866503154676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76.632391061599265</v>
      </c>
      <c r="AO69" s="62">
        <f t="shared" ref="AO69:AO132" si="90">$AO$3</f>
        <v>263.22316924362588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24.99709234272219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7.8337305225587559E-7</v>
      </c>
      <c r="AX69" s="23">
        <f t="shared" si="60"/>
        <v>24.997093126095244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4.7435897435897401</v>
      </c>
      <c r="BD69" s="13">
        <f>IF('Données projet'!$A$88&gt;35,BD68+BC69-BL68,IF(A69&lt;'Données projet'!$A$88,$BA$205^A69,IF(A69='Données projet'!$A$88,'Données projet'!$B$88,BD68+BC69-BL68)))</f>
        <v>204.74358974358967</v>
      </c>
      <c r="BE69" s="14">
        <f>BD69*VLOOKUP('Données projet'!$B$11,Paramètres!$A$1:$I$89,3,0)*VLOOKUP('Données projet'!$B$11,Paramètres!$A$1:$I$89,5,0)</f>
        <v>194.83399999999995</v>
      </c>
      <c r="BF69" s="14">
        <f t="shared" ref="BF69:BF132" si="91">EXP(-1.0587+0.8836*LN(BE69)+0.284)</f>
        <v>48.607113902081203</v>
      </c>
      <c r="BG69" s="22">
        <f t="shared" si="61"/>
        <v>423.993273379458</v>
      </c>
      <c r="BH69" s="62">
        <f t="shared" si="62"/>
        <v>717.32660671279132</v>
      </c>
      <c r="BI69" s="62">
        <f ca="1">AVERAGE(OFFSET($BH$3,0,0,'Données projet'!$E$11+1,1))-AVERAGE(OFFSET($H$3,0,0,'Données projet'!$E$11+1,1))</f>
        <v>286.93155310107437</v>
      </c>
      <c r="BJ69" s="62">
        <f t="shared" ref="BJ69:BJ132" si="92">$BJ$3</f>
        <v>234.88697533928587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2">
        <f t="shared" si="65"/>
        <v>803.71691910886818</v>
      </c>
      <c r="CD69" s="62">
        <f ca="1">AVERAGE(OFFSET($CC$3,0,0,'Données projet'!$E$12+1,1))-AVERAGE(OFFSET($H$3,0,0,'Données projet'!$E$12+1,1))</f>
        <v>229.46359752491622</v>
      </c>
      <c r="CE69" s="62">
        <f t="shared" ref="CE69:CE132" si="94">$CE$3</f>
        <v>267.63269734144376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281.28360000000004</v>
      </c>
      <c r="P70" s="14">
        <f t="shared" si="87"/>
        <v>67.238198209347928</v>
      </c>
      <c r="Q70" s="22">
        <f t="shared" si="54"/>
        <v>607.00879854794766</v>
      </c>
      <c r="R70" s="62">
        <f t="shared" si="55"/>
        <v>900.34213188128092</v>
      </c>
      <c r="S70" s="62">
        <f ca="1">AVERAGE(OFFSET($R$3,0,0,'Données projet'!$E$9+1,1))-AVERAGE(OFFSET($H$3,0,0,'Données projet'!$E$9+1,1))</f>
        <v>439.44767572009806</v>
      </c>
      <c r="T70" s="62">
        <f t="shared" si="88"/>
        <v>245.54866503154676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76.632391061599265</v>
      </c>
      <c r="AO70" s="62">
        <f t="shared" si="90"/>
        <v>263.22316924362588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24.506914608602248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5.5392839744893328E-7</v>
      </c>
      <c r="AX70" s="23">
        <f t="shared" si="60"/>
        <v>24.506915162530646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4.7435897435897401</v>
      </c>
      <c r="BD70" s="13">
        <f>IF('Données projet'!$A$88&gt;35,BD69+BC70-BL69,IF(A70&lt;'Données projet'!$A$88,$BA$205^A70,IF(A70='Données projet'!$A$88,'Données projet'!$B$88,BD69+BC70-BL69)))</f>
        <v>209.48717948717942</v>
      </c>
      <c r="BE70" s="14">
        <f>BD70*VLOOKUP('Données projet'!$B$11,Paramètres!$A$1:$I$89,3,0)*VLOOKUP('Données projet'!$B$11,Paramètres!$A$1:$I$89,5,0)</f>
        <v>199.34799999999993</v>
      </c>
      <c r="BF70" s="14">
        <f t="shared" si="91"/>
        <v>49.600850639748678</v>
      </c>
      <c r="BG70" s="22">
        <f t="shared" si="61"/>
        <v>433.58591486422876</v>
      </c>
      <c r="BH70" s="62">
        <f t="shared" si="62"/>
        <v>726.91924819756207</v>
      </c>
      <c r="BI70" s="62">
        <f ca="1">AVERAGE(OFFSET($BH$3,0,0,'Données projet'!$E$11+1,1))-AVERAGE(OFFSET($H$3,0,0,'Données projet'!$E$11+1,1))</f>
        <v>286.93155310107437</v>
      </c>
      <c r="BJ70" s="62">
        <f t="shared" si="92"/>
        <v>234.88697533928587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2">
        <f t="shared" si="65"/>
        <v>818.02506401697747</v>
      </c>
      <c r="CD70" s="62">
        <f ca="1">AVERAGE(OFFSET($CC$3,0,0,'Données projet'!$E$12+1,1))-AVERAGE(OFFSET($H$3,0,0,'Données projet'!$E$12+1,1))</f>
        <v>229.46359752491622</v>
      </c>
      <c r="CE70" s="62">
        <f t="shared" si="94"/>
        <v>267.63269734144376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289.59839999999997</v>
      </c>
      <c r="P71" s="14">
        <f t="shared" si="87"/>
        <v>68.991430542388798</v>
      </c>
      <c r="Q71" s="22">
        <f t="shared" si="54"/>
        <v>624.54395486132705</v>
      </c>
      <c r="R71" s="62">
        <f t="shared" si="55"/>
        <v>917.87728819466042</v>
      </c>
      <c r="S71" s="62">
        <f ca="1">AVERAGE(OFFSET($R$3,0,0,'Données projet'!$E$9+1,1))-AVERAGE(OFFSET($H$3,0,0,'Données projet'!$E$9+1,1))</f>
        <v>439.44767572009806</v>
      </c>
      <c r="T71" s="62">
        <f t="shared" si="88"/>
        <v>245.54866503154676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76.632391061599265</v>
      </c>
      <c r="AO71" s="62">
        <f t="shared" si="90"/>
        <v>263.22316924362588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24.026348960869502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3.916865261279378E-7</v>
      </c>
      <c r="AX71" s="23">
        <f t="shared" si="60"/>
        <v>24.026349352556029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4.7435897435897401</v>
      </c>
      <c r="BD71" s="13">
        <f>IF('Données projet'!$A$88&gt;35,BD70+BC71-BL70,IF(A71&lt;'Données projet'!$A$88,$BA$205^A71,IF(A71='Données projet'!$A$88,'Données projet'!$B$88,BD70+BC71-BL70)))</f>
        <v>214.23076923076917</v>
      </c>
      <c r="BE71" s="14">
        <f>BD71*VLOOKUP('Données projet'!$B$11,Paramètres!$A$1:$I$89,3,0)*VLOOKUP('Données projet'!$B$11,Paramètres!$A$1:$I$89,5,0)</f>
        <v>203.86199999999994</v>
      </c>
      <c r="BF71" s="14">
        <f t="shared" si="91"/>
        <v>50.591971357727658</v>
      </c>
      <c r="BG71" s="22">
        <f t="shared" si="61"/>
        <v>443.17400011470886</v>
      </c>
      <c r="BH71" s="62">
        <f t="shared" si="62"/>
        <v>736.50733344804212</v>
      </c>
      <c r="BI71" s="62">
        <f ca="1">AVERAGE(OFFSET($BH$3,0,0,'Données projet'!$E$11+1,1))-AVERAGE(OFFSET($H$3,0,0,'Données projet'!$E$11+1,1))</f>
        <v>286.93155310107437</v>
      </c>
      <c r="BJ71" s="62">
        <f t="shared" si="92"/>
        <v>234.88697533928587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832.3249911627081</v>
      </c>
      <c r="CD71" s="62">
        <f ca="1">AVERAGE(OFFSET($CC$3,0,0,'Données projet'!$E$12+1,1))-AVERAGE(OFFSET($H$3,0,0,'Données projet'!$E$12+1,1))</f>
        <v>229.46359752491622</v>
      </c>
      <c r="CE71" s="62">
        <f t="shared" si="94"/>
        <v>267.63269734144376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297.91319999999996</v>
      </c>
      <c r="P72" s="14">
        <f t="shared" si="87"/>
        <v>70.73881247427552</v>
      </c>
      <c r="Q72" s="22">
        <f t="shared" si="54"/>
        <v>642.06892172602977</v>
      </c>
      <c r="R72" s="62">
        <f t="shared" si="55"/>
        <v>935.40225505936314</v>
      </c>
      <c r="S72" s="62">
        <f ca="1">AVERAGE(OFFSET($R$3,0,0,'Données projet'!$E$9+1,1))-AVERAGE(OFFSET($H$3,0,0,'Données projet'!$E$9+1,1))</f>
        <v>439.44767572009806</v>
      </c>
      <c r="T72" s="62">
        <f t="shared" si="88"/>
        <v>245.54866503154676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76.632391061599265</v>
      </c>
      <c r="AO72" s="62">
        <f t="shared" si="90"/>
        <v>263.22316924362588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23.555206912372693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2.7696419872446664E-7</v>
      </c>
      <c r="AX72" s="23">
        <f t="shared" si="60"/>
        <v>23.55520718933689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4.7435897435897401</v>
      </c>
      <c r="BD72" s="13">
        <f>IF('Données projet'!$A$88&gt;35,BD71+BC72-BL71,IF(A72&lt;'Données projet'!$A$88,$BA$205^A72,IF(A72='Données projet'!$A$88,'Données projet'!$B$88,BD71+BC72-BL71)))</f>
        <v>218.97435897435892</v>
      </c>
      <c r="BE72" s="14">
        <f>BD72*VLOOKUP('Données projet'!$B$11,Paramètres!$A$1:$I$89,3,0)*VLOOKUP('Données projet'!$B$11,Paramètres!$A$1:$I$89,5,0)</f>
        <v>208.37599999999995</v>
      </c>
      <c r="BF72" s="14">
        <f t="shared" si="91"/>
        <v>51.580540650922785</v>
      </c>
      <c r="BG72" s="22">
        <f t="shared" si="61"/>
        <v>452.75764163369041</v>
      </c>
      <c r="BH72" s="62">
        <f t="shared" si="62"/>
        <v>746.09097496702373</v>
      </c>
      <c r="BI72" s="62">
        <f ca="1">AVERAGE(OFFSET($BH$3,0,0,'Données projet'!$E$11+1,1))-AVERAGE(OFFSET($H$3,0,0,'Données projet'!$E$11+1,1))</f>
        <v>286.93155310107437</v>
      </c>
      <c r="BJ72" s="62">
        <f t="shared" si="92"/>
        <v>234.88697533928587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2">
        <f t="shared" si="65"/>
        <v>846.61694920462401</v>
      </c>
      <c r="CD72" s="62">
        <f ca="1">AVERAGE(OFFSET($CC$3,0,0,'Données projet'!$E$12+1,1))-AVERAGE(OFFSET($H$3,0,0,'Données projet'!$E$12+1,1))</f>
        <v>229.46359752491622</v>
      </c>
      <c r="CE72" s="62">
        <f t="shared" si="94"/>
        <v>267.63269734144376</v>
      </c>
      <c r="CF72" s="16">
        <f>IF(ISNA(VLOOKUP(A72,'Données projet'!$A$113:$I$133,3,0)),0,VLOOKUP(A72,'Données projet'!$A$113:$I$133,3,0))</f>
        <v>6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306.22800000000001</v>
      </c>
      <c r="P73" s="14">
        <f t="shared" si="87"/>
        <v>72.480526049067294</v>
      </c>
      <c r="Q73" s="22">
        <f t="shared" si="54"/>
        <v>659.58401620212555</v>
      </c>
      <c r="R73" s="62">
        <f t="shared" si="55"/>
        <v>952.91734953545892</v>
      </c>
      <c r="S73" s="62">
        <f ca="1">AVERAGE(OFFSET($R$3,0,0,'Données projet'!$E$9+1,1))-AVERAGE(OFFSET($H$3,0,0,'Données projet'!$E$9+1,1))</f>
        <v>439.44767572009806</v>
      </c>
      <c r="T73" s="62">
        <f t="shared" si="88"/>
        <v>245.54866503154676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76.632391061599265</v>
      </c>
      <c r="AO73" s="62">
        <f t="shared" si="90"/>
        <v>263.22316924362588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23.093303672078633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1.958432630639689E-7</v>
      </c>
      <c r="AX73" s="23">
        <f t="shared" si="60"/>
        <v>23.093303867921897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223.7179487179487</v>
      </c>
      <c r="BB73" s="13">
        <f>VLOOKUP(A73,'Données projet'!$A$87:$I$107,9,0)</f>
        <v>4.7435897435897401</v>
      </c>
      <c r="BC73" s="13">
        <f t="array" ref="BC73">INDEX(BB:BB,MIN(IF(ISNUMBER(BB73:BB269),ROW(BB73:BB269),"")))</f>
        <v>4.7435897435897401</v>
      </c>
      <c r="BD73" s="13">
        <f>IF('Données projet'!$A$88&gt;35,BD72+BC73-BL72,IF(A73&lt;'Données projet'!$A$88,$BA$205^A73,IF(A73='Données projet'!$A$88,'Données projet'!$B$88,BD72+BC73-BL72)))</f>
        <v>223.71794871794867</v>
      </c>
      <c r="BE73" s="14">
        <f>BD73*VLOOKUP('Données projet'!$B$11,Paramètres!$A$1:$I$89,3,0)*VLOOKUP('Données projet'!$B$11,Paramètres!$A$1:$I$89,5,0)</f>
        <v>212.89</v>
      </c>
      <c r="BF73" s="14">
        <f t="shared" si="91"/>
        <v>52.566620155786865</v>
      </c>
      <c r="BG73" s="22">
        <f t="shared" si="61"/>
        <v>462.33694677132871</v>
      </c>
      <c r="BH73" s="62">
        <f t="shared" si="62"/>
        <v>755.67028010466197</v>
      </c>
      <c r="BI73" s="62">
        <f ca="1">AVERAGE(OFFSET($BH$3,0,0,'Données projet'!$E$11+1,1))-AVERAGE(OFFSET($H$3,0,0,'Données projet'!$E$11+1,1))</f>
        <v>286.93155310107437</v>
      </c>
      <c r="BJ73" s="62">
        <f t="shared" si="92"/>
        <v>234.88697533928587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2">
        <f t="shared" si="65"/>
        <v>293.33333333333582</v>
      </c>
      <c r="CD73" s="62">
        <f ca="1">AVERAGE(OFFSET($CC$3,0,0,'Données projet'!$E$12+1,1))-AVERAGE(OFFSET($H$3,0,0,'Données projet'!$E$12+1,1))</f>
        <v>229.46359752491622</v>
      </c>
      <c r="CE73" s="62">
        <f t="shared" si="94"/>
        <v>267.63269734144376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313.93439999999998</v>
      </c>
      <c r="P74" s="14">
        <f t="shared" si="87"/>
        <v>74.089885412393457</v>
      </c>
      <c r="Q74" s="22">
        <f t="shared" si="54"/>
        <v>675.80896375991858</v>
      </c>
      <c r="R74" s="62">
        <f t="shared" si="55"/>
        <v>969.14229709325195</v>
      </c>
      <c r="S74" s="62">
        <f ca="1">AVERAGE(OFFSET($R$3,0,0,'Données projet'!$E$9+1,1))-AVERAGE(OFFSET($H$3,0,0,'Données projet'!$E$9+1,1))</f>
        <v>439.44767572009806</v>
      </c>
      <c r="T74" s="62">
        <f t="shared" si="88"/>
        <v>245.54866503154676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76.632391061599265</v>
      </c>
      <c r="AO74" s="62">
        <f t="shared" si="90"/>
        <v>263.22316924362588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22.640458072593582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1.3848209936223332E-7</v>
      </c>
      <c r="AX74" s="23">
        <f t="shared" si="60"/>
        <v>22.640458211075682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4.4871794871794863</v>
      </c>
      <c r="BD74" s="13">
        <f>IF('Données projet'!$A$88&gt;35,BD73+BC74-BL73,IF(A74&lt;'Données projet'!$A$88,$BA$205^A74,IF(A74='Données projet'!$A$88,'Données projet'!$B$88,BD73+BC74-BL73)))</f>
        <v>228.20512820512815</v>
      </c>
      <c r="BE74" s="14">
        <f>BD74*VLOOKUP('Données projet'!$B$11,Paramètres!$A$1:$I$89,3,0)*VLOOKUP('Données projet'!$B$11,Paramètres!$A$1:$I$89,5,0)</f>
        <v>217.15999999999997</v>
      </c>
      <c r="BF74" s="14">
        <f t="shared" si="91"/>
        <v>53.497159756294458</v>
      </c>
      <c r="BG74" s="22">
        <f t="shared" si="61"/>
        <v>471.39455324221279</v>
      </c>
      <c r="BH74" s="62">
        <f t="shared" si="62"/>
        <v>764.72788657554611</v>
      </c>
      <c r="BI74" s="62">
        <f ca="1">AVERAGE(OFFSET($BH$3,0,0,'Données projet'!$E$11+1,1))-AVERAGE(OFFSET($H$3,0,0,'Données projet'!$E$11+1,1))</f>
        <v>286.93155310107437</v>
      </c>
      <c r="BJ74" s="62">
        <f t="shared" si="92"/>
        <v>234.88697533928587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2">
        <f t="shared" si="65"/>
        <v>293.33333333333582</v>
      </c>
      <c r="CD74" s="62">
        <f ca="1">AVERAGE(OFFSET($CC$3,0,0,'Données projet'!$E$12+1,1))-AVERAGE(OFFSET($H$3,0,0,'Données projet'!$E$12+1,1))</f>
        <v>229.46359752491622</v>
      </c>
      <c r="CE74" s="62">
        <f t="shared" si="94"/>
        <v>267.63269734144376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321.64080000000001</v>
      </c>
      <c r="P75" s="14">
        <f t="shared" si="87"/>
        <v>75.694652325793228</v>
      </c>
      <c r="Q75" s="22">
        <f t="shared" si="54"/>
        <v>692.0259128007566</v>
      </c>
      <c r="R75" s="62">
        <f t="shared" si="55"/>
        <v>985.35924613408997</v>
      </c>
      <c r="S75" s="62">
        <f ca="1">AVERAGE(OFFSET($R$3,0,0,'Données projet'!$E$9+1,1))-AVERAGE(OFFSET($H$3,0,0,'Données projet'!$E$9+1,1))</f>
        <v>439.44767572009806</v>
      </c>
      <c r="T75" s="62">
        <f t="shared" si="88"/>
        <v>245.54866503154676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76.632391061599265</v>
      </c>
      <c r="AO75" s="62">
        <f t="shared" si="90"/>
        <v>263.22316924362588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22.19649249910589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9.7921631531984449E-8</v>
      </c>
      <c r="AX75" s="23">
        <f t="shared" si="60"/>
        <v>22.196492597027522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4.4871794871794863</v>
      </c>
      <c r="BD75" s="13">
        <f>IF('Données projet'!$A$88&gt;35,BD74+BC75-BL74,IF(A75&lt;'Données projet'!$A$88,$BA$205^A75,IF(A75='Données projet'!$A$88,'Données projet'!$B$88,BD74+BC75-BL74)))</f>
        <v>232.69230769230762</v>
      </c>
      <c r="BE75" s="14">
        <f>BD75*VLOOKUP('Données projet'!$B$11,Paramètres!$A$1:$I$89,3,0)*VLOOKUP('Données projet'!$B$11,Paramètres!$A$1:$I$89,5,0)</f>
        <v>221.42999999999995</v>
      </c>
      <c r="BF75" s="14">
        <f t="shared" si="91"/>
        <v>54.425571861733111</v>
      </c>
      <c r="BG75" s="22">
        <f t="shared" si="61"/>
        <v>480.44845432585163</v>
      </c>
      <c r="BH75" s="62">
        <f t="shared" si="62"/>
        <v>773.78178765918494</v>
      </c>
      <c r="BI75" s="62">
        <f ca="1">AVERAGE(OFFSET($BH$3,0,0,'Données projet'!$E$11+1,1))-AVERAGE(OFFSET($H$3,0,0,'Données projet'!$E$11+1,1))</f>
        <v>286.93155310107437</v>
      </c>
      <c r="BJ75" s="62">
        <f t="shared" si="92"/>
        <v>234.88697533928587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2">
        <f t="shared" si="65"/>
        <v>293.33333333333582</v>
      </c>
      <c r="CD75" s="62">
        <f ca="1">AVERAGE(OFFSET($CC$3,0,0,'Données projet'!$E$12+1,1))-AVERAGE(OFFSET($H$3,0,0,'Données projet'!$E$12+1,1))</f>
        <v>229.46359752491622</v>
      </c>
      <c r="CE75" s="62">
        <f t="shared" si="94"/>
        <v>267.63269734144376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329.34720000000004</v>
      </c>
      <c r="P76" s="14">
        <f t="shared" si="87"/>
        <v>77.294949483241496</v>
      </c>
      <c r="Q76" s="22">
        <f t="shared" si="54"/>
        <v>708.23507701664573</v>
      </c>
      <c r="R76" s="62">
        <f t="shared" si="55"/>
        <v>1001.5684103499791</v>
      </c>
      <c r="S76" s="62">
        <f ca="1">AVERAGE(OFFSET($R$3,0,0,'Données projet'!$E$9+1,1))-AVERAGE(OFFSET($H$3,0,0,'Données projet'!$E$9+1,1))</f>
        <v>439.44767572009806</v>
      </c>
      <c r="T76" s="62">
        <f t="shared" si="88"/>
        <v>245.54866503154676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76.632391061599265</v>
      </c>
      <c r="AO76" s="62">
        <f t="shared" si="90"/>
        <v>263.22316924362588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21.761232819722029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6.924104968111666E-8</v>
      </c>
      <c r="AX76" s="23">
        <f t="shared" si="60"/>
        <v>21.761232888963079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4.4871794871794863</v>
      </c>
      <c r="BD76" s="13">
        <f>IF('Données projet'!$A$88&gt;35,BD75+BC76-BL75,IF(A76&lt;'Données projet'!$A$88,$BA$205^A76,IF(A76='Données projet'!$A$88,'Données projet'!$B$88,BD75+BC76-BL75)))</f>
        <v>237.1794871794871</v>
      </c>
      <c r="BE76" s="14">
        <f>BD76*VLOOKUP('Données projet'!$B$11,Paramètres!$A$1:$I$89,3,0)*VLOOKUP('Données projet'!$B$11,Paramètres!$A$1:$I$89,5,0)</f>
        <v>225.69999999999993</v>
      </c>
      <c r="BF76" s="14">
        <f t="shared" si="91"/>
        <v>55.351902227969966</v>
      </c>
      <c r="BG76" s="22">
        <f t="shared" si="61"/>
        <v>489.49872971371423</v>
      </c>
      <c r="BH76" s="62">
        <f t="shared" si="62"/>
        <v>782.83206304704754</v>
      </c>
      <c r="BI76" s="62">
        <f ca="1">AVERAGE(OFFSET($BH$3,0,0,'Données projet'!$E$11+1,1))-AVERAGE(OFFSET($H$3,0,0,'Données projet'!$E$11+1,1))</f>
        <v>286.93155310107437</v>
      </c>
      <c r="BJ76" s="62">
        <f t="shared" si="92"/>
        <v>234.88697533928587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2">
        <f t="shared" si="65"/>
        <v>293.33333333333582</v>
      </c>
      <c r="CD76" s="62">
        <f ca="1">AVERAGE(OFFSET($CC$3,0,0,'Données projet'!$E$12+1,1))-AVERAGE(OFFSET($H$3,0,0,'Données projet'!$E$12+1,1))</f>
        <v>229.46359752491622</v>
      </c>
      <c r="CE76" s="62">
        <f t="shared" si="94"/>
        <v>267.63269734144376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337.05360000000007</v>
      </c>
      <c r="P77" s="14">
        <f t="shared" si="87"/>
        <v>78.890893509302231</v>
      </c>
      <c r="Q77" s="22">
        <f t="shared" si="54"/>
        <v>724.43665952870151</v>
      </c>
      <c r="R77" s="62">
        <f t="shared" si="55"/>
        <v>1017.7699928620348</v>
      </c>
      <c r="S77" s="62">
        <f ca="1">AVERAGE(OFFSET($R$3,0,0,'Données projet'!$E$9+1,1))-AVERAGE(OFFSET($H$3,0,0,'Données projet'!$E$9+1,1))</f>
        <v>439.44767572009806</v>
      </c>
      <c r="T77" s="62">
        <f t="shared" si="88"/>
        <v>245.54866503154676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76.632391061599265</v>
      </c>
      <c r="AO77" s="62">
        <f t="shared" si="90"/>
        <v>263.22316924362588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21.334508317168694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4.8960815765992224E-8</v>
      </c>
      <c r="AX77" s="23">
        <f t="shared" si="60"/>
        <v>21.334508366129509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4.4871794871794863</v>
      </c>
      <c r="BD77" s="13">
        <f>IF('Données projet'!$A$88&gt;35,BD76+BC77-BL76,IF(A77&lt;'Données projet'!$A$88,$BA$205^A77,IF(A77='Données projet'!$A$88,'Données projet'!$B$88,BD76+BC77-BL76)))</f>
        <v>241.66666666666657</v>
      </c>
      <c r="BE77" s="14">
        <f>BD77*VLOOKUP('Données projet'!$B$11,Paramètres!$A$1:$I$89,3,0)*VLOOKUP('Données projet'!$B$11,Paramètres!$A$1:$I$89,5,0)</f>
        <v>229.96999999999991</v>
      </c>
      <c r="BF77" s="14">
        <f t="shared" si="91"/>
        <v>56.276194780495985</v>
      </c>
      <c r="BG77" s="22">
        <f t="shared" si="61"/>
        <v>498.54545590936368</v>
      </c>
      <c r="BH77" s="62">
        <f t="shared" si="62"/>
        <v>791.87878924269694</v>
      </c>
      <c r="BI77" s="62">
        <f ca="1">AVERAGE(OFFSET($BH$3,0,0,'Données projet'!$E$11+1,1))-AVERAGE(OFFSET($H$3,0,0,'Données projet'!$E$11+1,1))</f>
        <v>286.93155310107437</v>
      </c>
      <c r="BJ77" s="62">
        <f t="shared" si="92"/>
        <v>234.88697533928587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2">
        <f t="shared" si="65"/>
        <v>293.33333333333582</v>
      </c>
      <c r="CD77" s="62">
        <f ca="1">AVERAGE(OFFSET($CC$3,0,0,'Données projet'!$E$12+1,1))-AVERAGE(OFFSET($H$3,0,0,'Données projet'!$E$12+1,1))</f>
        <v>229.46359752491622</v>
      </c>
      <c r="CE77" s="62">
        <f t="shared" si="94"/>
        <v>267.63269734144376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344.7600000000001</v>
      </c>
      <c r="P78" s="14">
        <f t="shared" si="87"/>
        <v>80.482595391170619</v>
      </c>
      <c r="Q78" s="22">
        <f t="shared" si="54"/>
        <v>740.63085363962227</v>
      </c>
      <c r="R78" s="62">
        <f t="shared" si="55"/>
        <v>1033.9641869729555</v>
      </c>
      <c r="S78" s="62">
        <f ca="1">AVERAGE(OFFSET($R$3,0,0,'Données projet'!$E$9+1,1))-AVERAGE(OFFSET($H$3,0,0,'Données projet'!$E$9+1,1))</f>
        <v>439.44767572009806</v>
      </c>
      <c r="T78" s="62">
        <f t="shared" si="88"/>
        <v>245.54866503154676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76.632391061599265</v>
      </c>
      <c r="AO78" s="62">
        <f t="shared" si="90"/>
        <v>263.22316924362588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20.916151621834185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3.462052484055833E-8</v>
      </c>
      <c r="AX78" s="23">
        <f t="shared" si="60"/>
        <v>20.916151656454709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246.15384615384613</v>
      </c>
      <c r="BB78" s="13">
        <f>VLOOKUP(A78,'Données projet'!$A$87:$I$107,9,0)</f>
        <v>4.4871794871794863</v>
      </c>
      <c r="BC78" s="13">
        <f t="array" ref="BC78">INDEX(BB:BB,MIN(IF(ISNUMBER(BB78:BB274),ROW(BB78:BB274),"")))</f>
        <v>4.4871794871794863</v>
      </c>
      <c r="BD78" s="13">
        <f>IF('Données projet'!$A$88&gt;35,BD77+BC78-BL77,IF(A78&lt;'Données projet'!$A$88,$BA$205^A78,IF(A78='Données projet'!$A$88,'Données projet'!$B$88,BD77+BC78-BL77)))</f>
        <v>246.15384615384605</v>
      </c>
      <c r="BE78" s="14">
        <f>BD78*VLOOKUP('Données projet'!$B$11,Paramètres!$A$1:$I$89,3,0)*VLOOKUP('Données projet'!$B$11,Paramètres!$A$1:$I$89,5,0)</f>
        <v>234.2399999999999</v>
      </c>
      <c r="BF78" s="14">
        <f t="shared" si="91"/>
        <v>57.19849172024869</v>
      </c>
      <c r="BG78" s="22">
        <f t="shared" si="61"/>
        <v>507.58870641276627</v>
      </c>
      <c r="BH78" s="62">
        <f t="shared" si="62"/>
        <v>800.92203974609959</v>
      </c>
      <c r="BI78" s="62">
        <f ca="1">AVERAGE(OFFSET($BH$3,0,0,'Données projet'!$E$11+1,1))-AVERAGE(OFFSET($H$3,0,0,'Données projet'!$E$11+1,1))</f>
        <v>286.93155310107437</v>
      </c>
      <c r="BJ78" s="62">
        <f t="shared" si="92"/>
        <v>234.88697533928587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30.769230769230766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2">
        <f t="shared" si="65"/>
        <v>293.33333333333582</v>
      </c>
      <c r="CD78" s="62">
        <f ca="1">AVERAGE(OFFSET($CC$3,0,0,'Données projet'!$E$12+1,1))-AVERAGE(OFFSET($H$3,0,0,'Données projet'!$E$12+1,1))</f>
        <v>229.46359752491622</v>
      </c>
      <c r="CE78" s="62">
        <f t="shared" si="94"/>
        <v>267.63269734144376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295.27680000000004</v>
      </c>
      <c r="P79" s="14">
        <f t="shared" si="87"/>
        <v>70.185386686980493</v>
      </c>
      <c r="Q79" s="22">
        <f t="shared" si="54"/>
        <v>636.51330847982445</v>
      </c>
      <c r="R79" s="62">
        <f t="shared" si="55"/>
        <v>929.8466418131577</v>
      </c>
      <c r="S79" s="62">
        <f ca="1">AVERAGE(OFFSET($R$3,0,0,'Données projet'!$E$9+1,1))-AVERAGE(OFFSET($H$3,0,0,'Données projet'!$E$9+1,1))</f>
        <v>439.44767572009806</v>
      </c>
      <c r="T79" s="62">
        <f t="shared" si="88"/>
        <v>245.54866503154676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76.632391061599265</v>
      </c>
      <c r="AO79" s="62">
        <f t="shared" si="90"/>
        <v>263.22316924362588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20.505998646122798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2.4480407882996112E-8</v>
      </c>
      <c r="AX79" s="23">
        <f t="shared" si="60"/>
        <v>20.505998670603205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4.3589743589743648</v>
      </c>
      <c r="BD79" s="13">
        <f>IF('Données projet'!$A$88&gt;35,BD78+BC79-BL78,IF(A79&lt;'Données projet'!$A$88,$BA$205^A79,IF(A79='Données projet'!$A$88,'Données projet'!$B$88,BD78+BC79-BL78)))</f>
        <v>219.74358974358964</v>
      </c>
      <c r="BE79" s="14">
        <f>BD79*VLOOKUP('Données projet'!$B$11,Paramètres!$A$1:$I$89,3,0)*VLOOKUP('Données projet'!$B$11,Paramètres!$A$1:$I$89,5,0)</f>
        <v>209.10799999999989</v>
      </c>
      <c r="BF79" s="14">
        <f t="shared" si="91"/>
        <v>51.740612992017297</v>
      </c>
      <c r="BG79" s="22">
        <f t="shared" si="61"/>
        <v>454.31133429442997</v>
      </c>
      <c r="BH79" s="62">
        <f t="shared" si="62"/>
        <v>747.64466762776328</v>
      </c>
      <c r="BI79" s="62">
        <f ca="1">AVERAGE(OFFSET($BH$3,0,0,'Données projet'!$E$11+1,1))-AVERAGE(OFFSET($H$3,0,0,'Données projet'!$E$11+1,1))</f>
        <v>286.93155310107437</v>
      </c>
      <c r="BJ79" s="62">
        <f t="shared" si="92"/>
        <v>234.88697533928587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2">
        <f t="shared" si="65"/>
        <v>293.33333333333582</v>
      </c>
      <c r="CD79" s="62">
        <f ca="1">AVERAGE(OFFSET($CC$3,0,0,'Données projet'!$E$12+1,1))-AVERAGE(OFFSET($H$3,0,0,'Données projet'!$E$12+1,1))</f>
        <v>229.46359752491622</v>
      </c>
      <c r="CE79" s="62">
        <f t="shared" si="94"/>
        <v>267.63269734144376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302.57760000000007</v>
      </c>
      <c r="P80" s="14">
        <f t="shared" si="87"/>
        <v>71.716558091076294</v>
      </c>
      <c r="Q80" s="22">
        <f t="shared" si="54"/>
        <v>651.89565867529132</v>
      </c>
      <c r="R80" s="62">
        <f t="shared" si="55"/>
        <v>945.22899200862457</v>
      </c>
      <c r="S80" s="62">
        <f ca="1">AVERAGE(OFFSET($R$3,0,0,'Données projet'!$E$9+1,1))-AVERAGE(OFFSET($H$3,0,0,'Données projet'!$E$9+1,1))</f>
        <v>439.44767572009806</v>
      </c>
      <c r="T80" s="62">
        <f t="shared" si="88"/>
        <v>245.54866503154676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76.632391061599265</v>
      </c>
      <c r="AO80" s="62">
        <f t="shared" si="90"/>
        <v>263.22316924362588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20.103888520096497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1.7310262420279165E-8</v>
      </c>
      <c r="AX80" s="23">
        <f t="shared" si="60"/>
        <v>20.10388853740676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4.3589743589743648</v>
      </c>
      <c r="BD80" s="13">
        <f>IF('Données projet'!$A$88&gt;35,BD79+BC80-BL79,IF(A80&lt;'Données projet'!$A$88,$BA$205^A80,IF(A80='Données projet'!$A$88,'Données projet'!$B$88,BD79+BC80-BL79)))</f>
        <v>224.102564102564</v>
      </c>
      <c r="BE80" s="14">
        <f>BD80*VLOOKUP('Données projet'!$B$11,Paramètres!$A$1:$I$89,3,0)*VLOOKUP('Données projet'!$B$11,Paramètres!$A$1:$I$89,5,0)</f>
        <v>213.25599999999989</v>
      </c>
      <c r="BF80" s="14">
        <f t="shared" si="91"/>
        <v>52.646465235028018</v>
      </c>
      <c r="BG80" s="22">
        <f t="shared" si="61"/>
        <v>463.11346028434019</v>
      </c>
      <c r="BH80" s="62">
        <f t="shared" si="62"/>
        <v>756.44679361767351</v>
      </c>
      <c r="BI80" s="62">
        <f ca="1">AVERAGE(OFFSET($BH$3,0,0,'Données projet'!$E$11+1,1))-AVERAGE(OFFSET($H$3,0,0,'Données projet'!$E$11+1,1))</f>
        <v>286.93155310107437</v>
      </c>
      <c r="BJ80" s="62">
        <f t="shared" si="92"/>
        <v>234.88697533928587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2">
        <f t="shared" si="65"/>
        <v>293.33333333333582</v>
      </c>
      <c r="CD80" s="62">
        <f ca="1">AVERAGE(OFFSET($CC$3,0,0,'Données projet'!$E$12+1,1))-AVERAGE(OFFSET($H$3,0,0,'Données projet'!$E$12+1,1))</f>
        <v>229.46359752491622</v>
      </c>
      <c r="CE80" s="62">
        <f t="shared" si="94"/>
        <v>267.63269734144376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309.87840000000006</v>
      </c>
      <c r="P81" s="14">
        <f t="shared" si="87"/>
        <v>73.243434672131556</v>
      </c>
      <c r="Q81" s="22">
        <f t="shared" si="54"/>
        <v>667.27052872062916</v>
      </c>
      <c r="R81" s="62">
        <f t="shared" si="55"/>
        <v>960.60386205396253</v>
      </c>
      <c r="S81" s="62">
        <f ca="1">AVERAGE(OFFSET($R$3,0,0,'Données projet'!$E$9+1,1))-AVERAGE(OFFSET($H$3,0,0,'Données projet'!$E$9+1,1))</f>
        <v>439.44767572009806</v>
      </c>
      <c r="T81" s="62">
        <f t="shared" si="88"/>
        <v>245.54866503154676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76.632391061599265</v>
      </c>
      <c r="AO81" s="62">
        <f t="shared" si="90"/>
        <v>263.22316924362588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19.709663528378613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1.2240203941498056E-8</v>
      </c>
      <c r="AX81" s="23">
        <f t="shared" si="60"/>
        <v>19.709663540618816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4.3589743589743648</v>
      </c>
      <c r="BD81" s="13">
        <f>IF('Données projet'!$A$88&gt;35,BD80+BC81-BL80,IF(A81&lt;'Données projet'!$A$88,$BA$205^A81,IF(A81='Données projet'!$A$88,'Données projet'!$B$88,BD80+BC81-BL80)))</f>
        <v>228.46153846153837</v>
      </c>
      <c r="BE81" s="14">
        <f>BD81*VLOOKUP('Données projet'!$B$11,Paramètres!$A$1:$I$89,3,0)*VLOOKUP('Données projet'!$B$11,Paramètres!$A$1:$I$89,5,0)</f>
        <v>217.40399999999991</v>
      </c>
      <c r="BF81" s="14">
        <f t="shared" si="91"/>
        <v>53.550268745628323</v>
      </c>
      <c r="BG81" s="22">
        <f t="shared" si="61"/>
        <v>471.91201806530245</v>
      </c>
      <c r="BH81" s="62">
        <f t="shared" si="62"/>
        <v>765.24535139863576</v>
      </c>
      <c r="BI81" s="62">
        <f ca="1">AVERAGE(OFFSET($BH$3,0,0,'Données projet'!$E$11+1,1))-AVERAGE(OFFSET($H$3,0,0,'Données projet'!$E$11+1,1))</f>
        <v>286.93155310107437</v>
      </c>
      <c r="BJ81" s="62">
        <f t="shared" si="92"/>
        <v>234.88697533928587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2">
        <f t="shared" si="65"/>
        <v>293.33333333333582</v>
      </c>
      <c r="CD81" s="62">
        <f ca="1">AVERAGE(OFFSET($CC$3,0,0,'Données projet'!$E$12+1,1))-AVERAGE(OFFSET($H$3,0,0,'Données projet'!$E$12+1,1))</f>
        <v>229.46359752491622</v>
      </c>
      <c r="CE81" s="62">
        <f t="shared" si="94"/>
        <v>267.63269734144376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317.17920000000004</v>
      </c>
      <c r="P82" s="14">
        <f t="shared" si="87"/>
        <v>74.766129261581426</v>
      </c>
      <c r="Q82" s="22">
        <f t="shared" si="54"/>
        <v>682.63811513058772</v>
      </c>
      <c r="R82" s="62">
        <f t="shared" si="55"/>
        <v>975.97144846392098</v>
      </c>
      <c r="S82" s="62">
        <f ca="1">AVERAGE(OFFSET($R$3,0,0,'Données projet'!$E$9+1,1))-AVERAGE(OFFSET($H$3,0,0,'Données projet'!$E$9+1,1))</f>
        <v>439.44767572009806</v>
      </c>
      <c r="T82" s="62">
        <f t="shared" si="88"/>
        <v>245.54866503154676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76.632391061599265</v>
      </c>
      <c r="AO82" s="62">
        <f t="shared" si="90"/>
        <v>263.22316924362588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19.323169048294815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8.6551312101395825E-9</v>
      </c>
      <c r="AX82" s="23">
        <f t="shared" si="60"/>
        <v>19.323169056949947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4.3589743589743648</v>
      </c>
      <c r="BD82" s="13">
        <f>IF('Données projet'!$A$88&gt;35,BD81+BC82-BL81,IF(A82&lt;'Données projet'!$A$88,$BA$205^A82,IF(A82='Données projet'!$A$88,'Données projet'!$B$88,BD81+BC82-BL81)))</f>
        <v>232.82051282051273</v>
      </c>
      <c r="BE82" s="14">
        <f>BD82*VLOOKUP('Données projet'!$B$11,Paramètres!$A$1:$I$89,3,0)*VLOOKUP('Données projet'!$B$11,Paramètres!$A$1:$I$89,5,0)</f>
        <v>221.55199999999994</v>
      </c>
      <c r="BF82" s="14">
        <f t="shared" si="91"/>
        <v>54.452067119881683</v>
      </c>
      <c r="BG82" s="22">
        <f t="shared" si="61"/>
        <v>480.70708356712709</v>
      </c>
      <c r="BH82" s="62">
        <f t="shared" si="62"/>
        <v>774.0404169004604</v>
      </c>
      <c r="BI82" s="62">
        <f ca="1">AVERAGE(OFFSET($BH$3,0,0,'Données projet'!$E$11+1,1))-AVERAGE(OFFSET($H$3,0,0,'Données projet'!$E$11+1,1))</f>
        <v>286.93155310107437</v>
      </c>
      <c r="BJ82" s="62">
        <f t="shared" si="92"/>
        <v>234.88697533928587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2">
        <f t="shared" si="65"/>
        <v>293.33333333333582</v>
      </c>
      <c r="CD82" s="62">
        <f ca="1">AVERAGE(OFFSET($CC$3,0,0,'Données projet'!$E$12+1,1))-AVERAGE(OFFSET($H$3,0,0,'Données projet'!$E$12+1,1))</f>
        <v>229.46359752491622</v>
      </c>
      <c r="CE82" s="62">
        <f t="shared" si="94"/>
        <v>267.63269734144376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324.48</v>
      </c>
      <c r="P83" s="14">
        <f t="shared" si="87"/>
        <v>76.284749200165578</v>
      </c>
      <c r="Q83" s="22">
        <f t="shared" si="54"/>
        <v>697.99860485695501</v>
      </c>
      <c r="R83" s="62">
        <f t="shared" si="55"/>
        <v>991.33193819028838</v>
      </c>
      <c r="S83" s="62">
        <f ca="1">AVERAGE(OFFSET($R$3,0,0,'Données projet'!$E$9+1,1))-AVERAGE(OFFSET($H$3,0,0,'Données projet'!$E$9+1,1))</f>
        <v>439.44767572009806</v>
      </c>
      <c r="T83" s="62">
        <f t="shared" si="88"/>
        <v>245.54866503154676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76.632391061599265</v>
      </c>
      <c r="AO83" s="62">
        <f t="shared" si="90"/>
        <v>263.22316924362588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18.944253489227105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6.120101970749028E-9</v>
      </c>
      <c r="AX83" s="23">
        <f t="shared" si="60"/>
        <v>18.944253495347208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237.17948717948718</v>
      </c>
      <c r="BB83" s="13">
        <f>VLOOKUP(A83,'Données projet'!$A$87:$I$107,9,0)</f>
        <v>4.3589743589743648</v>
      </c>
      <c r="BC83" s="13">
        <f t="array" ref="BC83">INDEX(BB:BB,MIN(IF(ISNUMBER(BB83:BB279),ROW(BB83:BB279),"")))</f>
        <v>4.3589743589743648</v>
      </c>
      <c r="BD83" s="13">
        <f>IF('Données projet'!$A$88&gt;35,BD82+BC83-BL82,IF(A83&lt;'Données projet'!$A$88,$BA$205^A83,IF(A83='Données projet'!$A$88,'Données projet'!$B$88,BD82+BC83-BL82)))</f>
        <v>237.1794871794871</v>
      </c>
      <c r="BE83" s="14">
        <f>BD83*VLOOKUP('Données projet'!$B$11,Paramètres!$A$1:$I$89,3,0)*VLOOKUP('Données projet'!$B$11,Paramètres!$A$1:$I$89,5,0)</f>
        <v>225.69999999999993</v>
      </c>
      <c r="BF83" s="14">
        <f t="shared" si="91"/>
        <v>55.351902227969966</v>
      </c>
      <c r="BG83" s="22">
        <f t="shared" si="61"/>
        <v>489.49872971371423</v>
      </c>
      <c r="BH83" s="62">
        <f t="shared" si="62"/>
        <v>782.83206304704754</v>
      </c>
      <c r="BI83" s="62">
        <f ca="1">AVERAGE(OFFSET($BH$3,0,0,'Données projet'!$E$11+1,1))-AVERAGE(OFFSET($H$3,0,0,'Données projet'!$E$11+1,1))</f>
        <v>286.93155310107437</v>
      </c>
      <c r="BJ83" s="62">
        <f t="shared" si="92"/>
        <v>234.88697533928587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2">
        <f t="shared" si="65"/>
        <v>293.33333333333582</v>
      </c>
      <c r="CD83" s="62">
        <f ca="1">AVERAGE(OFFSET($CC$3,0,0,'Données projet'!$E$12+1,1))-AVERAGE(OFFSET($H$3,0,0,'Données projet'!$E$12+1,1))</f>
        <v>229.46359752491622</v>
      </c>
      <c r="CE83" s="62">
        <f t="shared" si="94"/>
        <v>267.63269734144376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331.17240000000004</v>
      </c>
      <c r="P84" s="14">
        <f t="shared" si="87"/>
        <v>77.673325411086211</v>
      </c>
      <c r="Q84" s="22">
        <f t="shared" si="54"/>
        <v>712.07297175764188</v>
      </c>
      <c r="R84" s="62">
        <f t="shared" si="55"/>
        <v>1005.4063050909751</v>
      </c>
      <c r="S84" s="62">
        <f ca="1">AVERAGE(OFFSET($R$3,0,0,'Données projet'!$E$9+1,1))-AVERAGE(OFFSET($H$3,0,0,'Données projet'!$E$9+1,1))</f>
        <v>439.44767572009806</v>
      </c>
      <c r="T84" s="62">
        <f t="shared" si="88"/>
        <v>245.54866503154676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76.632391061599265</v>
      </c>
      <c r="AO84" s="62">
        <f t="shared" si="90"/>
        <v>263.22316924362588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18.572768233157042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4.3275656050697912E-9</v>
      </c>
      <c r="AX84" s="23">
        <f t="shared" si="60"/>
        <v>18.572768237484606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4.2307692307692264</v>
      </c>
      <c r="BD84" s="13">
        <f>IF('Données projet'!$A$88&gt;35,BD83+BC84-BL83,IF(A84&lt;'Données projet'!$A$88,$BA$205^A84,IF(A84='Données projet'!$A$88,'Données projet'!$B$88,BD83+BC84-BL83)))</f>
        <v>241.41025641025632</v>
      </c>
      <c r="BE84" s="14">
        <f>BD84*VLOOKUP('Données projet'!$B$11,Paramètres!$A$1:$I$89,3,0)*VLOOKUP('Données projet'!$B$11,Paramètres!$A$1:$I$89,5,0)</f>
        <v>229.72599999999991</v>
      </c>
      <c r="BF84" s="14">
        <f t="shared" si="91"/>
        <v>56.223432215495727</v>
      </c>
      <c r="BG84" s="22">
        <f t="shared" si="61"/>
        <v>498.02859444198822</v>
      </c>
      <c r="BH84" s="62">
        <f t="shared" si="62"/>
        <v>791.36192777532153</v>
      </c>
      <c r="BI84" s="62">
        <f ca="1">AVERAGE(OFFSET($BH$3,0,0,'Données projet'!$E$11+1,1))-AVERAGE(OFFSET($H$3,0,0,'Données projet'!$E$11+1,1))</f>
        <v>286.93155310107437</v>
      </c>
      <c r="BJ84" s="62">
        <f t="shared" si="92"/>
        <v>234.88697533928587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2">
        <f t="shared" si="65"/>
        <v>293.33333333333582</v>
      </c>
      <c r="CD84" s="62">
        <f ca="1">AVERAGE(OFFSET($CC$3,0,0,'Données projet'!$E$12+1,1))-AVERAGE(OFFSET($H$3,0,0,'Données projet'!$E$12+1,1))</f>
        <v>229.46359752491622</v>
      </c>
      <c r="CE84" s="62">
        <f t="shared" si="94"/>
        <v>267.63269734144376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337.86480000000006</v>
      </c>
      <c r="P85" s="14">
        <f t="shared" si="87"/>
        <v>79.058638967994398</v>
      </c>
      <c r="Q85" s="22">
        <f t="shared" si="54"/>
        <v>726.1416562025903</v>
      </c>
      <c r="R85" s="62">
        <f t="shared" si="55"/>
        <v>1019.4749895359237</v>
      </c>
      <c r="S85" s="62">
        <f ca="1">AVERAGE(OFFSET($R$3,0,0,'Données projet'!$E$9+1,1))-AVERAGE(OFFSET($H$3,0,0,'Données projet'!$E$9+1,1))</f>
        <v>439.44767572009806</v>
      </c>
      <c r="T85" s="62">
        <f t="shared" si="88"/>
        <v>245.54866503154676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76.632391061599265</v>
      </c>
      <c r="AO85" s="62">
        <f t="shared" si="90"/>
        <v>263.22316924362588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18.208567576374882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3.060050985374514E-9</v>
      </c>
      <c r="AX85" s="23">
        <f t="shared" si="60"/>
        <v>18.208567579434934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4.2307692307692264</v>
      </c>
      <c r="BD85" s="13">
        <f>IF('Données projet'!$A$88&gt;35,BD84+BC85-BL84,IF(A85&lt;'Données projet'!$A$88,$BA$205^A85,IF(A85='Données projet'!$A$88,'Données projet'!$B$88,BD84+BC85-BL84)))</f>
        <v>245.64102564102555</v>
      </c>
      <c r="BE85" s="14">
        <f>BD85*VLOOKUP('Données projet'!$B$11,Paramètres!$A$1:$I$89,3,0)*VLOOKUP('Données projet'!$B$11,Paramètres!$A$1:$I$89,5,0)</f>
        <v>233.75199999999992</v>
      </c>
      <c r="BF85" s="14">
        <f t="shared" si="91"/>
        <v>57.093186053402</v>
      </c>
      <c r="BG85" s="22">
        <f t="shared" si="61"/>
        <v>506.55536570967496</v>
      </c>
      <c r="BH85" s="62">
        <f t="shared" si="62"/>
        <v>799.88869904300827</v>
      </c>
      <c r="BI85" s="62">
        <f ca="1">AVERAGE(OFFSET($BH$3,0,0,'Données projet'!$E$11+1,1))-AVERAGE(OFFSET($H$3,0,0,'Données projet'!$E$11+1,1))</f>
        <v>286.93155310107437</v>
      </c>
      <c r="BJ85" s="62">
        <f t="shared" si="92"/>
        <v>234.88697533928587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2">
        <f t="shared" si="65"/>
        <v>293.33333333333582</v>
      </c>
      <c r="CD85" s="62">
        <f ca="1">AVERAGE(OFFSET($CC$3,0,0,'Données projet'!$E$12+1,1))-AVERAGE(OFFSET($H$3,0,0,'Données projet'!$E$12+1,1))</f>
        <v>229.46359752491622</v>
      </c>
      <c r="CE85" s="62">
        <f t="shared" si="94"/>
        <v>267.63269734144376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344.55720000000008</v>
      </c>
      <c r="P86" s="14">
        <f t="shared" si="87"/>
        <v>80.440761946203679</v>
      </c>
      <c r="Q86" s="22">
        <f t="shared" si="54"/>
        <v>740.20478372297146</v>
      </c>
      <c r="R86" s="62">
        <f t="shared" si="55"/>
        <v>1033.5381170563048</v>
      </c>
      <c r="S86" s="62">
        <f ca="1">AVERAGE(OFFSET($R$3,0,0,'Données projet'!$E$9+1,1))-AVERAGE(OFFSET($H$3,0,0,'Données projet'!$E$9+1,1))</f>
        <v>439.44767572009806</v>
      </c>
      <c r="T86" s="62">
        <f t="shared" si="88"/>
        <v>245.54866503154676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76.632391061599265</v>
      </c>
      <c r="AO86" s="62">
        <f t="shared" si="90"/>
        <v>263.22316924362588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17.851508672331754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2.1637828025348956E-9</v>
      </c>
      <c r="AX86" s="23">
        <f t="shared" si="60"/>
        <v>17.851508674495538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4.2307692307692264</v>
      </c>
      <c r="BD86" s="13">
        <f>IF('Données projet'!$A$88&gt;35,BD85+BC86-BL85,IF(A86&lt;'Données projet'!$A$88,$BA$205^A86,IF(A86='Données projet'!$A$88,'Données projet'!$B$88,BD85+BC86-BL85)))</f>
        <v>249.87179487179478</v>
      </c>
      <c r="BE86" s="14">
        <f>BD86*VLOOKUP('Données projet'!$B$11,Paramètres!$A$1:$I$89,3,0)*VLOOKUP('Données projet'!$B$11,Paramètres!$A$1:$I$89,5,0)</f>
        <v>237.77799999999993</v>
      </c>
      <c r="BF86" s="14">
        <f t="shared" si="91"/>
        <v>57.961197863009076</v>
      </c>
      <c r="BG86" s="22">
        <f t="shared" si="61"/>
        <v>515.07910294474061</v>
      </c>
      <c r="BH86" s="62">
        <f t="shared" si="62"/>
        <v>808.41243627807398</v>
      </c>
      <c r="BI86" s="62">
        <f ca="1">AVERAGE(OFFSET($BH$3,0,0,'Données projet'!$E$11+1,1))-AVERAGE(OFFSET($H$3,0,0,'Données projet'!$E$11+1,1))</f>
        <v>286.93155310107437</v>
      </c>
      <c r="BJ86" s="62">
        <f t="shared" si="92"/>
        <v>234.88697533928587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2">
        <f t="shared" si="65"/>
        <v>293.33333333333582</v>
      </c>
      <c r="CD86" s="62">
        <f ca="1">AVERAGE(OFFSET($CC$3,0,0,'Données projet'!$E$12+1,1))-AVERAGE(OFFSET($H$3,0,0,'Données projet'!$E$12+1,1))</f>
        <v>229.46359752491622</v>
      </c>
      <c r="CE86" s="62">
        <f t="shared" si="94"/>
        <v>267.63269734144376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351.2496000000001</v>
      </c>
      <c r="P87" s="14">
        <f t="shared" si="87"/>
        <v>81.819763460999255</v>
      </c>
      <c r="Q87" s="22">
        <f t="shared" si="54"/>
        <v>754.26247469457383</v>
      </c>
      <c r="R87" s="62">
        <f t="shared" si="55"/>
        <v>1047.5958080279072</v>
      </c>
      <c r="S87" s="62">
        <f ca="1">AVERAGE(OFFSET($R$3,0,0,'Données projet'!$E$9+1,1))-AVERAGE(OFFSET($H$3,0,0,'Données projet'!$E$9+1,1))</f>
        <v>439.44767572009806</v>
      </c>
      <c r="T87" s="62">
        <f t="shared" si="88"/>
        <v>245.54866503154676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76.632391061599265</v>
      </c>
      <c r="AO87" s="62">
        <f t="shared" si="90"/>
        <v>263.22316924362588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17.501451475612484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1.530025492687257E-9</v>
      </c>
      <c r="AX87" s="23">
        <f t="shared" si="60"/>
        <v>17.50145147714251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4.2307692307692264</v>
      </c>
      <c r="BD87" s="13">
        <f>IF('Données projet'!$A$88&gt;35,BD86+BC87-BL86,IF(A87&lt;'Données projet'!$A$88,$BA$205^A87,IF(A87='Données projet'!$A$88,'Données projet'!$B$88,BD86+BC87-BL86)))</f>
        <v>254.102564102564</v>
      </c>
      <c r="BE87" s="14">
        <f>BD87*VLOOKUP('Données projet'!$B$11,Paramètres!$A$1:$I$89,3,0)*VLOOKUP('Données projet'!$B$11,Paramètres!$A$1:$I$89,5,0)</f>
        <v>241.80399999999992</v>
      </c>
      <c r="BF87" s="14">
        <f t="shared" si="91"/>
        <v>58.827500543950599</v>
      </c>
      <c r="BG87" s="22">
        <f t="shared" si="61"/>
        <v>523.59986344738036</v>
      </c>
      <c r="BH87" s="62">
        <f t="shared" si="62"/>
        <v>816.93319678071362</v>
      </c>
      <c r="BI87" s="62">
        <f ca="1">AVERAGE(OFFSET($BH$3,0,0,'Données projet'!$E$11+1,1))-AVERAGE(OFFSET($H$3,0,0,'Données projet'!$E$11+1,1))</f>
        <v>286.93155310107437</v>
      </c>
      <c r="BJ87" s="62">
        <f t="shared" si="92"/>
        <v>234.88697533928587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2">
        <f t="shared" si="65"/>
        <v>293.33333333333582</v>
      </c>
      <c r="CD87" s="62">
        <f ca="1">AVERAGE(OFFSET($CC$3,0,0,'Données projet'!$E$12+1,1))-AVERAGE(OFFSET($H$3,0,0,'Données projet'!$E$12+1,1))</f>
        <v>229.46359752491622</v>
      </c>
      <c r="CE87" s="62">
        <f t="shared" si="94"/>
        <v>267.63269734144376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357.94200000000012</v>
      </c>
      <c r="P88" s="14">
        <f t="shared" si="87"/>
        <v>83.195709843243577</v>
      </c>
      <c r="Q88" s="22">
        <f t="shared" si="54"/>
        <v>768.31484464364928</v>
      </c>
      <c r="R88" s="62">
        <f t="shared" si="55"/>
        <v>1061.6481779769827</v>
      </c>
      <c r="S88" s="62">
        <f ca="1">AVERAGE(OFFSET($R$3,0,0,'Données projet'!$E$9+1,1))-AVERAGE(OFFSET($H$3,0,0,'Données projet'!$E$9+1,1))</f>
        <v>439.44767572009806</v>
      </c>
      <c r="T88" s="62">
        <f t="shared" si="88"/>
        <v>245.54866503154676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76.632391061599265</v>
      </c>
      <c r="AO88" s="62">
        <f t="shared" si="90"/>
        <v>263.22316924362588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17.15825868700707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1.0818914012674478E-9</v>
      </c>
      <c r="AX88" s="23">
        <f t="shared" si="60"/>
        <v>17.15825868808896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258.33333333333331</v>
      </c>
      <c r="BB88" s="13">
        <f>VLOOKUP(A88,'Données projet'!$A$87:$I$107,9,0)</f>
        <v>4.2307692307692264</v>
      </c>
      <c r="BC88" s="13">
        <f t="array" ref="BC88">INDEX(BB:BB,MIN(IF(ISNUMBER(BB88:BB284),ROW(BB88:BB284),"")))</f>
        <v>4.2307692307692264</v>
      </c>
      <c r="BD88" s="13">
        <f>IF('Données projet'!$A$88&gt;35,BD87+BC88-BL87,IF(A88&lt;'Données projet'!$A$88,$BA$205^A88,IF(A88='Données projet'!$A$88,'Données projet'!$B$88,BD87+BC88-BL87)))</f>
        <v>258.33333333333326</v>
      </c>
      <c r="BE88" s="14">
        <f>BD88*VLOOKUP('Données projet'!$B$11,Paramètres!$A$1:$I$89,3,0)*VLOOKUP('Données projet'!$B$11,Paramètres!$A$1:$I$89,5,0)</f>
        <v>245.82999999999993</v>
      </c>
      <c r="BF88" s="14">
        <f t="shared" si="91"/>
        <v>59.692125837514034</v>
      </c>
      <c r="BG88" s="22">
        <f t="shared" si="61"/>
        <v>532.1177025003368</v>
      </c>
      <c r="BH88" s="62">
        <f t="shared" si="62"/>
        <v>825.45103583367018</v>
      </c>
      <c r="BI88" s="62">
        <f ca="1">AVERAGE(OFFSET($BH$3,0,0,'Données projet'!$E$11+1,1))-AVERAGE(OFFSET($H$3,0,0,'Données projet'!$E$11+1,1))</f>
        <v>286.93155310107437</v>
      </c>
      <c r="BJ88" s="62">
        <f t="shared" si="92"/>
        <v>234.88697533928587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28.846153846153847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2">
        <f t="shared" si="65"/>
        <v>293.33333333333582</v>
      </c>
      <c r="CD88" s="62">
        <f ca="1">AVERAGE(OFFSET($CC$3,0,0,'Données projet'!$E$12+1,1))-AVERAGE(OFFSET($H$3,0,0,'Données projet'!$E$12+1,1))</f>
        <v>229.46359752491622</v>
      </c>
      <c r="CE88" s="62">
        <f t="shared" si="94"/>
        <v>267.63269734144376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364.63440000000014</v>
      </c>
      <c r="P89" s="14">
        <f t="shared" si="87"/>
        <v>84.568664801477667</v>
      </c>
      <c r="Q89" s="22">
        <f t="shared" si="54"/>
        <v>782.36200452924049</v>
      </c>
      <c r="R89" s="62">
        <f t="shared" si="55"/>
        <v>1075.6953378625738</v>
      </c>
      <c r="S89" s="62">
        <f ca="1">AVERAGE(OFFSET($R$3,0,0,'Données projet'!$E$9+1,1))-AVERAGE(OFFSET($H$3,0,0,'Données projet'!$E$9+1,1))</f>
        <v>439.44767572009806</v>
      </c>
      <c r="T89" s="62">
        <f t="shared" si="88"/>
        <v>245.54866503154676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76.632391061599265</v>
      </c>
      <c r="AO89" s="62">
        <f t="shared" si="90"/>
        <v>263.22316924362588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16.821795699659276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7.6501274634362851E-10</v>
      </c>
      <c r="AX89" s="23">
        <f t="shared" si="60"/>
        <v>16.821795700424289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3.8461538461538454</v>
      </c>
      <c r="BD89" s="13">
        <f>IF('Données projet'!$A$88&gt;35,BD88+BC89-BL88,IF(A89&lt;'Données projet'!$A$88,$BA$205^A89,IF(A89='Données projet'!$A$88,'Données projet'!$B$88,BD88+BC89-BL88)))</f>
        <v>233.33333333333329</v>
      </c>
      <c r="BE89" s="14">
        <f>BD89*VLOOKUP('Données projet'!$B$11,Paramètres!$A$1:$I$89,3,0)*VLOOKUP('Données projet'!$B$11,Paramètres!$A$1:$I$89,5,0)</f>
        <v>222.04</v>
      </c>
      <c r="BF89" s="14">
        <f t="shared" si="91"/>
        <v>54.558031180803546</v>
      </c>
      <c r="BG89" s="22">
        <f t="shared" si="61"/>
        <v>481.74157097323285</v>
      </c>
      <c r="BH89" s="62">
        <f t="shared" si="62"/>
        <v>775.07490430656617</v>
      </c>
      <c r="BI89" s="62">
        <f ca="1">AVERAGE(OFFSET($BH$3,0,0,'Données projet'!$E$11+1,1))-AVERAGE(OFFSET($H$3,0,0,'Données projet'!$E$11+1,1))</f>
        <v>286.93155310107437</v>
      </c>
      <c r="BJ89" s="62">
        <f t="shared" si="92"/>
        <v>234.88697533928587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2">
        <f t="shared" si="65"/>
        <v>293.33333333333582</v>
      </c>
      <c r="CD89" s="62">
        <f ca="1">AVERAGE(OFFSET($CC$3,0,0,'Données projet'!$E$12+1,1))-AVERAGE(OFFSET($H$3,0,0,'Données projet'!$E$12+1,1))</f>
        <v>229.46359752491622</v>
      </c>
      <c r="CE89" s="62">
        <f t="shared" si="94"/>
        <v>267.63269734144376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371.32680000000022</v>
      </c>
      <c r="P90" s="14">
        <f t="shared" si="87"/>
        <v>85.938689571784892</v>
      </c>
      <c r="Q90" s="22">
        <f t="shared" si="54"/>
        <v>796.40406100419239</v>
      </c>
      <c r="R90" s="62">
        <f t="shared" si="55"/>
        <v>1089.7373943375258</v>
      </c>
      <c r="S90" s="62">
        <f ca="1">AVERAGE(OFFSET($R$3,0,0,'Données projet'!$E$9+1,1))-AVERAGE(OFFSET($H$3,0,0,'Données projet'!$E$9+1,1))</f>
        <v>439.44767572009806</v>
      </c>
      <c r="T90" s="62">
        <f t="shared" si="88"/>
        <v>245.54866503154676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76.632391061599265</v>
      </c>
      <c r="AO90" s="62">
        <f t="shared" si="90"/>
        <v>263.22316924362588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16.491930546271217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5.409457006337239E-10</v>
      </c>
      <c r="AX90" s="23">
        <f t="shared" si="60"/>
        <v>16.491930546812164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3.8461538461538454</v>
      </c>
      <c r="BD90" s="13">
        <f>IF('Données projet'!$A$88&gt;35,BD89+BC90-BL89,IF(A90&lt;'Données projet'!$A$88,$BA$205^A90,IF(A90='Données projet'!$A$88,'Données projet'!$B$88,BD89+BC90-BL89)))</f>
        <v>237.17948717948713</v>
      </c>
      <c r="BE90" s="14">
        <f>BD90*VLOOKUP('Données projet'!$B$11,Paramètres!$A$1:$I$89,3,0)*VLOOKUP('Données projet'!$B$11,Paramètres!$A$1:$I$89,5,0)</f>
        <v>225.69999999999996</v>
      </c>
      <c r="BF90" s="14">
        <f t="shared" si="91"/>
        <v>55.351902227970015</v>
      </c>
      <c r="BG90" s="22">
        <f t="shared" si="61"/>
        <v>489.49872971371445</v>
      </c>
      <c r="BH90" s="62">
        <f t="shared" si="62"/>
        <v>782.83206304704777</v>
      </c>
      <c r="BI90" s="62">
        <f ca="1">AVERAGE(OFFSET($BH$3,0,0,'Données projet'!$E$11+1,1))-AVERAGE(OFFSET($H$3,0,0,'Données projet'!$E$11+1,1))</f>
        <v>286.93155310107437</v>
      </c>
      <c r="BJ90" s="62">
        <f t="shared" si="92"/>
        <v>234.88697533928587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2">
        <f t="shared" si="65"/>
        <v>293.33333333333582</v>
      </c>
      <c r="CD90" s="62">
        <f ca="1">AVERAGE(OFFSET($CC$3,0,0,'Données projet'!$E$12+1,1))-AVERAGE(OFFSET($H$3,0,0,'Données projet'!$E$12+1,1))</f>
        <v>229.46359752491622</v>
      </c>
      <c r="CE90" s="62">
        <f t="shared" si="94"/>
        <v>267.63269734144376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378.01920000000024</v>
      </c>
      <c r="P91" s="14">
        <f t="shared" si="87"/>
        <v>87.305843056545257</v>
      </c>
      <c r="Q91" s="22">
        <f t="shared" si="54"/>
        <v>810.44111665681669</v>
      </c>
      <c r="R91" s="62">
        <f t="shared" si="55"/>
        <v>1103.7744499901501</v>
      </c>
      <c r="S91" s="62">
        <f ca="1">AVERAGE(OFFSET($R$3,0,0,'Données projet'!$E$9+1,1))-AVERAGE(OFFSET($H$3,0,0,'Données projet'!$E$9+1,1))</f>
        <v>439.44767572009806</v>
      </c>
      <c r="T91" s="62">
        <f t="shared" si="88"/>
        <v>245.54866503154676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76.632391061599265</v>
      </c>
      <c r="AO91" s="62">
        <f t="shared" si="90"/>
        <v>263.22316924362588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16.16853384734322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3.8250637317181425E-10</v>
      </c>
      <c r="AX91" s="23">
        <f t="shared" si="60"/>
        <v>16.168533847725726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3.8461538461538454</v>
      </c>
      <c r="BD91" s="13">
        <f>IF('Données projet'!$A$88&gt;35,BD90+BC91-BL90,IF(A91&lt;'Données projet'!$A$88,$BA$205^A91,IF(A91='Données projet'!$A$88,'Données projet'!$B$88,BD90+BC91-BL90)))</f>
        <v>241.02564102564097</v>
      </c>
      <c r="BE91" s="14">
        <f>BD91*VLOOKUP('Données projet'!$B$11,Paramètres!$A$1:$I$89,3,0)*VLOOKUP('Données projet'!$B$11,Paramètres!$A$1:$I$89,5,0)</f>
        <v>229.35999999999996</v>
      </c>
      <c r="BF91" s="14">
        <f t="shared" si="91"/>
        <v>56.144276133877753</v>
      </c>
      <c r="BG91" s="22">
        <f t="shared" si="61"/>
        <v>497.25328093317034</v>
      </c>
      <c r="BH91" s="62">
        <f t="shared" si="62"/>
        <v>790.5866142665036</v>
      </c>
      <c r="BI91" s="62">
        <f ca="1">AVERAGE(OFFSET($BH$3,0,0,'Données projet'!$E$11+1,1))-AVERAGE(OFFSET($H$3,0,0,'Données projet'!$E$11+1,1))</f>
        <v>286.93155310107437</v>
      </c>
      <c r="BJ91" s="62">
        <f t="shared" si="92"/>
        <v>234.88697533928587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2">
        <f t="shared" si="65"/>
        <v>293.33333333333582</v>
      </c>
      <c r="CD91" s="62">
        <f ca="1">AVERAGE(OFFSET($CC$3,0,0,'Données projet'!$E$12+1,1))-AVERAGE(OFFSET($H$3,0,0,'Données projet'!$E$12+1,1))</f>
        <v>229.46359752491622</v>
      </c>
      <c r="CE91" s="62">
        <f t="shared" si="94"/>
        <v>267.63269734144376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384.7116000000002</v>
      </c>
      <c r="P92" s="14">
        <f t="shared" si="87"/>
        <v>88.670181953085049</v>
      </c>
      <c r="Q92" s="22">
        <f t="shared" si="54"/>
        <v>824.47327023495666</v>
      </c>
      <c r="R92" s="62">
        <f t="shared" si="55"/>
        <v>1117.80660356829</v>
      </c>
      <c r="S92" s="62">
        <f ca="1">AVERAGE(OFFSET($R$3,0,0,'Données projet'!$E$9+1,1))-AVERAGE(OFFSET($H$3,0,0,'Données projet'!$E$9+1,1))</f>
        <v>439.44767572009806</v>
      </c>
      <c r="T92" s="62">
        <f t="shared" si="88"/>
        <v>245.54866503154676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76.632391061599265</v>
      </c>
      <c r="AO92" s="62">
        <f t="shared" si="90"/>
        <v>263.22316924362588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15.851478760428691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2.7047285031686195E-10</v>
      </c>
      <c r="AX92" s="23">
        <f t="shared" si="60"/>
        <v>15.851478760699164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3.8461538461538454</v>
      </c>
      <c r="BD92" s="13">
        <f>IF('Données projet'!$A$88&gt;35,BD91+BC92-BL91,IF(A92&lt;'Données projet'!$A$88,$BA$205^A92,IF(A92='Données projet'!$A$88,'Données projet'!$B$88,BD91+BC92-BL91)))</f>
        <v>244.8717948717948</v>
      </c>
      <c r="BE92" s="14">
        <f>BD92*VLOOKUP('Données projet'!$B$11,Paramètres!$A$1:$I$89,3,0)*VLOOKUP('Données projet'!$B$11,Paramètres!$A$1:$I$89,5,0)</f>
        <v>233.01999999999995</v>
      </c>
      <c r="BF92" s="14">
        <f t="shared" si="91"/>
        <v>56.935179547462297</v>
      </c>
      <c r="BG92" s="22">
        <f t="shared" si="61"/>
        <v>505.00527104516345</v>
      </c>
      <c r="BH92" s="62">
        <f t="shared" si="62"/>
        <v>798.33860437849671</v>
      </c>
      <c r="BI92" s="62">
        <f ca="1">AVERAGE(OFFSET($BH$3,0,0,'Données projet'!$E$11+1,1))-AVERAGE(OFFSET($H$3,0,0,'Données projet'!$E$11+1,1))</f>
        <v>286.93155310107437</v>
      </c>
      <c r="BJ92" s="62">
        <f t="shared" si="92"/>
        <v>234.88697533928587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2">
        <f t="shared" si="65"/>
        <v>293.33333333333582</v>
      </c>
      <c r="CD92" s="62">
        <f ca="1">AVERAGE(OFFSET($CC$3,0,0,'Données projet'!$E$12+1,1))-AVERAGE(OFFSET($H$3,0,0,'Données projet'!$E$12+1,1))</f>
        <v>229.46359752491622</v>
      </c>
      <c r="CE92" s="62">
        <f t="shared" si="94"/>
        <v>267.63269734144376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391.40400000000022</v>
      </c>
      <c r="P93" s="14">
        <f t="shared" si="87"/>
        <v>90.03176087312184</v>
      </c>
      <c r="Q93" s="22">
        <f t="shared" si="54"/>
        <v>838.50061685402079</v>
      </c>
      <c r="R93" s="62">
        <f t="shared" si="55"/>
        <v>1131.833950187354</v>
      </c>
      <c r="S93" s="62">
        <f ca="1">AVERAGE(OFFSET($R$3,0,0,'Données projet'!$E$9+1,1))-AVERAGE(OFFSET($H$3,0,0,'Données projet'!$E$9+1,1))</f>
        <v>439.44767572009806</v>
      </c>
      <c r="T93" s="62">
        <f t="shared" si="88"/>
        <v>245.54866503154676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76.632391061599265</v>
      </c>
      <c r="AO93" s="62">
        <f t="shared" si="90"/>
        <v>263.22316924362588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15.540640930384049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1.9125318658590713E-10</v>
      </c>
      <c r="AX93" s="23">
        <f t="shared" si="60"/>
        <v>15.540640930575302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248.7179487179487</v>
      </c>
      <c r="BB93" s="13">
        <f>VLOOKUP(A93,'Données projet'!$A$87:$I$107,9,0)</f>
        <v>3.8461538461538454</v>
      </c>
      <c r="BC93" s="13">
        <f t="array" ref="BC93">INDEX(BB:BB,MIN(IF(ISNUMBER(BB93:BB289),ROW(BB93:BB289),"")))</f>
        <v>3.8461538461538454</v>
      </c>
      <c r="BD93" s="13">
        <f>IF('Données projet'!$A$88&gt;35,BD92+BC93-BL92,IF(A93&lt;'Données projet'!$A$88,$BA$205^A93,IF(A93='Données projet'!$A$88,'Données projet'!$B$88,BD92+BC93-BL92)))</f>
        <v>248.71794871794864</v>
      </c>
      <c r="BE93" s="14">
        <f>BD93*VLOOKUP('Données projet'!$B$11,Paramètres!$A$1:$I$89,3,0)*VLOOKUP('Données projet'!$B$11,Paramètres!$A$1:$I$89,5,0)</f>
        <v>236.67999999999995</v>
      </c>
      <c r="BF93" s="14">
        <f t="shared" si="91"/>
        <v>57.724638232498961</v>
      </c>
      <c r="BG93" s="22">
        <f t="shared" si="61"/>
        <v>512.7547449216022</v>
      </c>
      <c r="BH93" s="62">
        <f t="shared" si="62"/>
        <v>806.08807825493545</v>
      </c>
      <c r="BI93" s="62">
        <f ca="1">AVERAGE(OFFSET($BH$3,0,0,'Données projet'!$E$11+1,1))-AVERAGE(OFFSET($H$3,0,0,'Données projet'!$E$11+1,1))</f>
        <v>286.93155310107437</v>
      </c>
      <c r="BJ93" s="62">
        <f t="shared" si="92"/>
        <v>234.88697533928587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2">
        <f t="shared" si="65"/>
        <v>293.33333333333582</v>
      </c>
      <c r="CD93" s="62">
        <f ca="1">AVERAGE(OFFSET($CC$3,0,0,'Données projet'!$E$12+1,1))-AVERAGE(OFFSET($H$3,0,0,'Données projet'!$E$12+1,1))</f>
        <v>229.46359752491622</v>
      </c>
      <c r="CE93" s="62">
        <f t="shared" si="94"/>
        <v>267.63269734144376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312.21060000000023</v>
      </c>
      <c r="P94" s="14">
        <f t="shared" si="87"/>
        <v>73.730300342886395</v>
      </c>
      <c r="Q94" s="22">
        <f t="shared" si="54"/>
        <v>672.18040143052747</v>
      </c>
      <c r="R94" s="62">
        <f t="shared" si="55"/>
        <v>965.51373476386084</v>
      </c>
      <c r="S94" s="62">
        <f ca="1">AVERAGE(OFFSET($R$3,0,0,'Données projet'!$E$9+1,1))-AVERAGE(OFFSET($H$3,0,0,'Données projet'!$E$9+1,1))</f>
        <v>439.44767572009806</v>
      </c>
      <c r="T94" s="62">
        <f t="shared" si="88"/>
        <v>245.54866503154676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76.632391061599265</v>
      </c>
      <c r="AO94" s="62">
        <f t="shared" si="90"/>
        <v>263.22316924362588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15.235898440594227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1.3523642515843098E-10</v>
      </c>
      <c r="AX94" s="23">
        <f t="shared" si="60"/>
        <v>15.235898440729462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3.8461538461538511</v>
      </c>
      <c r="BD94" s="13">
        <f>IF('Données projet'!$A$88&gt;35,BD93+BC94-BL93,IF(A94&lt;'Données projet'!$A$88,$BA$205^A94,IF(A94='Données projet'!$A$88,'Données projet'!$B$88,BD93+BC94-BL93)))</f>
        <v>252.56410256410248</v>
      </c>
      <c r="BE94" s="14">
        <f>BD94*VLOOKUP('Données projet'!$B$11,Paramètres!$A$1:$I$89,3,0)*VLOOKUP('Données projet'!$B$11,Paramètres!$A$1:$I$89,5,0)</f>
        <v>240.33999999999992</v>
      </c>
      <c r="BF94" s="14">
        <f t="shared" si="91"/>
        <v>58.512677110228594</v>
      </c>
      <c r="BG94" s="22">
        <f t="shared" si="61"/>
        <v>520.50174596698128</v>
      </c>
      <c r="BH94" s="62">
        <f t="shared" si="62"/>
        <v>813.83507930031465</v>
      </c>
      <c r="BI94" s="62">
        <f ca="1">AVERAGE(OFFSET($BH$3,0,0,'Données projet'!$E$11+1,1))-AVERAGE(OFFSET($H$3,0,0,'Données projet'!$E$11+1,1))</f>
        <v>286.93155310107437</v>
      </c>
      <c r="BJ94" s="62">
        <f t="shared" si="92"/>
        <v>234.88697533928587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2">
        <f t="shared" si="65"/>
        <v>293.33333333333582</v>
      </c>
      <c r="CD94" s="62">
        <f ca="1">AVERAGE(OFFSET($CC$3,0,0,'Données projet'!$E$12+1,1))-AVERAGE(OFFSET($H$3,0,0,'Données projet'!$E$12+1,1))</f>
        <v>229.46359752491622</v>
      </c>
      <c r="CE94" s="62">
        <f t="shared" si="94"/>
        <v>267.63269734144376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318.19320000000016</v>
      </c>
      <c r="P95" s="14">
        <f t="shared" si="87"/>
        <v>74.977289985928564</v>
      </c>
      <c r="Q95" s="22">
        <f t="shared" si="54"/>
        <v>684.77193672549254</v>
      </c>
      <c r="R95" s="62">
        <f t="shared" si="55"/>
        <v>978.10527005882591</v>
      </c>
      <c r="S95" s="62">
        <f ca="1">AVERAGE(OFFSET($R$3,0,0,'Données projet'!$E$9+1,1))-AVERAGE(OFFSET($H$3,0,0,'Données projet'!$E$9+1,1))</f>
        <v>439.44767572009806</v>
      </c>
      <c r="T95" s="62">
        <f t="shared" si="88"/>
        <v>245.54866503154676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76.632391061599265</v>
      </c>
      <c r="AO95" s="62">
        <f t="shared" si="90"/>
        <v>263.22316924362588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14.937131765154618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9.5626593292953563E-11</v>
      </c>
      <c r="AX95" s="23">
        <f t="shared" si="60"/>
        <v>14.937131765250244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3.8461538461538511</v>
      </c>
      <c r="BD95" s="13">
        <f>IF('Données projet'!$A$88&gt;35,BD94+BC95-BL94,IF(A95&lt;'Données projet'!$A$88,$BA$205^A95,IF(A95='Données projet'!$A$88,'Données projet'!$B$88,BD94+BC95-BL94)))</f>
        <v>256.41025641025635</v>
      </c>
      <c r="BE95" s="14">
        <f>BD95*VLOOKUP('Données projet'!$B$11,Paramètres!$A$1:$I$89,3,0)*VLOOKUP('Données projet'!$B$11,Paramètres!$A$1:$I$89,5,0)</f>
        <v>243.99999999999997</v>
      </c>
      <c r="BF95" s="14">
        <f t="shared" si="91"/>
        <v>59.299320299313244</v>
      </c>
      <c r="BG95" s="22">
        <f t="shared" si="61"/>
        <v>528.24631618797048</v>
      </c>
      <c r="BH95" s="62">
        <f t="shared" si="62"/>
        <v>821.57964952130374</v>
      </c>
      <c r="BI95" s="62">
        <f ca="1">AVERAGE(OFFSET($BH$3,0,0,'Données projet'!$E$11+1,1))-AVERAGE(OFFSET($H$3,0,0,'Données projet'!$E$11+1,1))</f>
        <v>286.93155310107437</v>
      </c>
      <c r="BJ95" s="62">
        <f t="shared" si="92"/>
        <v>234.88697533928587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2">
        <f t="shared" si="65"/>
        <v>293.33333333333582</v>
      </c>
      <c r="CD95" s="62">
        <f ca="1">AVERAGE(OFFSET($CC$3,0,0,'Données projet'!$E$12+1,1))-AVERAGE(OFFSET($H$3,0,0,'Données projet'!$E$12+1,1))</f>
        <v>229.46359752491622</v>
      </c>
      <c r="CE95" s="62">
        <f t="shared" si="94"/>
        <v>267.63269734144376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324.17580000000021</v>
      </c>
      <c r="P96" s="14">
        <f t="shared" si="87"/>
        <v>76.221553371909266</v>
      </c>
      <c r="Q96" s="22">
        <f t="shared" si="54"/>
        <v>697.35872378940894</v>
      </c>
      <c r="R96" s="62">
        <f t="shared" si="55"/>
        <v>990.6920571227422</v>
      </c>
      <c r="S96" s="62">
        <f ca="1">AVERAGE(OFFSET($R$3,0,0,'Données projet'!$E$9+1,1))-AVERAGE(OFFSET($H$3,0,0,'Données projet'!$E$9+1,1))</f>
        <v>439.44767572009806</v>
      </c>
      <c r="T96" s="62">
        <f t="shared" si="88"/>
        <v>245.54866503154676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76.632391061599265</v>
      </c>
      <c r="AO96" s="62">
        <f t="shared" si="90"/>
        <v>263.22316924362588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14.6442237219907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6.7618212579215488E-11</v>
      </c>
      <c r="AX96" s="23">
        <f t="shared" si="60"/>
        <v>14.644223722058319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3.8461538461538511</v>
      </c>
      <c r="BD96" s="13">
        <f>IF('Données projet'!$A$88&gt;35,BD95+BC96-BL95,IF(A96&lt;'Données projet'!$A$88,$BA$205^A96,IF(A96='Données projet'!$A$88,'Données projet'!$B$88,BD95+BC96-BL95)))</f>
        <v>260.25641025641022</v>
      </c>
      <c r="BE96" s="14">
        <f>BD96*VLOOKUP('Données projet'!$B$11,Paramètres!$A$1:$I$89,3,0)*VLOOKUP('Données projet'!$B$11,Paramètres!$A$1:$I$89,5,0)</f>
        <v>247.65999999999994</v>
      </c>
      <c r="BF96" s="14">
        <f t="shared" si="91"/>
        <v>60.084591153326222</v>
      </c>
      <c r="BG96" s="22">
        <f t="shared" si="61"/>
        <v>535.98849625870969</v>
      </c>
      <c r="BH96" s="62">
        <f t="shared" si="62"/>
        <v>829.32182959204306</v>
      </c>
      <c r="BI96" s="62">
        <f ca="1">AVERAGE(OFFSET($BH$3,0,0,'Données projet'!$E$11+1,1))-AVERAGE(OFFSET($H$3,0,0,'Données projet'!$E$11+1,1))</f>
        <v>286.93155310107437</v>
      </c>
      <c r="BJ96" s="62">
        <f t="shared" si="92"/>
        <v>234.88697533928587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2">
        <f t="shared" si="65"/>
        <v>293.33333333333582</v>
      </c>
      <c r="CD96" s="62">
        <f ca="1">AVERAGE(OFFSET($CC$3,0,0,'Données projet'!$E$12+1,1))-AVERAGE(OFFSET($H$3,0,0,'Données projet'!$E$12+1,1))</f>
        <v>229.46359752491622</v>
      </c>
      <c r="CE96" s="62">
        <f t="shared" si="94"/>
        <v>267.63269734144376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330.15840000000014</v>
      </c>
      <c r="P97" s="14">
        <f t="shared" si="87"/>
        <v>77.463146615877591</v>
      </c>
      <c r="Q97" s="22">
        <f t="shared" si="54"/>
        <v>709.94086035598696</v>
      </c>
      <c r="R97" s="62">
        <f t="shared" si="55"/>
        <v>1003.2741936893203</v>
      </c>
      <c r="S97" s="62">
        <f ca="1">AVERAGE(OFFSET($R$3,0,0,'Données projet'!$E$9+1,1))-AVERAGE(OFFSET($H$3,0,0,'Données projet'!$E$9+1,1))</f>
        <v>439.44767572009806</v>
      </c>
      <c r="T97" s="62">
        <f t="shared" si="88"/>
        <v>245.54866503154676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76.632391061599265</v>
      </c>
      <c r="AO97" s="62">
        <f t="shared" si="90"/>
        <v>263.22316924362588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14.357059426896962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4.7813296646476782E-11</v>
      </c>
      <c r="AX97" s="23">
        <f t="shared" si="60"/>
        <v>14.357059426944774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3.8461538461538511</v>
      </c>
      <c r="BD97" s="13">
        <f>IF('Données projet'!$A$88&gt;35,BD96+BC97-BL96,IF(A97&lt;'Données projet'!$A$88,$BA$205^A97,IF(A97='Données projet'!$A$88,'Données projet'!$B$88,BD96+BC97-BL96)))</f>
        <v>264.10256410256409</v>
      </c>
      <c r="BE97" s="14">
        <f>BD97*VLOOKUP('Données projet'!$B$11,Paramètres!$A$1:$I$89,3,0)*VLOOKUP('Données projet'!$B$11,Paramètres!$A$1:$I$89,5,0)</f>
        <v>251.32</v>
      </c>
      <c r="BF97" s="14">
        <f t="shared" si="91"/>
        <v>60.868512295963441</v>
      </c>
      <c r="BG97" s="22">
        <f t="shared" si="61"/>
        <v>543.72832558213634</v>
      </c>
      <c r="BH97" s="62">
        <f t="shared" si="62"/>
        <v>837.06165891546971</v>
      </c>
      <c r="BI97" s="62">
        <f ca="1">AVERAGE(OFFSET($BH$3,0,0,'Données projet'!$E$11+1,1))-AVERAGE(OFFSET($H$3,0,0,'Données projet'!$E$11+1,1))</f>
        <v>286.93155310107437</v>
      </c>
      <c r="BJ97" s="62">
        <f t="shared" si="92"/>
        <v>234.88697533928587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2">
        <f t="shared" si="65"/>
        <v>293.33333333333582</v>
      </c>
      <c r="CD97" s="62">
        <f ca="1">AVERAGE(OFFSET($CC$3,0,0,'Données projet'!$E$12+1,1))-AVERAGE(OFFSET($H$3,0,0,'Données projet'!$E$12+1,1))</f>
        <v>229.46359752491622</v>
      </c>
      <c r="CE97" s="62">
        <f t="shared" si="94"/>
        <v>267.63269734144376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336.14100000000013</v>
      </c>
      <c r="P98" s="14">
        <f t="shared" si="87"/>
        <v>78.70212368278645</v>
      </c>
      <c r="Q98" s="22">
        <f t="shared" si="54"/>
        <v>722.51844041418656</v>
      </c>
      <c r="R98" s="62">
        <f t="shared" si="55"/>
        <v>1015.8517737475199</v>
      </c>
      <c r="S98" s="62">
        <f ca="1">AVERAGE(OFFSET($R$3,0,0,'Données projet'!$E$9+1,1))-AVERAGE(OFFSET($H$3,0,0,'Données projet'!$E$9+1,1))</f>
        <v>439.44767572009806</v>
      </c>
      <c r="T98" s="62">
        <f t="shared" si="88"/>
        <v>245.54866503154676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76.632391061599265</v>
      </c>
      <c r="AO98" s="62">
        <f t="shared" si="90"/>
        <v>263.22316924362588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14.075526248477086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3.3809106289607744E-11</v>
      </c>
      <c r="AX98" s="23">
        <f t="shared" si="60"/>
        <v>14.075526248510895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267.94871794871796</v>
      </c>
      <c r="BB98" s="13">
        <f>VLOOKUP(A98,'Données projet'!$A$87:$I$107,9,0)</f>
        <v>3.8461538461538511</v>
      </c>
      <c r="BC98" s="13">
        <f t="array" ref="BC98">INDEX(BB:BB,MIN(IF(ISNUMBER(BB98:BB294),ROW(BB98:BB294),"")))</f>
        <v>3.8461538461538511</v>
      </c>
      <c r="BD98" s="13">
        <f>IF('Données projet'!$A$88&gt;35,BD97+BC98-BL97,IF(A98&lt;'Données projet'!$A$88,$BA$205^A98,IF(A98='Données projet'!$A$88,'Données projet'!$B$88,BD97+BC98-BL97)))</f>
        <v>267.94871794871796</v>
      </c>
      <c r="BE98" s="14">
        <f>BD98*VLOOKUP('Données projet'!$B$11,Paramètres!$A$1:$I$89,3,0)*VLOOKUP('Données projet'!$B$11,Paramètres!$A$1:$I$89,5,0)</f>
        <v>254.98000000000002</v>
      </c>
      <c r="BF98" s="14">
        <f t="shared" si="91"/>
        <v>61.651105654144821</v>
      </c>
      <c r="BG98" s="22">
        <f t="shared" si="61"/>
        <v>551.46584234763566</v>
      </c>
      <c r="BH98" s="62">
        <f t="shared" si="62"/>
        <v>844.79917568096903</v>
      </c>
      <c r="BI98" s="62">
        <f ca="1">AVERAGE(OFFSET($BH$3,0,0,'Données projet'!$E$11+1,1))-AVERAGE(OFFSET($H$3,0,0,'Données projet'!$E$11+1,1))</f>
        <v>286.93155310107437</v>
      </c>
      <c r="BJ98" s="62">
        <f t="shared" si="92"/>
        <v>234.88697533928587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27.564102564102562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2">
        <f t="shared" si="65"/>
        <v>293.33333333333582</v>
      </c>
      <c r="CD98" s="62">
        <f ca="1">AVERAGE(OFFSET($CC$3,0,0,'Données projet'!$E$12+1,1))-AVERAGE(OFFSET($H$3,0,0,'Données projet'!$E$12+1,1))</f>
        <v>229.46359752491622</v>
      </c>
      <c r="CE98" s="62">
        <f t="shared" si="94"/>
        <v>267.63269734144376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342.12360000000012</v>
      </c>
      <c r="P99" s="14">
        <f t="shared" si="87"/>
        <v>79.938536506649669</v>
      </c>
      <c r="Q99" s="22">
        <f t="shared" ref="Q99:Q130" si="107">(O99+P99)*0.475*44/12</f>
        <v>735.09155441574831</v>
      </c>
      <c r="R99" s="62">
        <f t="shared" si="55"/>
        <v>1028.4248877490816</v>
      </c>
      <c r="S99" s="62">
        <f ca="1">AVERAGE(OFFSET($R$3,0,0,'Données projet'!$E$9+1,1))-AVERAGE(OFFSET($H$3,0,0,'Données projet'!$E$9+1,1))</f>
        <v>439.44767572009806</v>
      </c>
      <c r="T99" s="62">
        <f t="shared" si="88"/>
        <v>245.54866503154676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76.632391061599265</v>
      </c>
      <c r="AO99" s="62">
        <f t="shared" si="90"/>
        <v>263.22316924362588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13.799513763967742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2.3906648323238391E-11</v>
      </c>
      <c r="AX99" s="23">
        <f t="shared" si="60"/>
        <v>13.799513763991648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3.5897435897435854</v>
      </c>
      <c r="BD99" s="13">
        <f>IF('Données projet'!$A$88&gt;35,BD98+BC99-BL98,IF(A99&lt;'Données projet'!$A$88,$BA$205^A99,IF(A99='Données projet'!$A$88,'Données projet'!$B$88,BD98+BC99-BL98)))</f>
        <v>243.97435897435898</v>
      </c>
      <c r="BE99" s="14">
        <f>BD99*VLOOKUP('Données projet'!$B$11,Paramètres!$A$1:$I$89,3,0)*VLOOKUP('Données projet'!$B$11,Paramètres!$A$1:$I$89,5,0)</f>
        <v>232.166</v>
      </c>
      <c r="BF99" s="14">
        <f t="shared" si="91"/>
        <v>56.750765573960223</v>
      </c>
      <c r="BG99" s="22">
        <f t="shared" si="61"/>
        <v>503.19670004131399</v>
      </c>
      <c r="BH99" s="62">
        <f t="shared" si="62"/>
        <v>796.53003337464725</v>
      </c>
      <c r="BI99" s="62">
        <f ca="1">AVERAGE(OFFSET($BH$3,0,0,'Données projet'!$E$11+1,1))-AVERAGE(OFFSET($H$3,0,0,'Données projet'!$E$11+1,1))</f>
        <v>286.93155310107437</v>
      </c>
      <c r="BJ99" s="62">
        <f t="shared" si="92"/>
        <v>234.88697533928587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2">
        <f t="shared" si="65"/>
        <v>293.33333333333582</v>
      </c>
      <c r="CD99" s="62">
        <f ca="1">AVERAGE(OFFSET($CC$3,0,0,'Données projet'!$E$12+1,1))-AVERAGE(OFFSET($H$3,0,0,'Données projet'!$E$12+1,1))</f>
        <v>229.46359752491622</v>
      </c>
      <c r="CE99" s="62">
        <f t="shared" si="94"/>
        <v>267.63269734144376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348.10620000000006</v>
      </c>
      <c r="P100" s="14">
        <f t="shared" si="87"/>
        <v>81.172435101128784</v>
      </c>
      <c r="Q100" s="22">
        <f t="shared" si="107"/>
        <v>747.66028946779932</v>
      </c>
      <c r="R100" s="62">
        <f t="shared" si="55"/>
        <v>1040.9936228011327</v>
      </c>
      <c r="S100" s="62">
        <f ca="1">AVERAGE(OFFSET($R$3,0,0,'Données projet'!$E$9+1,1))-AVERAGE(OFFSET($H$3,0,0,'Données projet'!$E$9+1,1))</f>
        <v>439.44767572009806</v>
      </c>
      <c r="T100" s="62">
        <f t="shared" si="88"/>
        <v>245.54866503154676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76.632391061599265</v>
      </c>
      <c r="AO100" s="62">
        <f t="shared" si="90"/>
        <v>263.22316924362588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13.528913715928633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1.6904553144803872E-11</v>
      </c>
      <c r="AX100" s="23">
        <f t="shared" si="60"/>
        <v>13.528913715945537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3.5897435897435854</v>
      </c>
      <c r="BD100" s="13">
        <f>IF('Données projet'!$A$88&gt;35,BD99+BC100-BL99,IF(A100&lt;'Données projet'!$A$88,$BA$205^A100,IF(A100='Données projet'!$A$88,'Données projet'!$B$88,BD99+BC100-BL99)))</f>
        <v>247.56410256410257</v>
      </c>
      <c r="BE100" s="14">
        <f>BD100*VLOOKUP('Données projet'!$B$11,Paramètres!$A$1:$I$89,3,0)*VLOOKUP('Données projet'!$B$11,Paramètres!$A$1:$I$89,5,0)</f>
        <v>235.58199999999999</v>
      </c>
      <c r="BF100" s="14">
        <f t="shared" si="91"/>
        <v>57.487950824806624</v>
      </c>
      <c r="BG100" s="22">
        <f t="shared" si="61"/>
        <v>510.4301643532047</v>
      </c>
      <c r="BH100" s="62">
        <f t="shared" si="62"/>
        <v>803.76349768653802</v>
      </c>
      <c r="BI100" s="62">
        <f ca="1">AVERAGE(OFFSET($BH$3,0,0,'Données projet'!$E$11+1,1))-AVERAGE(OFFSET($H$3,0,0,'Données projet'!$E$11+1,1))</f>
        <v>286.93155310107437</v>
      </c>
      <c r="BJ100" s="62">
        <f t="shared" si="92"/>
        <v>234.88697533928587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2">
        <f t="shared" si="65"/>
        <v>293.33333333333582</v>
      </c>
      <c r="CD100" s="62">
        <f ca="1">AVERAGE(OFFSET($CC$3,0,0,'Données projet'!$E$12+1,1))-AVERAGE(OFFSET($H$3,0,0,'Données projet'!$E$12+1,1))</f>
        <v>229.46359752491622</v>
      </c>
      <c r="CE100" s="62">
        <f t="shared" si="94"/>
        <v>267.63269734144376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354.08880000000011</v>
      </c>
      <c r="P101" s="14">
        <f t="shared" si="87"/>
        <v>82.403867662302417</v>
      </c>
      <c r="Q101" s="22">
        <f t="shared" si="107"/>
        <v>760.22472951184352</v>
      </c>
      <c r="R101" s="62">
        <f t="shared" si="55"/>
        <v>1053.5580628451769</v>
      </c>
      <c r="S101" s="62">
        <f ca="1">AVERAGE(OFFSET($R$3,0,0,'Données projet'!$E$9+1,1))-AVERAGE(OFFSET($H$3,0,0,'Données projet'!$E$9+1,1))</f>
        <v>439.44767572009806</v>
      </c>
      <c r="T101" s="62">
        <f t="shared" si="88"/>
        <v>245.54866503154676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76.632391061599265</v>
      </c>
      <c r="AO101" s="62">
        <f t="shared" si="90"/>
        <v>263.22316924362588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13.263619969781839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1.1953324161619195E-11</v>
      </c>
      <c r="AX101" s="23">
        <f t="shared" si="60"/>
        <v>13.263619969793792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3.5897435897435854</v>
      </c>
      <c r="BD101" s="13">
        <f>IF('Données projet'!$A$88&gt;35,BD100+BC101-BL100,IF(A101&lt;'Données projet'!$A$88,$BA$205^A101,IF(A101='Données projet'!$A$88,'Données projet'!$B$88,BD100+BC101-BL100)))</f>
        <v>251.15384615384616</v>
      </c>
      <c r="BE101" s="14">
        <f>BD101*VLOOKUP('Données projet'!$B$11,Paramètres!$A$1:$I$89,3,0)*VLOOKUP('Données projet'!$B$11,Paramètres!$A$1:$I$89,5,0)</f>
        <v>238.99799999999999</v>
      </c>
      <c r="BF101" s="14">
        <f t="shared" si="91"/>
        <v>58.223892835547517</v>
      </c>
      <c r="BG101" s="22">
        <f t="shared" si="61"/>
        <v>517.66146335524525</v>
      </c>
      <c r="BH101" s="62">
        <f t="shared" si="62"/>
        <v>810.99479668857862</v>
      </c>
      <c r="BI101" s="62">
        <f ca="1">AVERAGE(OFFSET($BH$3,0,0,'Données projet'!$E$11+1,1))-AVERAGE(OFFSET($H$3,0,0,'Données projet'!$E$11+1,1))</f>
        <v>286.93155310107437</v>
      </c>
      <c r="BJ101" s="62">
        <f t="shared" si="92"/>
        <v>234.88697533928587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2">
        <f t="shared" si="65"/>
        <v>293.33333333333582</v>
      </c>
      <c r="CD101" s="62">
        <f ca="1">AVERAGE(OFFSET($CC$3,0,0,'Données projet'!$E$12+1,1))-AVERAGE(OFFSET($H$3,0,0,'Données projet'!$E$12+1,1))</f>
        <v>229.46359752491622</v>
      </c>
      <c r="CE101" s="62">
        <f t="shared" si="94"/>
        <v>267.63269734144376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360.07140000000004</v>
      </c>
      <c r="P102" s="14">
        <f t="shared" si="87"/>
        <v>83.632880664293282</v>
      </c>
      <c r="Q102" s="22">
        <f t="shared" si="107"/>
        <v>772.78495549031084</v>
      </c>
      <c r="R102" s="62">
        <f t="shared" si="55"/>
        <v>1066.1182888236442</v>
      </c>
      <c r="S102" s="62">
        <f ca="1">AVERAGE(OFFSET($R$3,0,0,'Données projet'!$E$9+1,1))-AVERAGE(OFFSET($H$3,0,0,'Données projet'!$E$9+1,1))</f>
        <v>439.44767572009806</v>
      </c>
      <c r="T102" s="62">
        <f t="shared" si="88"/>
        <v>245.54866503154676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76.632391061599265</v>
      </c>
      <c r="AO102" s="62">
        <f t="shared" si="90"/>
        <v>263.22316924362588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13.003528472183778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8.452276572401936E-12</v>
      </c>
      <c r="AX102" s="23">
        <f t="shared" si="60"/>
        <v>13.00352847219223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3.5897435897435854</v>
      </c>
      <c r="BD102" s="13">
        <f>IF('Données projet'!$A$88&gt;35,BD101+BC102-BL101,IF(A102&lt;'Données projet'!$A$88,$BA$205^A102,IF(A102='Données projet'!$A$88,'Données projet'!$B$88,BD101+BC102-BL101)))</f>
        <v>254.74358974358975</v>
      </c>
      <c r="BE102" s="14">
        <f>BD102*VLOOKUP('Données projet'!$B$11,Paramètres!$A$1:$I$89,3,0)*VLOOKUP('Données projet'!$B$11,Paramètres!$A$1:$I$89,5,0)</f>
        <v>242.41400000000002</v>
      </c>
      <c r="BF102" s="14">
        <f t="shared" si="91"/>
        <v>58.958611429073422</v>
      </c>
      <c r="BG102" s="22">
        <f t="shared" si="61"/>
        <v>524.89063157230294</v>
      </c>
      <c r="BH102" s="62">
        <f t="shared" si="62"/>
        <v>818.22396490563619</v>
      </c>
      <c r="BI102" s="62">
        <f ca="1">AVERAGE(OFFSET($BH$3,0,0,'Données projet'!$E$11+1,1))-AVERAGE(OFFSET($H$3,0,0,'Données projet'!$E$11+1,1))</f>
        <v>286.93155310107437</v>
      </c>
      <c r="BJ102" s="62">
        <f t="shared" si="92"/>
        <v>234.88697533928587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2">
        <f t="shared" si="65"/>
        <v>293.33333333333582</v>
      </c>
      <c r="CD102" s="62">
        <f ca="1">AVERAGE(OFFSET($CC$3,0,0,'Données projet'!$E$12+1,1))-AVERAGE(OFFSET($H$3,0,0,'Données projet'!$E$12+1,1))</f>
        <v>229.46359752491622</v>
      </c>
      <c r="CE102" s="62">
        <f t="shared" si="94"/>
        <v>267.63269734144376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366.05400000000003</v>
      </c>
      <c r="P103" s="14">
        <f t="shared" si="87"/>
        <v>84.859518948359735</v>
      </c>
      <c r="Q103" s="22">
        <f t="shared" si="107"/>
        <v>785.34104550172651</v>
      </c>
      <c r="R103" s="62">
        <f t="shared" si="55"/>
        <v>1078.6743788350598</v>
      </c>
      <c r="S103" s="62">
        <f ca="1">AVERAGE(OFFSET($R$3,0,0,'Données projet'!$E$9+1,1))-AVERAGE(OFFSET($H$3,0,0,'Données projet'!$E$9+1,1))</f>
        <v>439.44767572009806</v>
      </c>
      <c r="T103" s="62">
        <f t="shared" si="88"/>
        <v>245.54866503154676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76.632391061599265</v>
      </c>
      <c r="AO103" s="62">
        <f t="shared" si="90"/>
        <v>263.22316924362588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12.748537210213463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5.9766620808095977E-12</v>
      </c>
      <c r="AX103" s="23">
        <f t="shared" si="60"/>
        <v>12.748537210219441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258.33333333333331</v>
      </c>
      <c r="BB103" s="13">
        <f>VLOOKUP(A103,'Données projet'!$A$87:$I$107,9,0)</f>
        <v>3.5897435897435854</v>
      </c>
      <c r="BC103" s="13">
        <f t="array" ref="BC103">INDEX(BB:BB,MIN(IF(ISNUMBER(BB103:BB299),ROW(BB103:BB299),"")))</f>
        <v>3.5897435897435854</v>
      </c>
      <c r="BD103" s="13">
        <f>IF('Données projet'!$A$88&gt;35,BD102+BC103-BL102,IF(A103&lt;'Données projet'!$A$88,$BA$205^A103,IF(A103='Données projet'!$A$88,'Données projet'!$B$88,BD102+BC103-BL102)))</f>
        <v>258.33333333333331</v>
      </c>
      <c r="BE103" s="14">
        <f>BD103*VLOOKUP('Données projet'!$B$11,Paramètres!$A$1:$I$89,3,0)*VLOOKUP('Données projet'!$B$11,Paramètres!$A$1:$I$89,5,0)</f>
        <v>245.82999999999998</v>
      </c>
      <c r="BF103" s="14">
        <f t="shared" si="91"/>
        <v>59.692125837514034</v>
      </c>
      <c r="BG103" s="22">
        <f t="shared" si="61"/>
        <v>532.11770250033692</v>
      </c>
      <c r="BH103" s="62">
        <f t="shared" si="62"/>
        <v>825.45103583367018</v>
      </c>
      <c r="BI103" s="62">
        <f ca="1">AVERAGE(OFFSET($BH$3,0,0,'Données projet'!$E$11+1,1))-AVERAGE(OFFSET($H$3,0,0,'Données projet'!$E$11+1,1))</f>
        <v>286.93155310107437</v>
      </c>
      <c r="BJ103" s="62">
        <f t="shared" si="92"/>
        <v>234.88697533928587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2">
        <f t="shared" si="65"/>
        <v>293.33333333333582</v>
      </c>
      <c r="CD103" s="62">
        <f ca="1">AVERAGE(OFFSET($CC$3,0,0,'Données projet'!$E$12+1,1))-AVERAGE(OFFSET($H$3,0,0,'Données projet'!$E$12+1,1))</f>
        <v>229.46359752491622</v>
      </c>
      <c r="CE103" s="62">
        <f t="shared" si="94"/>
        <v>267.63269734144376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371.32679999999999</v>
      </c>
      <c r="P104" s="14">
        <f t="shared" si="87"/>
        <v>85.938689571784892</v>
      </c>
      <c r="Q104" s="22">
        <f t="shared" si="107"/>
        <v>796.40406100419193</v>
      </c>
      <c r="R104" s="62">
        <f t="shared" si="55"/>
        <v>1089.7373943375253</v>
      </c>
      <c r="S104" s="62">
        <f ca="1">AVERAGE(OFFSET($R$3,0,0,'Données projet'!$E$9+1,1))-AVERAGE(OFFSET($H$3,0,0,'Données projet'!$E$9+1,1))</f>
        <v>439.44767572009806</v>
      </c>
      <c r="T104" s="62">
        <f t="shared" si="88"/>
        <v>245.54866503154676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76.632391061599265</v>
      </c>
      <c r="AO104" s="62">
        <f t="shared" si="90"/>
        <v>263.22316924362588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12.498546171361076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4.226138286200968E-12</v>
      </c>
      <c r="AX104" s="23">
        <f t="shared" si="60"/>
        <v>12.498546171365302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3.3974358974359005</v>
      </c>
      <c r="BD104" s="13">
        <f>IF('Données projet'!$A$88&gt;35,BD103+BC104-BL103,IF(A104&lt;'Données projet'!$A$88,$BA$205^A104,IF(A104='Données projet'!$A$88,'Données projet'!$B$88,BD103+BC104-BL103)))</f>
        <v>261.73076923076923</v>
      </c>
      <c r="BE104" s="14">
        <f>BD104*VLOOKUP('Données projet'!$B$11,Paramètres!$A$1:$I$89,3,0)*VLOOKUP('Données projet'!$B$11,Paramètres!$A$1:$I$89,5,0)</f>
        <v>249.06300000000002</v>
      </c>
      <c r="BF104" s="14">
        <f t="shared" si="91"/>
        <v>60.385252576343511</v>
      </c>
      <c r="BG104" s="22">
        <f t="shared" si="61"/>
        <v>538.95570657046494</v>
      </c>
      <c r="BH104" s="62">
        <f t="shared" si="62"/>
        <v>832.28903990379831</v>
      </c>
      <c r="BI104" s="62">
        <f ca="1">AVERAGE(OFFSET($BH$3,0,0,'Données projet'!$E$11+1,1))-AVERAGE(OFFSET($H$3,0,0,'Données projet'!$E$11+1,1))</f>
        <v>286.93155310107437</v>
      </c>
      <c r="BJ104" s="62">
        <f t="shared" si="92"/>
        <v>234.88697533928587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2">
        <f t="shared" si="65"/>
        <v>293.33333333333582</v>
      </c>
      <c r="CD104" s="62">
        <f ca="1">AVERAGE(OFFSET($CC$3,0,0,'Données projet'!$E$12+1,1))-AVERAGE(OFFSET($H$3,0,0,'Données projet'!$E$12+1,1))</f>
        <v>229.46359752491622</v>
      </c>
      <c r="CE104" s="62">
        <f t="shared" si="94"/>
        <v>267.63269734144376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376.59960000000001</v>
      </c>
      <c r="P105" s="14">
        <f t="shared" si="87"/>
        <v>87.016077879376709</v>
      </c>
      <c r="Q105" s="22">
        <f t="shared" si="107"/>
        <v>807.46397230658113</v>
      </c>
      <c r="R105" s="62">
        <f t="shared" si="55"/>
        <v>1100.7973056399144</v>
      </c>
      <c r="S105" s="62">
        <f ca="1">AVERAGE(OFFSET($R$3,0,0,'Données projet'!$E$9+1,1))-AVERAGE(OFFSET($H$3,0,0,'Données projet'!$E$9+1,1))</f>
        <v>439.44767572009806</v>
      </c>
      <c r="T105" s="62">
        <f t="shared" si="88"/>
        <v>245.54866503154676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76.632391061599265</v>
      </c>
      <c r="AO105" s="62">
        <f t="shared" si="90"/>
        <v>263.22316924362588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12.253457304301104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2.9883310404047989E-12</v>
      </c>
      <c r="AX105" s="23">
        <f t="shared" si="60"/>
        <v>12.253457304304092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3.3974358974359005</v>
      </c>
      <c r="BD105" s="13">
        <f>IF('Données projet'!$A$88&gt;35,BD104+BC105-BL104,IF(A105&lt;'Données projet'!$A$88,$BA$205^A105,IF(A105='Données projet'!$A$88,'Données projet'!$B$88,BD104+BC105-BL104)))</f>
        <v>265.12820512820514</v>
      </c>
      <c r="BE105" s="14">
        <f>BD105*VLOOKUP('Données projet'!$B$11,Paramètres!$A$1:$I$89,3,0)*VLOOKUP('Données projet'!$B$11,Paramètres!$A$1:$I$89,5,0)</f>
        <v>252.29600000000002</v>
      </c>
      <c r="BF105" s="14">
        <f t="shared" si="91"/>
        <v>61.077332796544965</v>
      </c>
      <c r="BG105" s="22">
        <f t="shared" si="61"/>
        <v>545.7918879539825</v>
      </c>
      <c r="BH105" s="62">
        <f t="shared" si="62"/>
        <v>839.12522128731575</v>
      </c>
      <c r="BI105" s="62">
        <f ca="1">AVERAGE(OFFSET($BH$3,0,0,'Données projet'!$E$11+1,1))-AVERAGE(OFFSET($H$3,0,0,'Données projet'!$E$11+1,1))</f>
        <v>286.93155310107437</v>
      </c>
      <c r="BJ105" s="62">
        <f t="shared" si="92"/>
        <v>234.88697533928587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2">
        <f t="shared" si="65"/>
        <v>293.33333333333582</v>
      </c>
      <c r="CD105" s="62">
        <f ca="1">AVERAGE(OFFSET($CC$3,0,0,'Données projet'!$E$12+1,1))-AVERAGE(OFFSET($H$3,0,0,'Données projet'!$E$12+1,1))</f>
        <v>229.46359752491622</v>
      </c>
      <c r="CE105" s="62">
        <f t="shared" si="94"/>
        <v>267.63269734144376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381.87240000000003</v>
      </c>
      <c r="P106" s="14">
        <f t="shared" si="87"/>
        <v>88.091711709303269</v>
      </c>
      <c r="Q106" s="22">
        <f t="shared" si="107"/>
        <v>818.52082789370331</v>
      </c>
      <c r="R106" s="62">
        <f t="shared" si="55"/>
        <v>1111.8541612270367</v>
      </c>
      <c r="S106" s="62">
        <f ca="1">AVERAGE(OFFSET($R$3,0,0,'Données projet'!$E$9+1,1))-AVERAGE(OFFSET($H$3,0,0,'Données projet'!$E$9+1,1))</f>
        <v>439.44767572009806</v>
      </c>
      <c r="T106" s="62">
        <f t="shared" si="88"/>
        <v>245.54866503154676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76.632391061599265</v>
      </c>
      <c r="AO106" s="62">
        <f t="shared" si="90"/>
        <v>263.22316924362588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12.013174480434731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2.113069143100484E-12</v>
      </c>
      <c r="AX106" s="23">
        <f t="shared" si="60"/>
        <v>12.013174480436845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3.3974358974359005</v>
      </c>
      <c r="BD106" s="13">
        <f>IF('Données projet'!$A$88&gt;35,BD105+BC106-BL105,IF(A106&lt;'Données projet'!$A$88,$BA$205^A106,IF(A106='Données projet'!$A$88,'Données projet'!$B$88,BD105+BC106-BL105)))</f>
        <v>268.52564102564105</v>
      </c>
      <c r="BE106" s="14">
        <f>BD106*VLOOKUP('Données projet'!$B$11,Paramètres!$A$1:$I$89,3,0)*VLOOKUP('Données projet'!$B$11,Paramètres!$A$1:$I$89,5,0)</f>
        <v>255.52900000000002</v>
      </c>
      <c r="BF106" s="14">
        <f t="shared" si="91"/>
        <v>61.768381459172247</v>
      </c>
      <c r="BG106" s="22">
        <f t="shared" si="61"/>
        <v>552.62627270805831</v>
      </c>
      <c r="BH106" s="62">
        <f t="shared" si="62"/>
        <v>845.95960604139168</v>
      </c>
      <c r="BI106" s="62">
        <f ca="1">AVERAGE(OFFSET($BH$3,0,0,'Données projet'!$E$11+1,1))-AVERAGE(OFFSET($H$3,0,0,'Données projet'!$E$11+1,1))</f>
        <v>286.93155310107437</v>
      </c>
      <c r="BJ106" s="62">
        <f t="shared" si="92"/>
        <v>234.88697533928587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2">
        <f t="shared" si="65"/>
        <v>293.33333333333582</v>
      </c>
      <c r="CD106" s="62">
        <f ca="1">AVERAGE(OFFSET($CC$3,0,0,'Données projet'!$E$12+1,1))-AVERAGE(OFFSET($H$3,0,0,'Données projet'!$E$12+1,1))</f>
        <v>229.46359752491622</v>
      </c>
      <c r="CE106" s="62">
        <f t="shared" si="94"/>
        <v>267.63269734144376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387.14519999999999</v>
      </c>
      <c r="P107" s="14">
        <f t="shared" si="87"/>
        <v>89.165618086801913</v>
      </c>
      <c r="Q107" s="22">
        <f t="shared" si="107"/>
        <v>829.57467483451319</v>
      </c>
      <c r="R107" s="62">
        <f t="shared" si="55"/>
        <v>1122.9080081678464</v>
      </c>
      <c r="S107" s="62">
        <f ca="1">AVERAGE(OFFSET($R$3,0,0,'Données projet'!$E$9+1,1))-AVERAGE(OFFSET($H$3,0,0,'Données projet'!$E$9+1,1))</f>
        <v>439.44767572009806</v>
      </c>
      <c r="T107" s="62">
        <f t="shared" si="88"/>
        <v>245.54866503154676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76.632391061599265</v>
      </c>
      <c r="AO107" s="62">
        <f t="shared" si="90"/>
        <v>263.22316924362588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11.777603456186327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1.4941655202023994E-12</v>
      </c>
      <c r="AX107" s="23">
        <f t="shared" si="60"/>
        <v>11.777603456187821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3.3974358974359005</v>
      </c>
      <c r="BD107" s="13">
        <f>IF('Données projet'!$A$88&gt;35,BD106+BC107-BL106,IF(A107&lt;'Données projet'!$A$88,$BA$205^A107,IF(A107='Données projet'!$A$88,'Données projet'!$B$88,BD106+BC107-BL106)))</f>
        <v>271.92307692307696</v>
      </c>
      <c r="BE107" s="14">
        <f>BD107*VLOOKUP('Données projet'!$B$11,Paramètres!$A$1:$I$89,3,0)*VLOOKUP('Données projet'!$B$11,Paramètres!$A$1:$I$89,5,0)</f>
        <v>258.76200000000006</v>
      </c>
      <c r="BF107" s="14">
        <f t="shared" si="91"/>
        <v>62.458413124928875</v>
      </c>
      <c r="BG107" s="22">
        <f t="shared" si="61"/>
        <v>559.4588861925846</v>
      </c>
      <c r="BH107" s="62">
        <f t="shared" si="62"/>
        <v>852.79221952591797</v>
      </c>
      <c r="BI107" s="62">
        <f ca="1">AVERAGE(OFFSET($BH$3,0,0,'Données projet'!$E$11+1,1))-AVERAGE(OFFSET($H$3,0,0,'Données projet'!$E$11+1,1))</f>
        <v>286.93155310107437</v>
      </c>
      <c r="BJ107" s="62">
        <f t="shared" si="92"/>
        <v>234.88697533928587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2">
        <f t="shared" si="65"/>
        <v>293.33333333333582</v>
      </c>
      <c r="CD107" s="62">
        <f ca="1">AVERAGE(OFFSET($CC$3,0,0,'Données projet'!$E$12+1,1))-AVERAGE(OFFSET($H$3,0,0,'Données projet'!$E$12+1,1))</f>
        <v>229.46359752491622</v>
      </c>
      <c r="CE107" s="62">
        <f t="shared" si="94"/>
        <v>267.63269734144376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392.41800000000001</v>
      </c>
      <c r="P108" s="14">
        <f t="shared" si="87"/>
        <v>90.237823258660114</v>
      </c>
      <c r="Q108" s="22">
        <f t="shared" si="107"/>
        <v>840.62555884216636</v>
      </c>
      <c r="R108" s="62">
        <f t="shared" si="55"/>
        <v>1133.9588921754996</v>
      </c>
      <c r="S108" s="62">
        <f ca="1">AVERAGE(OFFSET($R$3,0,0,'Données projet'!$E$9+1,1))-AVERAGE(OFFSET($H$3,0,0,'Données projet'!$E$9+1,1))</f>
        <v>439.44767572009806</v>
      </c>
      <c r="T108" s="62">
        <f t="shared" si="88"/>
        <v>245.54866503154676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76.632391061599265</v>
      </c>
      <c r="AO108" s="62">
        <f t="shared" si="90"/>
        <v>263.22316924362588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11.546651836039297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1.056534571550242E-12</v>
      </c>
      <c r="AX108" s="23">
        <f t="shared" si="60"/>
        <v>11.546651836040354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3.3974358974359005</v>
      </c>
      <c r="BD108" s="13">
        <f>IF('Données projet'!$A$88&gt;35,BD107+BC108-BL107,IF(A108&lt;'Données projet'!$A$88,$BA$205^A108,IF(A108='Données projet'!$A$88,'Données projet'!$B$88,BD107+BC108-BL107)))</f>
        <v>275.32051282051287</v>
      </c>
      <c r="BE108" s="14">
        <f>BD108*VLOOKUP('Données projet'!$B$11,Paramètres!$A$1:$I$89,3,0)*VLOOKUP('Données projet'!$B$11,Paramètres!$A$1:$I$89,5,0)</f>
        <v>261.99500000000006</v>
      </c>
      <c r="BF108" s="14">
        <f t="shared" si="91"/>
        <v>63.147441969746581</v>
      </c>
      <c r="BG108" s="22">
        <f t="shared" si="61"/>
        <v>566.28975309730868</v>
      </c>
      <c r="BH108" s="62">
        <f t="shared" si="62"/>
        <v>859.62308643064193</v>
      </c>
      <c r="BI108" s="62">
        <f ca="1">AVERAGE(OFFSET($BH$3,0,0,'Données projet'!$E$11+1,1))-AVERAGE(OFFSET($H$3,0,0,'Données projet'!$E$11+1,1))</f>
        <v>286.93155310107437</v>
      </c>
      <c r="BJ108" s="62">
        <f t="shared" si="92"/>
        <v>234.88697533928587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2">
        <f t="shared" si="65"/>
        <v>293.33333333333582</v>
      </c>
      <c r="CD108" s="62">
        <f ca="1">AVERAGE(OFFSET($CC$3,0,0,'Données projet'!$E$12+1,1))-AVERAGE(OFFSET($H$3,0,0,'Données projet'!$E$12+1,1))</f>
        <v>229.46359752491622</v>
      </c>
      <c r="CE108" s="62">
        <f t="shared" si="94"/>
        <v>267.63269734144376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397.69079999999997</v>
      </c>
      <c r="P109" s="14">
        <f t="shared" si="87"/>
        <v>91.308352725791323</v>
      </c>
      <c r="Q109" s="22">
        <f t="shared" si="107"/>
        <v>851.67352433075314</v>
      </c>
      <c r="R109" s="62">
        <f t="shared" si="55"/>
        <v>1145.0068576640865</v>
      </c>
      <c r="S109" s="62">
        <f ca="1">AVERAGE(OFFSET($R$3,0,0,'Données projet'!$E$9+1,1))-AVERAGE(OFFSET($H$3,0,0,'Données projet'!$E$9+1,1))</f>
        <v>439.44767572009806</v>
      </c>
      <c r="T109" s="62">
        <f t="shared" si="88"/>
        <v>245.54866503154676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76.632391061599265</v>
      </c>
      <c r="AO109" s="62">
        <f t="shared" si="90"/>
        <v>263.22316924362588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11.320229036296771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7.4708276010119971E-13</v>
      </c>
      <c r="AX109" s="23">
        <f t="shared" si="60"/>
        <v>11.320229036297519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3.3974358974359005</v>
      </c>
      <c r="BD109" s="13">
        <f>IF('Données projet'!$A$88&gt;35,BD108+BC109-BL108,IF(A109&lt;'Données projet'!$A$88,$BA$205^A109,IF(A109='Données projet'!$A$88,'Données projet'!$B$88,BD108+BC109-BL108)))</f>
        <v>278.71794871794879</v>
      </c>
      <c r="BE109" s="14">
        <f>BD109*VLOOKUP('Données projet'!$B$11,Paramètres!$A$1:$I$89,3,0)*VLOOKUP('Données projet'!$B$11,Paramètres!$A$1:$I$89,5,0)</f>
        <v>265.22800000000007</v>
      </c>
      <c r="BF109" s="14">
        <f t="shared" si="91"/>
        <v>63.835481799573074</v>
      </c>
      <c r="BG109" s="22">
        <f t="shared" si="61"/>
        <v>573.11889746758982</v>
      </c>
      <c r="BH109" s="62">
        <f t="shared" si="62"/>
        <v>866.45223080092319</v>
      </c>
      <c r="BI109" s="62">
        <f ca="1">AVERAGE(OFFSET($BH$3,0,0,'Données projet'!$E$11+1,1))-AVERAGE(OFFSET($H$3,0,0,'Données projet'!$E$11+1,1))</f>
        <v>286.93155310107437</v>
      </c>
      <c r="BJ109" s="62">
        <f t="shared" si="92"/>
        <v>234.88697533928587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2">
        <f t="shared" si="65"/>
        <v>293.33333333333582</v>
      </c>
      <c r="CD109" s="62">
        <f ca="1">AVERAGE(OFFSET($CC$3,0,0,'Données projet'!$E$12+1,1))-AVERAGE(OFFSET($H$3,0,0,'Données projet'!$E$12+1,1))</f>
        <v>229.46359752491622</v>
      </c>
      <c r="CE109" s="62">
        <f t="shared" si="94"/>
        <v>267.63269734144376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402.96359999999993</v>
      </c>
      <c r="P110" s="14">
        <f t="shared" si="87"/>
        <v>92.377231274033051</v>
      </c>
      <c r="Q110" s="22">
        <f t="shared" si="107"/>
        <v>862.7186144689407</v>
      </c>
      <c r="R110" s="62">
        <f t="shared" si="55"/>
        <v>1156.0519478022741</v>
      </c>
      <c r="S110" s="62">
        <f ca="1">AVERAGE(OFFSET($R$3,0,0,'Données projet'!$E$9+1,1))-AVERAGE(OFFSET($H$3,0,0,'Données projet'!$E$9+1,1))</f>
        <v>439.44767572009806</v>
      </c>
      <c r="T110" s="62">
        <f t="shared" si="88"/>
        <v>245.54866503154676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76.632391061599265</v>
      </c>
      <c r="AO110" s="62">
        <f t="shared" si="90"/>
        <v>263.22316924362588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11.098246249552925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5.28267285775121E-13</v>
      </c>
      <c r="AX110" s="23">
        <f t="shared" si="60"/>
        <v>11.098246249553453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3.3974358974359005</v>
      </c>
      <c r="BD110" s="13">
        <f>IF('Données projet'!$A$88&gt;35,BD109+BC110-BL109,IF(A110&lt;'Données projet'!$A$88,$BA$205^A110,IF(A110='Données projet'!$A$88,'Données projet'!$B$88,BD109+BC110-BL109)))</f>
        <v>282.1153846153847</v>
      </c>
      <c r="BE110" s="14">
        <f>BD110*VLOOKUP('Données projet'!$B$11,Paramètres!$A$1:$I$89,3,0)*VLOOKUP('Données projet'!$B$11,Paramètres!$A$1:$I$89,5,0)</f>
        <v>268.46100000000007</v>
      </c>
      <c r="BF110" s="14">
        <f t="shared" si="91"/>
        <v>64.522546064418151</v>
      </c>
      <c r="BG110" s="22">
        <f t="shared" si="61"/>
        <v>579.94634272886162</v>
      </c>
      <c r="BH110" s="62">
        <f t="shared" si="62"/>
        <v>873.27967606219499</v>
      </c>
      <c r="BI110" s="62">
        <f ca="1">AVERAGE(OFFSET($BH$3,0,0,'Données projet'!$E$11+1,1))-AVERAGE(OFFSET($H$3,0,0,'Données projet'!$E$11+1,1))</f>
        <v>286.93155310107437</v>
      </c>
      <c r="BJ110" s="62">
        <f t="shared" si="92"/>
        <v>234.88697533928587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2">
        <f t="shared" si="65"/>
        <v>293.33333333333582</v>
      </c>
      <c r="CD110" s="62">
        <f ca="1">AVERAGE(OFFSET($CC$3,0,0,'Données projet'!$E$12+1,1))-AVERAGE(OFFSET($H$3,0,0,'Données projet'!$E$12+1,1))</f>
        <v>229.46359752491622</v>
      </c>
      <c r="CE110" s="62">
        <f t="shared" si="94"/>
        <v>267.63269734144376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408.23639999999995</v>
      </c>
      <c r="P111" s="14">
        <f t="shared" si="87"/>
        <v>93.444483003287701</v>
      </c>
      <c r="Q111" s="22">
        <f t="shared" si="107"/>
        <v>873.76087123072591</v>
      </c>
      <c r="R111" s="62">
        <f t="shared" si="55"/>
        <v>1167.0942045640593</v>
      </c>
      <c r="S111" s="62">
        <f ca="1">AVERAGE(OFFSET($R$3,0,0,'Données projet'!$E$9+1,1))-AVERAGE(OFFSET($H$3,0,0,'Données projet'!$E$9+1,1))</f>
        <v>439.44767572009806</v>
      </c>
      <c r="T111" s="62">
        <f t="shared" si="88"/>
        <v>245.54866503154676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76.632391061599265</v>
      </c>
      <c r="AO111" s="62">
        <f t="shared" si="90"/>
        <v>263.22316924362588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10.880616409860997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3.7354138005059986E-13</v>
      </c>
      <c r="AX111" s="23">
        <f t="shared" si="60"/>
        <v>10.88061640986137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3.3974358974359005</v>
      </c>
      <c r="BD111" s="13">
        <f>IF('Données projet'!$A$88&gt;35,BD110+BC111-BL110,IF(A111&lt;'Données projet'!$A$88,$BA$205^A111,IF(A111='Données projet'!$A$88,'Données projet'!$B$88,BD110+BC111-BL110)))</f>
        <v>285.51282051282061</v>
      </c>
      <c r="BE111" s="14">
        <f>BD111*VLOOKUP('Données projet'!$B$11,Paramètres!$A$1:$I$89,3,0)*VLOOKUP('Données projet'!$B$11,Paramètres!$A$1:$I$89,5,0)</f>
        <v>271.69400000000007</v>
      </c>
      <c r="BF111" s="14">
        <f t="shared" si="91"/>
        <v>65.208647871703889</v>
      </c>
      <c r="BG111" s="22">
        <f t="shared" si="61"/>
        <v>586.77211170988437</v>
      </c>
      <c r="BH111" s="62">
        <f t="shared" si="62"/>
        <v>880.10544504321774</v>
      </c>
      <c r="BI111" s="62">
        <f ca="1">AVERAGE(OFFSET($BH$3,0,0,'Données projet'!$E$11+1,1))-AVERAGE(OFFSET($H$3,0,0,'Données projet'!$E$11+1,1))</f>
        <v>286.93155310107437</v>
      </c>
      <c r="BJ111" s="62">
        <f t="shared" si="92"/>
        <v>234.88697533928587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2">
        <f t="shared" si="65"/>
        <v>293.33333333333582</v>
      </c>
      <c r="CD111" s="62">
        <f ca="1">AVERAGE(OFFSET($CC$3,0,0,'Données projet'!$E$12+1,1))-AVERAGE(OFFSET($H$3,0,0,'Données projet'!$E$12+1,1))</f>
        <v>229.46359752491622</v>
      </c>
      <c r="CE111" s="62">
        <f t="shared" si="94"/>
        <v>267.63269734144376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413.50919999999991</v>
      </c>
      <c r="P112" s="14">
        <f t="shared" si="87"/>
        <v>94.510131355114737</v>
      </c>
      <c r="Q112" s="22">
        <f t="shared" si="107"/>
        <v>884.80033544349135</v>
      </c>
      <c r="R112" s="62">
        <f t="shared" si="55"/>
        <v>1178.1336687768246</v>
      </c>
      <c r="S112" s="62">
        <f ca="1">AVERAGE(OFFSET($R$3,0,0,'Données projet'!$E$9+1,1))-AVERAGE(OFFSET($H$3,0,0,'Données projet'!$E$9+1,1))</f>
        <v>439.44767572009806</v>
      </c>
      <c r="T112" s="62">
        <f t="shared" si="88"/>
        <v>245.54866503154676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76.632391061599265</v>
      </c>
      <c r="AO112" s="62">
        <f t="shared" si="90"/>
        <v>263.22316924362588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10.667254158584331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2.641336428875605E-13</v>
      </c>
      <c r="AX112" s="23">
        <f t="shared" si="60"/>
        <v>10.667254158584596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3.3974358974359005</v>
      </c>
      <c r="BD112" s="13">
        <f>IF('Données projet'!$A$88&gt;35,BD111+BC112-BL111,IF(A112&lt;'Données projet'!$A$88,$BA$205^A112,IF(A112='Données projet'!$A$88,'Données projet'!$B$88,BD111+BC112-BL111)))</f>
        <v>288.91025641025652</v>
      </c>
      <c r="BE112" s="14">
        <f>BD112*VLOOKUP('Données projet'!$B$11,Paramètres!$A$1:$I$89,3,0)*VLOOKUP('Données projet'!$B$11,Paramètres!$A$1:$I$89,5,0)</f>
        <v>274.92700000000013</v>
      </c>
      <c r="BF112" s="14">
        <f t="shared" si="91"/>
        <v>65.893799998961399</v>
      </c>
      <c r="BG112" s="22">
        <f t="shared" si="61"/>
        <v>593.59622666485791</v>
      </c>
      <c r="BH112" s="62">
        <f t="shared" si="62"/>
        <v>886.92955999819128</v>
      </c>
      <c r="BI112" s="62">
        <f ca="1">AVERAGE(OFFSET($BH$3,0,0,'Données projet'!$E$11+1,1))-AVERAGE(OFFSET($H$3,0,0,'Données projet'!$E$11+1,1))</f>
        <v>286.93155310107437</v>
      </c>
      <c r="BJ112" s="62">
        <f t="shared" si="92"/>
        <v>234.88697533928587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2">
        <f t="shared" si="65"/>
        <v>293.33333333333582</v>
      </c>
      <c r="CD112" s="62">
        <f ca="1">AVERAGE(OFFSET($CC$3,0,0,'Données projet'!$E$12+1,1))-AVERAGE(OFFSET($H$3,0,0,'Données projet'!$E$12+1,1))</f>
        <v>229.46359752491622</v>
      </c>
      <c r="CE112" s="62">
        <f t="shared" si="94"/>
        <v>267.63269734144376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418.78199999999993</v>
      </c>
      <c r="P113" s="14">
        <f t="shared" si="87"/>
        <v>95.574199138875656</v>
      </c>
      <c r="Q113" s="22">
        <f t="shared" si="107"/>
        <v>895.83704683354154</v>
      </c>
      <c r="R113" s="62">
        <f t="shared" si="55"/>
        <v>1189.1703801668748</v>
      </c>
      <c r="S113" s="62">
        <f ca="1">AVERAGE(OFFSET($R$3,0,0,'Données projet'!$E$9+1,1))-AVERAGE(OFFSET($H$3,0,0,'Données projet'!$E$9+1,1))</f>
        <v>439.44767572009806</v>
      </c>
      <c r="T113" s="62">
        <f t="shared" si="88"/>
        <v>245.54866503154676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76.632391061599265</v>
      </c>
      <c r="AO113" s="62">
        <f t="shared" si="90"/>
        <v>263.22316924362588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10.458075810917077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1.8677069002529993E-13</v>
      </c>
      <c r="AX113" s="23">
        <f t="shared" si="60"/>
        <v>10.458075810917263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292.30769230769232</v>
      </c>
      <c r="BB113" s="13">
        <f>VLOOKUP(A113,'Données projet'!$A$87:$I$107,9,0)</f>
        <v>3.3974358974359005</v>
      </c>
      <c r="BC113" s="13">
        <f t="array" ref="BC113">INDEX(BB:BB,MIN(IF(ISNUMBER(BB113:BB309),ROW(BB113:BB309),"")))</f>
        <v>3.3974358974359005</v>
      </c>
      <c r="BD113" s="13">
        <f>IF('Données projet'!$A$88&gt;35,BD112+BC113-BL112,IF(A113&lt;'Données projet'!$A$88,$BA$205^A113,IF(A113='Données projet'!$A$88,'Données projet'!$B$88,BD112+BC113-BL112)))</f>
        <v>292.30769230769243</v>
      </c>
      <c r="BE113" s="14">
        <f>BD113*VLOOKUP('Données projet'!$B$11,Paramètres!$A$1:$I$89,3,0)*VLOOKUP('Données projet'!$B$11,Paramètres!$A$1:$I$89,5,0)</f>
        <v>278.16000000000014</v>
      </c>
      <c r="BF113" s="14">
        <f t="shared" si="91"/>
        <v>66.578014905913179</v>
      </c>
      <c r="BG113" s="22">
        <f t="shared" si="61"/>
        <v>600.41870929446566</v>
      </c>
      <c r="BH113" s="62">
        <f t="shared" si="62"/>
        <v>893.75204262779903</v>
      </c>
      <c r="BI113" s="62">
        <f ca="1">AVERAGE(OFFSET($BH$3,0,0,'Données projet'!$E$11+1,1))-AVERAGE(OFFSET($H$3,0,0,'Données projet'!$E$11+1,1))</f>
        <v>286.93155310107437</v>
      </c>
      <c r="BJ113" s="62">
        <f t="shared" si="92"/>
        <v>234.88697533928587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37.820512820512818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2">
        <f t="shared" si="65"/>
        <v>293.33333333333582</v>
      </c>
      <c r="CD113" s="62">
        <f ca="1">AVERAGE(OFFSET($CC$3,0,0,'Données projet'!$E$12+1,1))-AVERAGE(OFFSET($H$3,0,0,'Données projet'!$E$12+1,1))</f>
        <v>229.46359752491622</v>
      </c>
      <c r="CE113" s="62">
        <f t="shared" si="94"/>
        <v>267.63269734144376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315.86099999999993</v>
      </c>
      <c r="P114" s="14">
        <f t="shared" si="87"/>
        <v>74.491502782151414</v>
      </c>
      <c r="Q114" s="22">
        <f t="shared" si="107"/>
        <v>679.86394234558031</v>
      </c>
      <c r="R114" s="62">
        <f t="shared" si="55"/>
        <v>973.19727567891368</v>
      </c>
      <c r="S114" s="62">
        <f ca="1">AVERAGE(OFFSET($R$3,0,0,'Données projet'!$E$9+1,1))-AVERAGE(OFFSET($H$3,0,0,'Données projet'!$E$9+1,1))</f>
        <v>439.44767572009806</v>
      </c>
      <c r="T114" s="62">
        <f t="shared" si="88"/>
        <v>245.54866503154676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76.632391061599265</v>
      </c>
      <c r="AO114" s="62">
        <f t="shared" si="90"/>
        <v>263.22316924362588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10.252999323061383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1.3206682144378025E-13</v>
      </c>
      <c r="AX114" s="23">
        <f t="shared" si="60"/>
        <v>10.252999323061514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3.141025641025641</v>
      </c>
      <c r="BD114" s="13">
        <f>IF('Données projet'!$A$88&gt;35,BD113+BC114-BL113,IF(A114&lt;'Données projet'!$A$88,$BA$205^A114,IF(A114='Données projet'!$A$88,'Données projet'!$B$88,BD113+BC114-BL113)))</f>
        <v>257.62820512820525</v>
      </c>
      <c r="BE114" s="14">
        <f>BD114*VLOOKUP('Données projet'!$B$11,Paramètres!$A$1:$I$89,3,0)*VLOOKUP('Données projet'!$B$11,Paramètres!$A$1:$I$89,5,0)</f>
        <v>245.15900000000013</v>
      </c>
      <c r="BF114" s="14">
        <f t="shared" si="91"/>
        <v>59.548136793550292</v>
      </c>
      <c r="BG114" s="22">
        <f t="shared" si="61"/>
        <v>530.69826324876692</v>
      </c>
      <c r="BH114" s="62">
        <f t="shared" si="62"/>
        <v>824.03159658210029</v>
      </c>
      <c r="BI114" s="62">
        <f ca="1">AVERAGE(OFFSET($BH$3,0,0,'Données projet'!$E$11+1,1))-AVERAGE(OFFSET($H$3,0,0,'Données projet'!$E$11+1,1))</f>
        <v>286.93155310107437</v>
      </c>
      <c r="BJ114" s="62">
        <f t="shared" si="92"/>
        <v>234.88697533928587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2">
        <f t="shared" si="65"/>
        <v>293.33333333333582</v>
      </c>
      <c r="CD114" s="62">
        <f ca="1">AVERAGE(OFFSET($CC$3,0,0,'Données projet'!$E$12+1,1))-AVERAGE(OFFSET($H$3,0,0,'Données projet'!$E$12+1,1))</f>
        <v>229.46359752491622</v>
      </c>
      <c r="CE114" s="62">
        <f t="shared" si="94"/>
        <v>267.63269734144376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320.42399999999986</v>
      </c>
      <c r="P115" s="14">
        <f t="shared" si="87"/>
        <v>75.441568308852311</v>
      </c>
      <c r="Q115" s="22">
        <f t="shared" si="107"/>
        <v>689.46586480458427</v>
      </c>
      <c r="R115" s="62">
        <f t="shared" si="55"/>
        <v>982.79919813791753</v>
      </c>
      <c r="S115" s="62">
        <f ca="1">AVERAGE(OFFSET($R$3,0,0,'Données projet'!$E$9+1,1))-AVERAGE(OFFSET($H$3,0,0,'Données projet'!$E$9+1,1))</f>
        <v>439.44767572009806</v>
      </c>
      <c r="T115" s="62">
        <f t="shared" si="88"/>
        <v>245.54866503154676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76.632391061599265</v>
      </c>
      <c r="AO115" s="62">
        <f t="shared" si="90"/>
        <v>263.22316924362588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10.051944260048234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9.3385345012649964E-14</v>
      </c>
      <c r="AX115" s="23">
        <f t="shared" si="60"/>
        <v>10.051944260048328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3.141025641025641</v>
      </c>
      <c r="BD115" s="13">
        <f>IF('Données projet'!$A$88&gt;35,BD114+BC115-BL114,IF(A115&lt;'Données projet'!$A$88,$BA$205^A115,IF(A115='Données projet'!$A$88,'Données projet'!$B$88,BD114+BC115-BL114)))</f>
        <v>260.76923076923089</v>
      </c>
      <c r="BE115" s="14">
        <f>BD115*VLOOKUP('Données projet'!$B$11,Paramètres!$A$1:$I$89,3,0)*VLOOKUP('Données projet'!$B$11,Paramètres!$A$1:$I$89,5,0)</f>
        <v>248.14800000000011</v>
      </c>
      <c r="BF115" s="14">
        <f t="shared" si="91"/>
        <v>60.189191470108021</v>
      </c>
      <c r="BG115" s="22">
        <f t="shared" si="61"/>
        <v>537.02060847710493</v>
      </c>
      <c r="BH115" s="62">
        <f t="shared" si="62"/>
        <v>830.3539418104383</v>
      </c>
      <c r="BI115" s="62">
        <f ca="1">AVERAGE(OFFSET($BH$3,0,0,'Données projet'!$E$11+1,1))-AVERAGE(OFFSET($H$3,0,0,'Données projet'!$E$11+1,1))</f>
        <v>286.93155310107437</v>
      </c>
      <c r="BJ115" s="62">
        <f t="shared" si="92"/>
        <v>234.88697533928587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2">
        <f t="shared" si="65"/>
        <v>293.33333333333582</v>
      </c>
      <c r="CD115" s="62">
        <f ca="1">AVERAGE(OFFSET($CC$3,0,0,'Données projet'!$E$12+1,1))-AVERAGE(OFFSET($H$3,0,0,'Données projet'!$E$12+1,1))</f>
        <v>229.46359752491622</v>
      </c>
      <c r="CE115" s="62">
        <f t="shared" si="94"/>
        <v>267.63269734144376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324.98699999999991</v>
      </c>
      <c r="P116" s="14">
        <f t="shared" si="87"/>
        <v>76.390060259999387</v>
      </c>
      <c r="Q116" s="22">
        <f t="shared" si="107"/>
        <v>699.06504661949884</v>
      </c>
      <c r="R116" s="62">
        <f t="shared" si="55"/>
        <v>992.3983799528321</v>
      </c>
      <c r="S116" s="62">
        <f ca="1">AVERAGE(OFFSET($R$3,0,0,'Données projet'!$E$9+1,1))-AVERAGE(OFFSET($H$3,0,0,'Données projet'!$E$9+1,1))</f>
        <v>439.44767572009806</v>
      </c>
      <c r="T116" s="62">
        <f t="shared" si="88"/>
        <v>245.54866503154676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76.632391061599265</v>
      </c>
      <c r="AO116" s="62">
        <f t="shared" si="90"/>
        <v>263.22316924362588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9.854831764189294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6.6033410721890125E-14</v>
      </c>
      <c r="AX116" s="23">
        <f t="shared" si="60"/>
        <v>9.8548317641893597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3.141025641025641</v>
      </c>
      <c r="BD116" s="13">
        <f>IF('Données projet'!$A$88&gt;35,BD115+BC116-BL115,IF(A116&lt;'Données projet'!$A$88,$BA$205^A116,IF(A116='Données projet'!$A$88,'Données projet'!$B$88,BD115+BC116-BL115)))</f>
        <v>263.91025641025652</v>
      </c>
      <c r="BE116" s="14">
        <f>BD116*VLOOKUP('Données projet'!$B$11,Paramètres!$A$1:$I$89,3,0)*VLOOKUP('Données projet'!$B$11,Paramètres!$A$1:$I$89,5,0)</f>
        <v>251.13700000000011</v>
      </c>
      <c r="BF116" s="14">
        <f t="shared" si="91"/>
        <v>60.82934795323235</v>
      </c>
      <c r="BG116" s="22">
        <f t="shared" si="61"/>
        <v>543.34138935187991</v>
      </c>
      <c r="BH116" s="62">
        <f t="shared" si="62"/>
        <v>836.67472268521328</v>
      </c>
      <c r="BI116" s="62">
        <f ca="1">AVERAGE(OFFSET($BH$3,0,0,'Données projet'!$E$11+1,1))-AVERAGE(OFFSET($H$3,0,0,'Données projet'!$E$11+1,1))</f>
        <v>286.93155310107437</v>
      </c>
      <c r="BJ116" s="62">
        <f t="shared" si="92"/>
        <v>234.88697533928587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2">
        <f t="shared" si="65"/>
        <v>293.33333333333582</v>
      </c>
      <c r="CD116" s="62">
        <f ca="1">AVERAGE(OFFSET($CC$3,0,0,'Données projet'!$E$12+1,1))-AVERAGE(OFFSET($H$3,0,0,'Données projet'!$E$12+1,1))</f>
        <v>229.46359752491622</v>
      </c>
      <c r="CE116" s="62">
        <f t="shared" si="94"/>
        <v>267.63269734144376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329.5499999999999</v>
      </c>
      <c r="P117" s="14">
        <f t="shared" si="87"/>
        <v>77.337003282690574</v>
      </c>
      <c r="Q117" s="22">
        <f t="shared" si="107"/>
        <v>708.66153071735243</v>
      </c>
      <c r="R117" s="62">
        <f t="shared" si="55"/>
        <v>1001.9948640506857</v>
      </c>
      <c r="S117" s="62">
        <f ca="1">AVERAGE(OFFSET($R$3,0,0,'Données projet'!$E$9+1,1))-AVERAGE(OFFSET($H$3,0,0,'Données projet'!$E$9+1,1))</f>
        <v>439.44767572009806</v>
      </c>
      <c r="T117" s="62">
        <f t="shared" si="88"/>
        <v>245.54866503154676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76.632391061599265</v>
      </c>
      <c r="AO117" s="62">
        <f t="shared" si="90"/>
        <v>263.22316924362588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9.6615845241473952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4.6692672506324982E-14</v>
      </c>
      <c r="AX117" s="23">
        <f t="shared" si="60"/>
        <v>9.6615845241474414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3.141025641025641</v>
      </c>
      <c r="BD117" s="13">
        <f>IF('Données projet'!$A$88&gt;35,BD116+BC117-BL116,IF(A117&lt;'Données projet'!$A$88,$BA$205^A117,IF(A117='Données projet'!$A$88,'Données projet'!$B$88,BD116+BC117-BL116)))</f>
        <v>267.05128205128216</v>
      </c>
      <c r="BE117" s="14">
        <f>BD117*VLOOKUP('Données projet'!$B$11,Paramètres!$A$1:$I$89,3,0)*VLOOKUP('Données projet'!$B$11,Paramètres!$A$1:$I$89,5,0)</f>
        <v>254.12600000000012</v>
      </c>
      <c r="BF117" s="14">
        <f t="shared" si="91"/>
        <v>61.46861816974539</v>
      </c>
      <c r="BG117" s="22">
        <f t="shared" si="61"/>
        <v>549.66062664564004</v>
      </c>
      <c r="BH117" s="62">
        <f t="shared" si="62"/>
        <v>842.99395997897341</v>
      </c>
      <c r="BI117" s="62">
        <f ca="1">AVERAGE(OFFSET($BH$3,0,0,'Données projet'!$E$11+1,1))-AVERAGE(OFFSET($H$3,0,0,'Données projet'!$E$11+1,1))</f>
        <v>286.93155310107437</v>
      </c>
      <c r="BJ117" s="62">
        <f t="shared" si="92"/>
        <v>234.88697533928587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2">
        <f t="shared" si="65"/>
        <v>293.33333333333582</v>
      </c>
      <c r="CD117" s="62">
        <f ca="1">AVERAGE(OFFSET($CC$3,0,0,'Données projet'!$E$12+1,1))-AVERAGE(OFFSET($H$3,0,0,'Données projet'!$E$12+1,1))</f>
        <v>229.46359752491622</v>
      </c>
      <c r="CE117" s="62">
        <f t="shared" si="94"/>
        <v>267.63269734144376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334.11299999999989</v>
      </c>
      <c r="P118" s="14">
        <f t="shared" si="87"/>
        <v>78.282421302277939</v>
      </c>
      <c r="Q118" s="22">
        <f t="shared" si="107"/>
        <v>718.25535876813376</v>
      </c>
      <c r="R118" s="62">
        <f t="shared" si="55"/>
        <v>1011.5886921014671</v>
      </c>
      <c r="S118" s="62">
        <f ca="1">AVERAGE(OFFSET($R$3,0,0,'Données projet'!$E$9+1,1))-AVERAGE(OFFSET($H$3,0,0,'Données projet'!$E$9+1,1))</f>
        <v>439.44767572009806</v>
      </c>
      <c r="T118" s="62">
        <f t="shared" si="88"/>
        <v>245.54866503154676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76.632391061599265</v>
      </c>
      <c r="AO118" s="62">
        <f t="shared" si="90"/>
        <v>263.22316924362588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9.47212674461354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3.3016705360945063E-14</v>
      </c>
      <c r="AX118" s="23">
        <f t="shared" si="60"/>
        <v>9.4721267446135737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3.141025641025641</v>
      </c>
      <c r="BD118" s="13">
        <f>IF('Données projet'!$A$88&gt;35,BD117+BC118-BL117,IF(A118&lt;'Données projet'!$A$88,$BA$205^A118,IF(A118='Données projet'!$A$88,'Données projet'!$B$88,BD117+BC118-BL117)))</f>
        <v>270.19230769230779</v>
      </c>
      <c r="BE118" s="14">
        <f>BD118*VLOOKUP('Données projet'!$B$11,Paramètres!$A$1:$I$89,3,0)*VLOOKUP('Données projet'!$B$11,Paramètres!$A$1:$I$89,5,0)</f>
        <v>257.11500000000007</v>
      </c>
      <c r="BF118" s="14">
        <f t="shared" si="91"/>
        <v>62.107013749759211</v>
      </c>
      <c r="BG118" s="22">
        <f t="shared" si="61"/>
        <v>555.97834061416404</v>
      </c>
      <c r="BH118" s="62">
        <f t="shared" si="62"/>
        <v>849.31167394749741</v>
      </c>
      <c r="BI118" s="62">
        <f ca="1">AVERAGE(OFFSET($BH$3,0,0,'Données projet'!$E$11+1,1))-AVERAGE(OFFSET($H$3,0,0,'Données projet'!$E$11+1,1))</f>
        <v>286.93155310107437</v>
      </c>
      <c r="BJ118" s="62">
        <f t="shared" si="92"/>
        <v>234.88697533928587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2">
        <f t="shared" si="65"/>
        <v>293.33333333333582</v>
      </c>
      <c r="CD118" s="62">
        <f ca="1">AVERAGE(OFFSET($CC$3,0,0,'Données projet'!$E$12+1,1))-AVERAGE(OFFSET($H$3,0,0,'Données projet'!$E$12+1,1))</f>
        <v>229.46359752491622</v>
      </c>
      <c r="CE118" s="62">
        <f t="shared" si="94"/>
        <v>267.63269734144376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338.67599999999993</v>
      </c>
      <c r="P119" s="14">
        <f t="shared" si="87"/>
        <v>79.226337553065719</v>
      </c>
      <c r="Q119" s="22">
        <f t="shared" si="107"/>
        <v>727.84657123825593</v>
      </c>
      <c r="R119" s="62">
        <f t="shared" si="55"/>
        <v>1021.1799045715893</v>
      </c>
      <c r="S119" s="62">
        <f ca="1">AVERAGE(OFFSET($R$3,0,0,'Données projet'!$E$9+1,1))-AVERAGE(OFFSET($H$3,0,0,'Données projet'!$E$9+1,1))</f>
        <v>439.44767572009806</v>
      </c>
      <c r="T119" s="62">
        <f t="shared" si="88"/>
        <v>245.54866503154676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76.632391061599265</v>
      </c>
      <c r="AO119" s="62">
        <f t="shared" si="90"/>
        <v>263.22316924362588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9.2863841165785086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2.3346336253162491E-14</v>
      </c>
      <c r="AX119" s="23">
        <f t="shared" si="60"/>
        <v>9.2863841165785317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3.141025641025641</v>
      </c>
      <c r="BD119" s="13">
        <f>IF('Données projet'!$A$88&gt;35,BD118+BC119-BL118,IF(A119&lt;'Données projet'!$A$88,$BA$205^A119,IF(A119='Données projet'!$A$88,'Données projet'!$B$88,BD118+BC119-BL118)))</f>
        <v>273.33333333333343</v>
      </c>
      <c r="BE119" s="14">
        <f>BD119*VLOOKUP('Données projet'!$B$11,Paramètres!$A$1:$I$89,3,0)*VLOOKUP('Données projet'!$B$11,Paramètres!$A$1:$I$89,5,0)</f>
        <v>260.1040000000001</v>
      </c>
      <c r="BF119" s="14">
        <f t="shared" si="91"/>
        <v>62.744546037419411</v>
      </c>
      <c r="BG119" s="22">
        <f t="shared" si="61"/>
        <v>562.29455101517226</v>
      </c>
      <c r="BH119" s="62">
        <f t="shared" si="62"/>
        <v>855.62788434850563</v>
      </c>
      <c r="BI119" s="62">
        <f ca="1">AVERAGE(OFFSET($BH$3,0,0,'Données projet'!$E$11+1,1))-AVERAGE(OFFSET($H$3,0,0,'Données projet'!$E$11+1,1))</f>
        <v>286.93155310107437</v>
      </c>
      <c r="BJ119" s="62">
        <f t="shared" si="92"/>
        <v>234.88697533928587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2">
        <f t="shared" si="65"/>
        <v>293.33333333333582</v>
      </c>
      <c r="CD119" s="62">
        <f ca="1">AVERAGE(OFFSET($CC$3,0,0,'Données projet'!$E$12+1,1))-AVERAGE(OFFSET($H$3,0,0,'Données projet'!$E$12+1,1))</f>
        <v>229.46359752491622</v>
      </c>
      <c r="CE119" s="62">
        <f t="shared" si="94"/>
        <v>267.63269734144376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343.23899999999986</v>
      </c>
      <c r="P120" s="14">
        <f t="shared" si="87"/>
        <v>80.168774607305807</v>
      </c>
      <c r="Q120" s="22">
        <f t="shared" si="107"/>
        <v>737.43520744105729</v>
      </c>
      <c r="R120" s="62">
        <f t="shared" si="55"/>
        <v>1030.7685407743907</v>
      </c>
      <c r="S120" s="62">
        <f ca="1">AVERAGE(OFFSET($R$3,0,0,'Données projet'!$E$9+1,1))-AVERAGE(OFFSET($H$3,0,0,'Données projet'!$E$9+1,1))</f>
        <v>439.44767572009806</v>
      </c>
      <c r="T120" s="62">
        <f t="shared" si="88"/>
        <v>245.54866503154676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76.632391061599265</v>
      </c>
      <c r="AO120" s="62">
        <f t="shared" si="90"/>
        <v>263.22316924362588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9.1042837881874288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1.6508352680472531E-14</v>
      </c>
      <c r="AX120" s="23">
        <f t="shared" si="60"/>
        <v>9.1042837881874448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3.141025641025641</v>
      </c>
      <c r="BD120" s="13">
        <f>IF('Données projet'!$A$88&gt;35,BD119+BC120-BL119,IF(A120&lt;'Données projet'!$A$88,$BA$205^A120,IF(A120='Données projet'!$A$88,'Données projet'!$B$88,BD119+BC120-BL119)))</f>
        <v>276.47435897435906</v>
      </c>
      <c r="BE120" s="14">
        <f>BD120*VLOOKUP('Données projet'!$B$11,Paramètres!$A$1:$I$89,3,0)*VLOOKUP('Données projet'!$B$11,Paramètres!$A$1:$I$89,5,0)</f>
        <v>263.09300000000007</v>
      </c>
      <c r="BF120" s="14">
        <f t="shared" si="91"/>
        <v>63.381226101139966</v>
      </c>
      <c r="BG120" s="22">
        <f t="shared" si="61"/>
        <v>568.60927712615228</v>
      </c>
      <c r="BH120" s="62">
        <f t="shared" si="62"/>
        <v>861.94261045948565</v>
      </c>
      <c r="BI120" s="62">
        <f ca="1">AVERAGE(OFFSET($BH$3,0,0,'Données projet'!$E$11+1,1))-AVERAGE(OFFSET($H$3,0,0,'Données projet'!$E$11+1,1))</f>
        <v>286.93155310107437</v>
      </c>
      <c r="BJ120" s="62">
        <f t="shared" si="92"/>
        <v>234.88697533928587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2">
        <f t="shared" si="65"/>
        <v>293.33333333333582</v>
      </c>
      <c r="CD120" s="62">
        <f ca="1">AVERAGE(OFFSET($CC$3,0,0,'Données projet'!$E$12+1,1))-AVERAGE(OFFSET($H$3,0,0,'Données projet'!$E$12+1,1))</f>
        <v>229.46359752491622</v>
      </c>
      <c r="CE120" s="62">
        <f t="shared" si="94"/>
        <v>267.63269734144376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347.80199999999991</v>
      </c>
      <c r="P121" s="14">
        <f t="shared" si="87"/>
        <v>81.109754402608502</v>
      </c>
      <c r="Q121" s="22">
        <f t="shared" si="107"/>
        <v>747.02130558454292</v>
      </c>
      <c r="R121" s="62">
        <f t="shared" si="55"/>
        <v>1040.3546389178762</v>
      </c>
      <c r="S121" s="62">
        <f ca="1">AVERAGE(OFFSET($R$3,0,0,'Données projet'!$E$9+1,1))-AVERAGE(OFFSET($H$3,0,0,'Données projet'!$E$9+1,1))</f>
        <v>439.44767572009806</v>
      </c>
      <c r="T121" s="62">
        <f t="shared" si="88"/>
        <v>245.54866503154676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76.632391061599265</v>
      </c>
      <c r="AO121" s="62">
        <f t="shared" si="90"/>
        <v>263.22316924362588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8.9257543361658644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1.1673168126581246E-14</v>
      </c>
      <c r="AX121" s="23">
        <f t="shared" si="60"/>
        <v>8.9257543361658769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3.141025641025641</v>
      </c>
      <c r="BD121" s="13">
        <f>IF('Données projet'!$A$88&gt;35,BD120+BC121-BL120,IF(A121&lt;'Données projet'!$A$88,$BA$205^A121,IF(A121='Données projet'!$A$88,'Données projet'!$B$88,BD120+BC121-BL120)))</f>
        <v>279.6153846153847</v>
      </c>
      <c r="BE121" s="14">
        <f>BD121*VLOOKUP('Données projet'!$B$11,Paramètres!$A$1:$I$89,3,0)*VLOOKUP('Données projet'!$B$11,Paramètres!$A$1:$I$89,5,0)</f>
        <v>266.08200000000005</v>
      </c>
      <c r="BF121" s="14">
        <f t="shared" si="91"/>
        <v>64.017064743360152</v>
      </c>
      <c r="BG121" s="22">
        <f t="shared" si="61"/>
        <v>574.92253776135237</v>
      </c>
      <c r="BH121" s="62">
        <f t="shared" si="62"/>
        <v>868.25587109468574</v>
      </c>
      <c r="BI121" s="62">
        <f ca="1">AVERAGE(OFFSET($BH$3,0,0,'Données projet'!$E$11+1,1))-AVERAGE(OFFSET($H$3,0,0,'Données projet'!$E$11+1,1))</f>
        <v>286.93155310107437</v>
      </c>
      <c r="BJ121" s="62">
        <f t="shared" si="92"/>
        <v>234.88697533928587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2">
        <f t="shared" si="65"/>
        <v>293.33333333333582</v>
      </c>
      <c r="CD121" s="62">
        <f ca="1">AVERAGE(OFFSET($CC$3,0,0,'Données projet'!$E$12+1,1))-AVERAGE(OFFSET($H$3,0,0,'Données projet'!$E$12+1,1))</f>
        <v>229.46359752491622</v>
      </c>
      <c r="CE121" s="62">
        <f t="shared" si="94"/>
        <v>267.63269734144376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352.3649999999999</v>
      </c>
      <c r="P122" s="14">
        <f t="shared" si="87"/>
        <v>82.049298267873581</v>
      </c>
      <c r="Q122" s="22">
        <f t="shared" si="107"/>
        <v>756.60490281654631</v>
      </c>
      <c r="R122" s="62">
        <f t="shared" si="55"/>
        <v>1049.9382361498797</v>
      </c>
      <c r="S122" s="62">
        <f ca="1">AVERAGE(OFFSET($R$3,0,0,'Données projet'!$E$9+1,1))-AVERAGE(OFFSET($H$3,0,0,'Données projet'!$E$9+1,1))</f>
        <v>439.44767572009806</v>
      </c>
      <c r="T122" s="62">
        <f t="shared" si="88"/>
        <v>245.54866503154676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76.632391061599265</v>
      </c>
      <c r="AO122" s="62">
        <f t="shared" si="90"/>
        <v>263.22316924362588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8.7507257378062295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8.2541763402362656E-15</v>
      </c>
      <c r="AX122" s="23">
        <f t="shared" si="60"/>
        <v>8.7507257378062384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3.141025641025641</v>
      </c>
      <c r="BD122" s="13">
        <f>IF('Données projet'!$A$88&gt;35,BD121+BC122-BL121,IF(A122&lt;'Données projet'!$A$88,$BA$205^A122,IF(A122='Données projet'!$A$88,'Données projet'!$B$88,BD121+BC122-BL121)))</f>
        <v>282.75641025641033</v>
      </c>
      <c r="BE122" s="14">
        <f>BD122*VLOOKUP('Données projet'!$B$11,Paramètres!$A$1:$I$89,3,0)*VLOOKUP('Données projet'!$B$11,Paramètres!$A$1:$I$89,5,0)</f>
        <v>269.07100000000008</v>
      </c>
      <c r="BF122" s="14">
        <f t="shared" si="91"/>
        <v>64.652072509850228</v>
      </c>
      <c r="BG122" s="22">
        <f t="shared" si="61"/>
        <v>581.2343512879894</v>
      </c>
      <c r="BH122" s="62">
        <f t="shared" si="62"/>
        <v>874.56768462132277</v>
      </c>
      <c r="BI122" s="62">
        <f ca="1">AVERAGE(OFFSET($BH$3,0,0,'Données projet'!$E$11+1,1))-AVERAGE(OFFSET($H$3,0,0,'Données projet'!$E$11+1,1))</f>
        <v>286.93155310107437</v>
      </c>
      <c r="BJ122" s="62">
        <f t="shared" si="92"/>
        <v>234.88697533928587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2">
        <f t="shared" si="65"/>
        <v>293.33333333333582</v>
      </c>
      <c r="CD122" s="62">
        <f ca="1">AVERAGE(OFFSET($CC$3,0,0,'Données projet'!$E$12+1,1))-AVERAGE(OFFSET($H$3,0,0,'Données projet'!$E$12+1,1))</f>
        <v>229.46359752491622</v>
      </c>
      <c r="CE122" s="62">
        <f t="shared" si="94"/>
        <v>267.63269734144376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356.92799999999988</v>
      </c>
      <c r="P123" s="14">
        <f t="shared" si="87"/>
        <v>82.987426947838912</v>
      </c>
      <c r="Q123" s="22">
        <f t="shared" si="107"/>
        <v>766.18603526748586</v>
      </c>
      <c r="R123" s="62">
        <f t="shared" si="55"/>
        <v>1059.5193686008192</v>
      </c>
      <c r="S123" s="62">
        <f ca="1">AVERAGE(OFFSET($R$3,0,0,'Données projet'!$E$9+1,1))-AVERAGE(OFFSET($H$3,0,0,'Données projet'!$E$9+1,1))</f>
        <v>439.44767572009806</v>
      </c>
      <c r="T123" s="62">
        <f t="shared" si="88"/>
        <v>245.54866503154676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76.632391061599265</v>
      </c>
      <c r="AO123" s="62">
        <f t="shared" si="90"/>
        <v>263.22316924362588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8.5791293435035243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5.8365840632906228E-15</v>
      </c>
      <c r="AX123" s="23">
        <f t="shared" si="60"/>
        <v>8.5791293435035296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285.89743589743591</v>
      </c>
      <c r="BB123" s="13">
        <f>VLOOKUP(A123,'Données projet'!$A$87:$I$107,9,0)</f>
        <v>3.141025641025641</v>
      </c>
      <c r="BC123" s="13">
        <f t="array" ref="BC123">INDEX(BB:BB,MIN(IF(ISNUMBER(BB123:BB319),ROW(BB123:BB319),"")))</f>
        <v>3.141025641025641</v>
      </c>
      <c r="BD123" s="13">
        <f>IF('Données projet'!$A$88&gt;35,BD122+BC123-BL122,IF(A123&lt;'Données projet'!$A$88,$BA$205^A123,IF(A123='Données projet'!$A$88,'Données projet'!$B$88,BD122+BC123-BL122)))</f>
        <v>285.89743589743597</v>
      </c>
      <c r="BE123" s="14">
        <f>BD123*VLOOKUP('Données projet'!$B$11,Paramètres!$A$1:$I$89,3,0)*VLOOKUP('Données projet'!$B$11,Paramètres!$A$1:$I$89,5,0)</f>
        <v>272.06000000000006</v>
      </c>
      <c r="BF123" s="14">
        <f t="shared" si="91"/>
        <v>65.286259698592175</v>
      </c>
      <c r="BG123" s="22">
        <f t="shared" si="61"/>
        <v>587.54473564171474</v>
      </c>
      <c r="BH123" s="62">
        <f t="shared" si="62"/>
        <v>880.87806897504811</v>
      </c>
      <c r="BI123" s="62">
        <f ca="1">AVERAGE(OFFSET($BH$3,0,0,'Données projet'!$E$11+1,1))-AVERAGE(OFFSET($H$3,0,0,'Données projet'!$E$11+1,1))</f>
        <v>286.93155310107437</v>
      </c>
      <c r="BJ123" s="62">
        <f t="shared" si="92"/>
        <v>234.88697533928587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285.89743589743591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2">
        <f t="shared" si="65"/>
        <v>293.33333333333582</v>
      </c>
      <c r="CD123" s="62">
        <f ca="1">AVERAGE(OFFSET($CC$3,0,0,'Données projet'!$E$12+1,1))-AVERAGE(OFFSET($H$3,0,0,'Données projet'!$E$12+1,1))</f>
        <v>229.46359752491622</v>
      </c>
      <c r="CE123" s="62">
        <f t="shared" si="94"/>
        <v>267.63269734144376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361.18679999999989</v>
      </c>
      <c r="P124" s="14">
        <f t="shared" si="87"/>
        <v>83.861754717801489</v>
      </c>
      <c r="Q124" s="22">
        <f t="shared" si="107"/>
        <v>775.12623280017078</v>
      </c>
      <c r="R124" s="62">
        <f t="shared" si="55"/>
        <v>1068.459566133504</v>
      </c>
      <c r="S124" s="62">
        <f ca="1">AVERAGE(OFFSET($R$3,0,0,'Données projet'!$E$9+1,1))-AVERAGE(OFFSET($H$3,0,0,'Données projet'!$E$9+1,1))</f>
        <v>439.44767572009806</v>
      </c>
      <c r="T124" s="62">
        <f t="shared" si="88"/>
        <v>245.54866503154676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76.632391061599265</v>
      </c>
      <c r="AO124" s="62">
        <f t="shared" si="90"/>
        <v>263.22316924362588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8.4108978498296292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4.1270881701181328E-15</v>
      </c>
      <c r="AX124" s="23">
        <f t="shared" si="60"/>
        <v>8.4108978498296327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5.4092197387944907E-14</v>
      </c>
      <c r="BF124" s="14">
        <f t="shared" si="91"/>
        <v>8.7287050538073676E-13</v>
      </c>
      <c r="BG124" s="22">
        <f t="shared" si="61"/>
        <v>1.6144600406554537E-12</v>
      </c>
      <c r="BH124" s="62">
        <f t="shared" si="62"/>
        <v>293.33333333333491</v>
      </c>
      <c r="BI124" s="62">
        <f ca="1">AVERAGE(OFFSET($BH$3,0,0,'Données projet'!$E$11+1,1))-AVERAGE(OFFSET($H$3,0,0,'Données projet'!$E$11+1,1))</f>
        <v>286.93155310107437</v>
      </c>
      <c r="BJ124" s="62">
        <f t="shared" si="92"/>
        <v>234.88697533928587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2">
        <f t="shared" si="65"/>
        <v>293.33333333333582</v>
      </c>
      <c r="CD124" s="62">
        <f ca="1">AVERAGE(OFFSET($CC$3,0,0,'Données projet'!$E$12+1,1))-AVERAGE(OFFSET($H$3,0,0,'Données projet'!$E$12+1,1))</f>
        <v>229.46359752491622</v>
      </c>
      <c r="CE124" s="62">
        <f t="shared" si="94"/>
        <v>267.63269734144376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365.44559999999984</v>
      </c>
      <c r="P125" s="14">
        <f t="shared" si="87"/>
        <v>84.734883277678023</v>
      </c>
      <c r="Q125" s="22">
        <f t="shared" si="107"/>
        <v>784.06434170862224</v>
      </c>
      <c r="R125" s="62">
        <f t="shared" si="55"/>
        <v>1077.3976750419556</v>
      </c>
      <c r="S125" s="62">
        <f ca="1">AVERAGE(OFFSET($R$3,0,0,'Données projet'!$E$9+1,1))-AVERAGE(OFFSET($H$3,0,0,'Données projet'!$E$9+1,1))</f>
        <v>439.44767572009806</v>
      </c>
      <c r="T125" s="62">
        <f t="shared" si="88"/>
        <v>245.54866503154676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76.632391061599265</v>
      </c>
      <c r="AO125" s="62">
        <f t="shared" si="90"/>
        <v>263.22316924362588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8.2459652731355995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2.9182920316453114E-15</v>
      </c>
      <c r="AX125" s="23">
        <f t="shared" si="60"/>
        <v>8.245965273135603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5.4092197387944907E-14</v>
      </c>
      <c r="BF125" s="14">
        <f t="shared" si="91"/>
        <v>8.7287050538073676E-13</v>
      </c>
      <c r="BG125" s="22">
        <f t="shared" si="61"/>
        <v>1.6144600406554537E-12</v>
      </c>
      <c r="BH125" s="62">
        <f t="shared" si="62"/>
        <v>293.33333333333491</v>
      </c>
      <c r="BI125" s="62">
        <f ca="1">AVERAGE(OFFSET($BH$3,0,0,'Données projet'!$E$11+1,1))-AVERAGE(OFFSET($H$3,0,0,'Données projet'!$E$11+1,1))</f>
        <v>286.93155310107437</v>
      </c>
      <c r="BJ125" s="62">
        <f t="shared" si="92"/>
        <v>234.88697533928587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2">
        <f t="shared" si="65"/>
        <v>293.33333333333582</v>
      </c>
      <c r="CD125" s="62">
        <f ca="1">AVERAGE(OFFSET($CC$3,0,0,'Données projet'!$E$12+1,1))-AVERAGE(OFFSET($H$3,0,0,'Données projet'!$E$12+1,1))</f>
        <v>229.46359752491622</v>
      </c>
      <c r="CE125" s="62">
        <f t="shared" si="94"/>
        <v>267.63269734144376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369.70439999999991</v>
      </c>
      <c r="P126" s="14">
        <f t="shared" si="87"/>
        <v>85.606828219576869</v>
      </c>
      <c r="Q126" s="22">
        <f t="shared" si="107"/>
        <v>793.00038914909612</v>
      </c>
      <c r="R126" s="62">
        <f t="shared" si="55"/>
        <v>1086.3337224824295</v>
      </c>
      <c r="S126" s="62">
        <f ca="1">AVERAGE(OFFSET($R$3,0,0,'Données projet'!$E$9+1,1))-AVERAGE(OFFSET($H$3,0,0,'Données projet'!$E$9+1,1))</f>
        <v>439.44767572009806</v>
      </c>
      <c r="T126" s="62">
        <f t="shared" si="88"/>
        <v>245.54866503154676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76.632391061599265</v>
      </c>
      <c r="AO126" s="62">
        <f t="shared" si="90"/>
        <v>263.22316924362588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8.0842669236716009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2.0635440850590664E-15</v>
      </c>
      <c r="AX126" s="23">
        <f t="shared" si="60"/>
        <v>8.0842669236716027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5.4092197387944907E-14</v>
      </c>
      <c r="BF126" s="14">
        <f t="shared" si="91"/>
        <v>8.7287050538073676E-13</v>
      </c>
      <c r="BG126" s="22">
        <f t="shared" si="61"/>
        <v>1.6144600406554537E-12</v>
      </c>
      <c r="BH126" s="62">
        <f t="shared" si="62"/>
        <v>293.33333333333491</v>
      </c>
      <c r="BI126" s="62">
        <f ca="1">AVERAGE(OFFSET($BH$3,0,0,'Données projet'!$E$11+1,1))-AVERAGE(OFFSET($H$3,0,0,'Données projet'!$E$11+1,1))</f>
        <v>286.93155310107437</v>
      </c>
      <c r="BJ126" s="62">
        <f t="shared" si="92"/>
        <v>234.88697533928587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2">
        <f t="shared" si="65"/>
        <v>293.33333333333582</v>
      </c>
      <c r="CD126" s="62">
        <f ca="1">AVERAGE(OFFSET($CC$3,0,0,'Données projet'!$E$12+1,1))-AVERAGE(OFFSET($H$3,0,0,'Données projet'!$E$12+1,1))</f>
        <v>229.46359752491622</v>
      </c>
      <c r="CE126" s="62">
        <f t="shared" si="94"/>
        <v>267.63269734144376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373.96319999999986</v>
      </c>
      <c r="P127" s="14">
        <f t="shared" si="87"/>
        <v>86.477604755703695</v>
      </c>
      <c r="Q127" s="22">
        <f t="shared" si="107"/>
        <v>801.93440161618366</v>
      </c>
      <c r="R127" s="62">
        <f t="shared" si="55"/>
        <v>1095.267734949517</v>
      </c>
      <c r="S127" s="62">
        <f ca="1">AVERAGE(OFFSET($R$3,0,0,'Données projet'!$E$9+1,1))-AVERAGE(OFFSET($H$3,0,0,'Données projet'!$E$9+1,1))</f>
        <v>439.44767572009806</v>
      </c>
      <c r="T127" s="62">
        <f t="shared" si="88"/>
        <v>245.54866503154676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76.632391061599265</v>
      </c>
      <c r="AO127" s="62">
        <f t="shared" si="90"/>
        <v>263.22316924362588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7.9257393802143365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1.4591460158226557E-15</v>
      </c>
      <c r="AX127" s="23">
        <f t="shared" si="60"/>
        <v>7.9257393802143383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5.4092197387944907E-14</v>
      </c>
      <c r="BF127" s="14">
        <f t="shared" si="91"/>
        <v>8.7287050538073676E-13</v>
      </c>
      <c r="BG127" s="22">
        <f t="shared" si="61"/>
        <v>1.6144600406554537E-12</v>
      </c>
      <c r="BH127" s="62">
        <f t="shared" si="62"/>
        <v>293.33333333333491</v>
      </c>
      <c r="BI127" s="62">
        <f ca="1">AVERAGE(OFFSET($BH$3,0,0,'Données projet'!$E$11+1,1))-AVERAGE(OFFSET($H$3,0,0,'Données projet'!$E$11+1,1))</f>
        <v>286.93155310107437</v>
      </c>
      <c r="BJ127" s="62">
        <f t="shared" si="92"/>
        <v>234.88697533928587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2">
        <f t="shared" si="65"/>
        <v>293.33333333333582</v>
      </c>
      <c r="CD127" s="62">
        <f ca="1">AVERAGE(OFFSET($CC$3,0,0,'Données projet'!$E$12+1,1))-AVERAGE(OFFSET($H$3,0,0,'Données projet'!$E$12+1,1))</f>
        <v>229.46359752491622</v>
      </c>
      <c r="CE127" s="62">
        <f t="shared" si="94"/>
        <v>267.63269734144376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378.22199999999987</v>
      </c>
      <c r="P128" s="14">
        <f t="shared" si="87"/>
        <v>87.347227731836043</v>
      </c>
      <c r="Q128" s="22">
        <f t="shared" si="107"/>
        <v>810.86640496628081</v>
      </c>
      <c r="R128" s="62">
        <f t="shared" si="55"/>
        <v>1104.1997382996142</v>
      </c>
      <c r="S128" s="62">
        <f ca="1">AVERAGE(OFFSET($R$3,0,0,'Données projet'!$E$9+1,1))-AVERAGE(OFFSET($H$3,0,0,'Données projet'!$E$9+1,1))</f>
        <v>439.44767572009806</v>
      </c>
      <c r="T128" s="62">
        <f t="shared" si="88"/>
        <v>245.54866503154676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76.632391061599265</v>
      </c>
      <c r="AO128" s="62">
        <f t="shared" si="90"/>
        <v>263.22316924362588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7.7703204651920155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1.0317720425295332E-15</v>
      </c>
      <c r="AX128" s="23">
        <f t="shared" si="60"/>
        <v>7.7703204651920164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5.4092197387944907E-14</v>
      </c>
      <c r="BF128" s="14">
        <f t="shared" si="91"/>
        <v>8.7287050538073676E-13</v>
      </c>
      <c r="BG128" s="22">
        <f t="shared" si="61"/>
        <v>1.6144600406554537E-12</v>
      </c>
      <c r="BH128" s="62">
        <f t="shared" si="62"/>
        <v>293.33333333333491</v>
      </c>
      <c r="BI128" s="62">
        <f ca="1">AVERAGE(OFFSET($BH$3,0,0,'Données projet'!$E$11+1,1))-AVERAGE(OFFSET($H$3,0,0,'Données projet'!$E$11+1,1))</f>
        <v>286.93155310107437</v>
      </c>
      <c r="BJ128" s="62">
        <f t="shared" si="92"/>
        <v>234.88697533928587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2">
        <f t="shared" si="65"/>
        <v>293.33333333333582</v>
      </c>
      <c r="CD128" s="62">
        <f ca="1">AVERAGE(OFFSET($CC$3,0,0,'Données projet'!$E$12+1,1))-AVERAGE(OFFSET($H$3,0,0,'Données projet'!$E$12+1,1))</f>
        <v>229.46359752491622</v>
      </c>
      <c r="CE128" s="62">
        <f t="shared" si="94"/>
        <v>267.63269734144376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382.48079999999987</v>
      </c>
      <c r="P129" s="14">
        <f t="shared" si="87"/>
        <v>88.215711640174817</v>
      </c>
      <c r="Q129" s="22">
        <f t="shared" si="107"/>
        <v>819.79642443997091</v>
      </c>
      <c r="R129" s="62">
        <f t="shared" si="55"/>
        <v>1113.1297577733042</v>
      </c>
      <c r="S129" s="62">
        <f ca="1">AVERAGE(OFFSET($R$3,0,0,'Données projet'!$E$9+1,1))-AVERAGE(OFFSET($H$3,0,0,'Données projet'!$E$9+1,1))</f>
        <v>439.44767572009806</v>
      </c>
      <c r="T129" s="62">
        <f t="shared" si="88"/>
        <v>245.54866503154676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76.632391061599265</v>
      </c>
      <c r="AO129" s="62">
        <f t="shared" si="90"/>
        <v>263.22316924362588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7.6179492202971044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7.2957300791132784E-16</v>
      </c>
      <c r="AX129" s="23">
        <f t="shared" si="60"/>
        <v>7.6179492202971053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5.4092197387944907E-14</v>
      </c>
      <c r="BF129" s="14">
        <f t="shared" si="91"/>
        <v>8.7287050538073676E-13</v>
      </c>
      <c r="BG129" s="22">
        <f t="shared" si="61"/>
        <v>1.6144600406554537E-12</v>
      </c>
      <c r="BH129" s="62">
        <f t="shared" si="62"/>
        <v>293.33333333333491</v>
      </c>
      <c r="BI129" s="62">
        <f ca="1">AVERAGE(OFFSET($BH$3,0,0,'Données projet'!$E$11+1,1))-AVERAGE(OFFSET($H$3,0,0,'Données projet'!$E$11+1,1))</f>
        <v>286.93155310107437</v>
      </c>
      <c r="BJ129" s="62">
        <f t="shared" si="92"/>
        <v>234.88697533928587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2">
        <f t="shared" si="65"/>
        <v>293.33333333333582</v>
      </c>
      <c r="CD129" s="62">
        <f ca="1">AVERAGE(OFFSET($CC$3,0,0,'Données projet'!$E$12+1,1))-AVERAGE(OFFSET($H$3,0,0,'Données projet'!$E$12+1,1))</f>
        <v>229.46359752491622</v>
      </c>
      <c r="CE129" s="62">
        <f t="shared" si="94"/>
        <v>267.63269734144376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386.73959999999983</v>
      </c>
      <c r="P130" s="14">
        <f t="shared" si="87"/>
        <v>89.083070631606091</v>
      </c>
      <c r="Q130" s="22">
        <f t="shared" si="107"/>
        <v>828.72448468338018</v>
      </c>
      <c r="R130" s="62">
        <f t="shared" si="55"/>
        <v>1122.0578180167136</v>
      </c>
      <c r="S130" s="62">
        <f ca="1">AVERAGE(OFFSET($R$3,0,0,'Données projet'!$E$9+1,1))-AVERAGE(OFFSET($H$3,0,0,'Données projet'!$E$9+1,1))</f>
        <v>439.44767572009806</v>
      </c>
      <c r="T130" s="62">
        <f t="shared" si="88"/>
        <v>245.54866503154676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76.632391061599265</v>
      </c>
      <c r="AO130" s="62">
        <f t="shared" si="90"/>
        <v>263.22316924362588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7.4685658825773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5.158860212647666E-16</v>
      </c>
      <c r="AX130" s="23">
        <f t="shared" si="60"/>
        <v>7.4685658825773009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5.4092197387944907E-14</v>
      </c>
      <c r="BF130" s="14">
        <f t="shared" si="91"/>
        <v>8.7287050538073676E-13</v>
      </c>
      <c r="BG130" s="22">
        <f t="shared" si="61"/>
        <v>1.6144600406554537E-12</v>
      </c>
      <c r="BH130" s="62">
        <f t="shared" si="62"/>
        <v>293.33333333333491</v>
      </c>
      <c r="BI130" s="62">
        <f ca="1">AVERAGE(OFFSET($BH$3,0,0,'Données projet'!$E$11+1,1))-AVERAGE(OFFSET($H$3,0,0,'Données projet'!$E$11+1,1))</f>
        <v>286.93155310107437</v>
      </c>
      <c r="BJ130" s="62">
        <f t="shared" si="92"/>
        <v>234.88697533928587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2">
        <f t="shared" si="65"/>
        <v>293.33333333333582</v>
      </c>
      <c r="CD130" s="62">
        <f ca="1">AVERAGE(OFFSET($CC$3,0,0,'Données projet'!$E$12+1,1))-AVERAGE(OFFSET($H$3,0,0,'Données projet'!$E$12+1,1))</f>
        <v>229.46359752491622</v>
      </c>
      <c r="CE130" s="62">
        <f t="shared" si="94"/>
        <v>267.63269734144376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390.99839999999983</v>
      </c>
      <c r="P131" s="14">
        <f t="shared" si="87"/>
        <v>89.949318527408053</v>
      </c>
      <c r="Q131" s="22">
        <f t="shared" ref="Q131:Q153" si="108">(O131+P131)*0.475*44/12</f>
        <v>837.65060976856876</v>
      </c>
      <c r="R131" s="62">
        <f t="shared" ref="R131:R194" si="109">Q131+(I131+J131)*44/12</f>
        <v>1130.983943101902</v>
      </c>
      <c r="S131" s="62">
        <f ca="1">AVERAGE(OFFSET($R$3,0,0,'Données projet'!$E$9+1,1))-AVERAGE(OFFSET($H$3,0,0,'Données projet'!$E$9+1,1))</f>
        <v>439.44767572009806</v>
      </c>
      <c r="T131" s="62">
        <f t="shared" si="88"/>
        <v>245.54866503154676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76.632391061599265</v>
      </c>
      <c r="AO131" s="62">
        <f t="shared" si="90"/>
        <v>263.22316924362588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7.3221118609953413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3.6478650395566392E-16</v>
      </c>
      <c r="AX131" s="23">
        <f t="shared" si="60"/>
        <v>7.3221118609953413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5.4092197387944907E-14</v>
      </c>
      <c r="BF131" s="14">
        <f t="shared" si="91"/>
        <v>8.7287050538073676E-13</v>
      </c>
      <c r="BG131" s="22">
        <f t="shared" si="61"/>
        <v>1.6144600406554537E-12</v>
      </c>
      <c r="BH131" s="62">
        <f t="shared" si="62"/>
        <v>293.33333333333491</v>
      </c>
      <c r="BI131" s="62">
        <f ca="1">AVERAGE(OFFSET($BH$3,0,0,'Données projet'!$E$11+1,1))-AVERAGE(OFFSET($H$3,0,0,'Données projet'!$E$11+1,1))</f>
        <v>286.93155310107437</v>
      </c>
      <c r="BJ131" s="62">
        <f t="shared" si="92"/>
        <v>234.88697533928587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2">
        <f t="shared" si="65"/>
        <v>293.33333333333582</v>
      </c>
      <c r="CD131" s="62">
        <f ca="1">AVERAGE(OFFSET($CC$3,0,0,'Données projet'!$E$12+1,1))-AVERAGE(OFFSET($H$3,0,0,'Données projet'!$E$12+1,1))</f>
        <v>229.46359752491622</v>
      </c>
      <c r="CE131" s="62">
        <f t="shared" si="94"/>
        <v>267.63269734144376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395.25719999999978</v>
      </c>
      <c r="P132" s="14">
        <f t="shared" si="87"/>
        <v>90.814468830432659</v>
      </c>
      <c r="Q132" s="22">
        <f t="shared" si="108"/>
        <v>846.57482321300313</v>
      </c>
      <c r="R132" s="62">
        <f t="shared" si="109"/>
        <v>1139.9081565463364</v>
      </c>
      <c r="S132" s="62">
        <f ca="1">AVERAGE(OFFSET($R$3,0,0,'Données projet'!$E$9+1,1))-AVERAGE(OFFSET($H$3,0,0,'Données projet'!$E$9+1,1))</f>
        <v>439.44767572009806</v>
      </c>
      <c r="T132" s="62">
        <f t="shared" si="88"/>
        <v>245.54866503154676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76.632391061599265</v>
      </c>
      <c r="AO132" s="62">
        <f t="shared" si="90"/>
        <v>263.22316924362588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7.178529713448472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2.579430106323833E-16</v>
      </c>
      <c r="AX132" s="23">
        <f t="shared" ref="AX132:AX153" si="114">SUM(AU132:AW132)</f>
        <v>7.178529713448472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5.4092197387944907E-14</v>
      </c>
      <c r="BF132" s="14">
        <f t="shared" si="91"/>
        <v>8.7287050538073676E-13</v>
      </c>
      <c r="BG132" s="22">
        <f t="shared" ref="BG132:BG153" si="115">(BE132+BF132)*0.475*44/12</f>
        <v>1.6144600406554537E-12</v>
      </c>
      <c r="BH132" s="62">
        <f t="shared" ref="BH132:BH195" si="116">BG132+(AY132+AZ132)*44/12</f>
        <v>293.33333333333491</v>
      </c>
      <c r="BI132" s="62">
        <f ca="1">AVERAGE(OFFSET($BH$3,0,0,'Données projet'!$E$11+1,1))-AVERAGE(OFFSET($H$3,0,0,'Données projet'!$E$11+1,1))</f>
        <v>286.93155310107437</v>
      </c>
      <c r="BJ132" s="62">
        <f t="shared" si="92"/>
        <v>234.88697533928587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2">
        <f t="shared" ref="CC132:CC195" si="119">CB132+(BT132+BU132)*44/12</f>
        <v>293.33333333333582</v>
      </c>
      <c r="CD132" s="62">
        <f ca="1">AVERAGE(OFFSET($CC$3,0,0,'Données projet'!$E$12+1,1))-AVERAGE(OFFSET($H$3,0,0,'Données projet'!$E$12+1,1))</f>
        <v>229.46359752491622</v>
      </c>
      <c r="CE132" s="62">
        <f t="shared" si="94"/>
        <v>267.63269734144376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399.51599999999979</v>
      </c>
      <c r="P133" s="14">
        <f t="shared" ref="P133:P196" si="141">EXP(-1.0587+0.8836*LN(O133)+0.284)</f>
        <v>91.678534735792596</v>
      </c>
      <c r="Q133" s="22">
        <f t="shared" si="108"/>
        <v>855.49714799817173</v>
      </c>
      <c r="R133" s="62">
        <f t="shared" si="109"/>
        <v>1148.8304813315051</v>
      </c>
      <c r="S133" s="62">
        <f ca="1">AVERAGE(OFFSET($R$3,0,0,'Données projet'!$E$9+1,1))-AVERAGE(OFFSET($H$3,0,0,'Données projet'!$E$9+1,1))</f>
        <v>439.44767572009806</v>
      </c>
      <c r="T133" s="62">
        <f t="shared" ref="T133:T196" si="142">$T$3</f>
        <v>245.54866503154676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76.632391061599265</v>
      </c>
      <c r="AO133" s="62">
        <f t="shared" ref="AO133:AO196" si="144">$AO$3</f>
        <v>263.22316924362588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7.037763124238535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1.8239325197783196E-16</v>
      </c>
      <c r="AX133" s="23">
        <f t="shared" si="114"/>
        <v>7.037763124238535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5.4092197387944907E-14</v>
      </c>
      <c r="BF133" s="14">
        <f t="shared" ref="BF133:BF153" si="145">EXP(-1.0587+0.8836*LN(BE133)+0.284)</f>
        <v>8.7287050538073676E-13</v>
      </c>
      <c r="BG133" s="22">
        <f t="shared" si="115"/>
        <v>1.6144600406554537E-12</v>
      </c>
      <c r="BH133" s="62">
        <f t="shared" si="116"/>
        <v>293.33333333333491</v>
      </c>
      <c r="BI133" s="62">
        <f ca="1">AVERAGE(OFFSET($BH$3,0,0,'Données projet'!$E$11+1,1))-AVERAGE(OFFSET($H$3,0,0,'Données projet'!$E$11+1,1))</f>
        <v>286.93155310107437</v>
      </c>
      <c r="BJ133" s="62">
        <f t="shared" ref="BJ133:BJ196" si="146">$BJ$3</f>
        <v>234.88697533928587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2">
        <f t="shared" si="119"/>
        <v>293.33333333333582</v>
      </c>
      <c r="CD133" s="62">
        <f ca="1">AVERAGE(OFFSET($CC$3,0,0,'Données projet'!$E$12+1,1))-AVERAGE(OFFSET($H$3,0,0,'Données projet'!$E$12+1,1))</f>
        <v>229.46359752491622</v>
      </c>
      <c r="CE133" s="62">
        <f t="shared" ref="CE133:CE196" si="148">$CE$3</f>
        <v>267.63269734144376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311.09519999999981</v>
      </c>
      <c r="P134" s="14">
        <f t="shared" si="141"/>
        <v>73.497504555121779</v>
      </c>
      <c r="Q134" s="22">
        <f t="shared" si="108"/>
        <v>669.83229376683676</v>
      </c>
      <c r="R134" s="62">
        <f t="shared" si="109"/>
        <v>963.16562710017001</v>
      </c>
      <c r="S134" s="62">
        <f ca="1">AVERAGE(OFFSET($R$3,0,0,'Données projet'!$E$9+1,1))-AVERAGE(OFFSET($H$3,0,0,'Données projet'!$E$9+1,1))</f>
        <v>439.44767572009806</v>
      </c>
      <c r="T134" s="62">
        <f t="shared" si="142"/>
        <v>245.54866503154676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76.632391061599265</v>
      </c>
      <c r="AO134" s="62">
        <f t="shared" si="144"/>
        <v>263.22316924362588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6.8997568819838628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1.2897150531619165E-16</v>
      </c>
      <c r="AX134" s="23">
        <f t="shared" si="114"/>
        <v>6.8997568819838628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5.4092197387944907E-14</v>
      </c>
      <c r="BF134" s="14">
        <f t="shared" si="145"/>
        <v>8.7287050538073676E-13</v>
      </c>
      <c r="BG134" s="22">
        <f t="shared" si="115"/>
        <v>1.6144600406554537E-12</v>
      </c>
      <c r="BH134" s="62">
        <f t="shared" si="116"/>
        <v>293.33333333333491</v>
      </c>
      <c r="BI134" s="62">
        <f ca="1">AVERAGE(OFFSET($BH$3,0,0,'Données projet'!$E$11+1,1))-AVERAGE(OFFSET($H$3,0,0,'Données projet'!$E$11+1,1))</f>
        <v>286.93155310107437</v>
      </c>
      <c r="BJ134" s="62">
        <f t="shared" si="146"/>
        <v>234.88697533928587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2">
        <f t="shared" si="119"/>
        <v>293.33333333333582</v>
      </c>
      <c r="CD134" s="62">
        <f ca="1">AVERAGE(OFFSET($CC$3,0,0,'Données projet'!$E$12+1,1))-AVERAGE(OFFSET($H$3,0,0,'Données projet'!$E$12+1,1))</f>
        <v>229.46359752491622</v>
      </c>
      <c r="CE134" s="62">
        <f t="shared" si="148"/>
        <v>267.63269734144376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314.94839999999982</v>
      </c>
      <c r="P135" s="14">
        <f t="shared" si="141"/>
        <v>74.301298626081149</v>
      </c>
      <c r="Q135" s="22">
        <f t="shared" si="108"/>
        <v>677.94322510709105</v>
      </c>
      <c r="R135" s="62">
        <f t="shared" si="109"/>
        <v>971.27655844042442</v>
      </c>
      <c r="S135" s="62">
        <f ca="1">AVERAGE(OFFSET($R$3,0,0,'Données projet'!$E$9+1,1))-AVERAGE(OFFSET($H$3,0,0,'Données projet'!$E$9+1,1))</f>
        <v>439.44767572009806</v>
      </c>
      <c r="T135" s="62">
        <f t="shared" si="142"/>
        <v>245.54866503154676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76.632391061599265</v>
      </c>
      <c r="AO135" s="62">
        <f t="shared" si="144"/>
        <v>263.22316924362588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6.7644568579643085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9.1196625988915981E-17</v>
      </c>
      <c r="AX135" s="23">
        <f t="shared" si="114"/>
        <v>6.7644568579643085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5.4092197387944907E-14</v>
      </c>
      <c r="BF135" s="14">
        <f t="shared" si="145"/>
        <v>8.7287050538073676E-13</v>
      </c>
      <c r="BG135" s="22">
        <f t="shared" si="115"/>
        <v>1.6144600406554537E-12</v>
      </c>
      <c r="BH135" s="62">
        <f t="shared" si="116"/>
        <v>293.33333333333491</v>
      </c>
      <c r="BI135" s="62">
        <f ca="1">AVERAGE(OFFSET($BH$3,0,0,'Données projet'!$E$11+1,1))-AVERAGE(OFFSET($H$3,0,0,'Données projet'!$E$11+1,1))</f>
        <v>286.93155310107437</v>
      </c>
      <c r="BJ135" s="62">
        <f t="shared" si="146"/>
        <v>234.88697533928587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2">
        <f t="shared" si="119"/>
        <v>293.33333333333582</v>
      </c>
      <c r="CD135" s="62">
        <f ca="1">AVERAGE(OFFSET($CC$3,0,0,'Données projet'!$E$12+1,1))-AVERAGE(OFFSET($H$3,0,0,'Données projet'!$E$12+1,1))</f>
        <v>229.46359752491622</v>
      </c>
      <c r="CE135" s="62">
        <f t="shared" si="148"/>
        <v>267.63269734144376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318.80159999999984</v>
      </c>
      <c r="P136" s="14">
        <f t="shared" si="141"/>
        <v>75.103948812522063</v>
      </c>
      <c r="Q136" s="22">
        <f t="shared" si="108"/>
        <v>686.05216418180896</v>
      </c>
      <c r="R136" s="62">
        <f t="shared" si="109"/>
        <v>979.38549751514233</v>
      </c>
      <c r="S136" s="62">
        <f ca="1">AVERAGE(OFFSET($R$3,0,0,'Données projet'!$E$9+1,1))-AVERAGE(OFFSET($H$3,0,0,'Données projet'!$E$9+1,1))</f>
        <v>439.44767572009806</v>
      </c>
      <c r="T136" s="62">
        <f t="shared" si="142"/>
        <v>245.54866503154676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76.632391061599265</v>
      </c>
      <c r="AO136" s="62">
        <f t="shared" si="144"/>
        <v>263.22316924362588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6.6318099848909116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6.4485752658095825E-17</v>
      </c>
      <c r="AX136" s="23">
        <f t="shared" si="114"/>
        <v>6.6318099848909116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5.4092197387944907E-14</v>
      </c>
      <c r="BF136" s="14">
        <f t="shared" si="145"/>
        <v>8.7287050538073676E-13</v>
      </c>
      <c r="BG136" s="22">
        <f t="shared" si="115"/>
        <v>1.6144600406554537E-12</v>
      </c>
      <c r="BH136" s="62">
        <f t="shared" si="116"/>
        <v>293.33333333333491</v>
      </c>
      <c r="BI136" s="62">
        <f ca="1">AVERAGE(OFFSET($BH$3,0,0,'Données projet'!$E$11+1,1))-AVERAGE(OFFSET($H$3,0,0,'Données projet'!$E$11+1,1))</f>
        <v>286.93155310107437</v>
      </c>
      <c r="BJ136" s="62">
        <f t="shared" si="146"/>
        <v>234.88697533928587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2">
        <f t="shared" si="119"/>
        <v>293.33333333333582</v>
      </c>
      <c r="CD136" s="62">
        <f ca="1">AVERAGE(OFFSET($CC$3,0,0,'Données projet'!$E$12+1,1))-AVERAGE(OFFSET($H$3,0,0,'Données projet'!$E$12+1,1))</f>
        <v>229.46359752491622</v>
      </c>
      <c r="CE136" s="62">
        <f t="shared" si="148"/>
        <v>267.63269734144376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322.65479999999985</v>
      </c>
      <c r="P137" s="14">
        <f t="shared" si="141"/>
        <v>75.905470539220715</v>
      </c>
      <c r="Q137" s="22">
        <f t="shared" si="108"/>
        <v>694.15913785580915</v>
      </c>
      <c r="R137" s="62">
        <f t="shared" si="109"/>
        <v>987.49247118914241</v>
      </c>
      <c r="S137" s="62">
        <f ca="1">AVERAGE(OFFSET($R$3,0,0,'Données projet'!$E$9+1,1))-AVERAGE(OFFSET($H$3,0,0,'Données projet'!$E$9+1,1))</f>
        <v>439.44767572009806</v>
      </c>
      <c r="T137" s="62">
        <f t="shared" si="142"/>
        <v>245.54866503154676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76.632391061599265</v>
      </c>
      <c r="AO137" s="62">
        <f t="shared" si="144"/>
        <v>263.22316924362588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6.5017642360918808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4.559831299445799E-17</v>
      </c>
      <c r="AX137" s="23">
        <f t="shared" si="114"/>
        <v>6.5017642360918808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5.4092197387944907E-14</v>
      </c>
      <c r="BF137" s="14">
        <f t="shared" si="145"/>
        <v>8.7287050538073676E-13</v>
      </c>
      <c r="BG137" s="22">
        <f t="shared" si="115"/>
        <v>1.6144600406554537E-12</v>
      </c>
      <c r="BH137" s="62">
        <f t="shared" si="116"/>
        <v>293.33333333333491</v>
      </c>
      <c r="BI137" s="62">
        <f ca="1">AVERAGE(OFFSET($BH$3,0,0,'Données projet'!$E$11+1,1))-AVERAGE(OFFSET($H$3,0,0,'Données projet'!$E$11+1,1))</f>
        <v>286.93155310107437</v>
      </c>
      <c r="BJ137" s="62">
        <f t="shared" si="146"/>
        <v>234.88697533928587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2">
        <f t="shared" si="119"/>
        <v>293.33333333333582</v>
      </c>
      <c r="CD137" s="62">
        <f ca="1">AVERAGE(OFFSET($CC$3,0,0,'Données projet'!$E$12+1,1))-AVERAGE(OFFSET($H$3,0,0,'Données projet'!$E$12+1,1))</f>
        <v>229.46359752491622</v>
      </c>
      <c r="CE137" s="62">
        <f t="shared" si="148"/>
        <v>267.63269734144376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326.50799999999987</v>
      </c>
      <c r="P138" s="14">
        <f t="shared" si="141"/>
        <v>76.705878841344258</v>
      </c>
      <c r="Q138" s="22">
        <f t="shared" si="108"/>
        <v>702.26417231534106</v>
      </c>
      <c r="R138" s="62">
        <f t="shared" si="109"/>
        <v>995.59750564867431</v>
      </c>
      <c r="S138" s="62">
        <f ca="1">AVERAGE(OFFSET($R$3,0,0,'Données projet'!$E$9+1,1))-AVERAGE(OFFSET($H$3,0,0,'Données projet'!$E$9+1,1))</f>
        <v>439.44767572009806</v>
      </c>
      <c r="T138" s="62">
        <f t="shared" si="142"/>
        <v>245.54866503154676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76.632391061599265</v>
      </c>
      <c r="AO138" s="62">
        <f t="shared" si="144"/>
        <v>263.22316924362588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6.3742686051067246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3.2242876329047913E-17</v>
      </c>
      <c r="AX138" s="23">
        <f t="shared" si="114"/>
        <v>6.3742686051067246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5.4092197387944907E-14</v>
      </c>
      <c r="BF138" s="14">
        <f t="shared" si="145"/>
        <v>8.7287050538073676E-13</v>
      </c>
      <c r="BG138" s="22">
        <f t="shared" si="115"/>
        <v>1.6144600406554537E-12</v>
      </c>
      <c r="BH138" s="62">
        <f t="shared" si="116"/>
        <v>293.33333333333491</v>
      </c>
      <c r="BI138" s="62">
        <f ca="1">AVERAGE(OFFSET($BH$3,0,0,'Données projet'!$E$11+1,1))-AVERAGE(OFFSET($H$3,0,0,'Données projet'!$E$11+1,1))</f>
        <v>286.93155310107437</v>
      </c>
      <c r="BJ138" s="62">
        <f t="shared" si="146"/>
        <v>234.88697533928587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2">
        <f t="shared" si="119"/>
        <v>293.33333333333582</v>
      </c>
      <c r="CD138" s="62">
        <f ca="1">AVERAGE(OFFSET($CC$3,0,0,'Données projet'!$E$12+1,1))-AVERAGE(OFFSET($H$3,0,0,'Données projet'!$E$12+1,1))</f>
        <v>229.46359752491622</v>
      </c>
      <c r="CE138" s="62">
        <f t="shared" si="148"/>
        <v>267.63269734144376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330.36119999999983</v>
      </c>
      <c r="P139" s="14">
        <f t="shared" si="141"/>
        <v>77.505188378771209</v>
      </c>
      <c r="Q139" s="22">
        <f t="shared" si="108"/>
        <v>710.36729309302621</v>
      </c>
      <c r="R139" s="62">
        <f t="shared" si="109"/>
        <v>1003.7006264263596</v>
      </c>
      <c r="S139" s="62">
        <f ca="1">AVERAGE(OFFSET($R$3,0,0,'Données projet'!$E$9+1,1))-AVERAGE(OFFSET($H$3,0,0,'Données projet'!$E$9+1,1))</f>
        <v>439.44767572009806</v>
      </c>
      <c r="T139" s="62">
        <f t="shared" si="142"/>
        <v>245.54866503154676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76.632391061599265</v>
      </c>
      <c r="AO139" s="62">
        <f t="shared" si="144"/>
        <v>263.22316924362588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6.2492730856805307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2.2799156497228995E-17</v>
      </c>
      <c r="AX139" s="23">
        <f t="shared" si="114"/>
        <v>6.2492730856805307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5.4092197387944907E-14</v>
      </c>
      <c r="BF139" s="14">
        <f t="shared" si="145"/>
        <v>8.7287050538073676E-13</v>
      </c>
      <c r="BG139" s="22">
        <f t="shared" si="115"/>
        <v>1.6144600406554537E-12</v>
      </c>
      <c r="BH139" s="62">
        <f t="shared" si="116"/>
        <v>293.33333333333491</v>
      </c>
      <c r="BI139" s="62">
        <f ca="1">AVERAGE(OFFSET($BH$3,0,0,'Données projet'!$E$11+1,1))-AVERAGE(OFFSET($H$3,0,0,'Données projet'!$E$11+1,1))</f>
        <v>286.93155310107437</v>
      </c>
      <c r="BJ139" s="62">
        <f t="shared" si="146"/>
        <v>234.88697533928587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2">
        <f t="shared" si="119"/>
        <v>293.33333333333582</v>
      </c>
      <c r="CD139" s="62">
        <f ca="1">AVERAGE(OFFSET($CC$3,0,0,'Données projet'!$E$12+1,1))-AVERAGE(OFFSET($H$3,0,0,'Données projet'!$E$12+1,1))</f>
        <v>229.46359752491622</v>
      </c>
      <c r="CE139" s="62">
        <f t="shared" si="148"/>
        <v>267.63269734144376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334.2143999999999</v>
      </c>
      <c r="P140" s="14">
        <f t="shared" si="141"/>
        <v>78.303413449724431</v>
      </c>
      <c r="Q140" s="22">
        <f t="shared" si="108"/>
        <v>718.46852509160317</v>
      </c>
      <c r="R140" s="62">
        <f t="shared" si="109"/>
        <v>1011.8018584249364</v>
      </c>
      <c r="S140" s="62">
        <f ca="1">AVERAGE(OFFSET($R$3,0,0,'Données projet'!$E$9+1,1))-AVERAGE(OFFSET($H$3,0,0,'Données projet'!$E$9+1,1))</f>
        <v>439.44767572009806</v>
      </c>
      <c r="T140" s="62">
        <f t="shared" si="142"/>
        <v>245.54866503154676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76.632391061599265</v>
      </c>
      <c r="AO140" s="62">
        <f t="shared" si="144"/>
        <v>263.22316924362588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6.126728652150546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1.6121438164523956E-17</v>
      </c>
      <c r="AX140" s="23">
        <f t="shared" si="114"/>
        <v>6.126728652150546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5.4092197387944907E-14</v>
      </c>
      <c r="BF140" s="14">
        <f t="shared" si="145"/>
        <v>8.7287050538073676E-13</v>
      </c>
      <c r="BG140" s="22">
        <f t="shared" si="115"/>
        <v>1.6144600406554537E-12</v>
      </c>
      <c r="BH140" s="62">
        <f t="shared" si="116"/>
        <v>293.33333333333491</v>
      </c>
      <c r="BI140" s="62">
        <f ca="1">AVERAGE(OFFSET($BH$3,0,0,'Données projet'!$E$11+1,1))-AVERAGE(OFFSET($H$3,0,0,'Données projet'!$E$11+1,1))</f>
        <v>286.93155310107437</v>
      </c>
      <c r="BJ140" s="62">
        <f t="shared" si="146"/>
        <v>234.88697533928587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2">
        <f t="shared" si="119"/>
        <v>293.33333333333582</v>
      </c>
      <c r="CD140" s="62">
        <f ca="1">AVERAGE(OFFSET($CC$3,0,0,'Données projet'!$E$12+1,1))-AVERAGE(OFFSET($H$3,0,0,'Données projet'!$E$12+1,1))</f>
        <v>229.46359752491622</v>
      </c>
      <c r="CE140" s="62">
        <f t="shared" si="148"/>
        <v>267.63269734144376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338.06759999999991</v>
      </c>
      <c r="P141" s="14">
        <f t="shared" si="141"/>
        <v>79.100568003757829</v>
      </c>
      <c r="Q141" s="22">
        <f t="shared" si="108"/>
        <v>726.56789260654466</v>
      </c>
      <c r="R141" s="62">
        <f t="shared" si="109"/>
        <v>1019.901225939878</v>
      </c>
      <c r="S141" s="62">
        <f ca="1">AVERAGE(OFFSET($R$3,0,0,'Données projet'!$E$9+1,1))-AVERAGE(OFFSET($H$3,0,0,'Données projet'!$E$9+1,1))</f>
        <v>439.44767572009806</v>
      </c>
      <c r="T141" s="62">
        <f t="shared" si="142"/>
        <v>245.54866503154676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76.632391061599265</v>
      </c>
      <c r="AO141" s="62">
        <f t="shared" si="144"/>
        <v>263.22316924362588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6.0065872402173595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1.1399578248614498E-17</v>
      </c>
      <c r="AX141" s="23">
        <f t="shared" si="114"/>
        <v>6.0065872402173595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5.4092197387944907E-14</v>
      </c>
      <c r="BF141" s="14">
        <f t="shared" si="145"/>
        <v>8.7287050538073676E-13</v>
      </c>
      <c r="BG141" s="22">
        <f t="shared" si="115"/>
        <v>1.6144600406554537E-12</v>
      </c>
      <c r="BH141" s="62">
        <f t="shared" si="116"/>
        <v>293.33333333333491</v>
      </c>
      <c r="BI141" s="62">
        <f ca="1">AVERAGE(OFFSET($BH$3,0,0,'Données projet'!$E$11+1,1))-AVERAGE(OFFSET($H$3,0,0,'Données projet'!$E$11+1,1))</f>
        <v>286.93155310107437</v>
      </c>
      <c r="BJ141" s="62">
        <f t="shared" si="146"/>
        <v>234.88697533928587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2">
        <f t="shared" si="119"/>
        <v>293.33333333333582</v>
      </c>
      <c r="CD141" s="62">
        <f ca="1">AVERAGE(OFFSET($CC$3,0,0,'Données projet'!$E$12+1,1))-AVERAGE(OFFSET($H$3,0,0,'Données projet'!$E$12+1,1))</f>
        <v>229.46359752491622</v>
      </c>
      <c r="CE141" s="62">
        <f t="shared" si="148"/>
        <v>267.63269734144376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341.92079999999987</v>
      </c>
      <c r="P142" s="14">
        <f t="shared" si="141"/>
        <v>79.896665654133599</v>
      </c>
      <c r="Q142" s="22">
        <f t="shared" si="108"/>
        <v>734.66541934761574</v>
      </c>
      <c r="R142" s="62">
        <f t="shared" si="109"/>
        <v>1027.9987526809491</v>
      </c>
      <c r="S142" s="62">
        <f ca="1">AVERAGE(OFFSET($R$3,0,0,'Données projet'!$E$9+1,1))-AVERAGE(OFFSET($H$3,0,0,'Données projet'!$E$9+1,1))</f>
        <v>439.44767572009806</v>
      </c>
      <c r="T142" s="62">
        <f t="shared" si="142"/>
        <v>245.54866503154676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76.632391061599265</v>
      </c>
      <c r="AO142" s="62">
        <f t="shared" si="144"/>
        <v>263.22316924362588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5.8888017280931573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8.0607190822619782E-18</v>
      </c>
      <c r="AX142" s="23">
        <f t="shared" si="114"/>
        <v>5.8888017280931573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5.4092197387944907E-14</v>
      </c>
      <c r="BF142" s="14">
        <f t="shared" si="145"/>
        <v>8.7287050538073676E-13</v>
      </c>
      <c r="BG142" s="22">
        <f t="shared" si="115"/>
        <v>1.6144600406554537E-12</v>
      </c>
      <c r="BH142" s="62">
        <f t="shared" si="116"/>
        <v>293.33333333333491</v>
      </c>
      <c r="BI142" s="62">
        <f ca="1">AVERAGE(OFFSET($BH$3,0,0,'Données projet'!$E$11+1,1))-AVERAGE(OFFSET($H$3,0,0,'Données projet'!$E$11+1,1))</f>
        <v>286.93155310107437</v>
      </c>
      <c r="BJ142" s="62">
        <f t="shared" si="146"/>
        <v>234.88697533928587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2">
        <f t="shared" si="119"/>
        <v>293.33333333333582</v>
      </c>
      <c r="CD142" s="62">
        <f ca="1">AVERAGE(OFFSET($CC$3,0,0,'Données projet'!$E$12+1,1))-AVERAGE(OFFSET($H$3,0,0,'Données projet'!$E$12+1,1))</f>
        <v>229.46359752491622</v>
      </c>
      <c r="CE142" s="62">
        <f t="shared" si="148"/>
        <v>267.63269734144376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345.77399999999989</v>
      </c>
      <c r="P143" s="14">
        <f t="shared" si="141"/>
        <v>80.691719689626183</v>
      </c>
      <c r="Q143" s="22">
        <f t="shared" si="108"/>
        <v>742.76112845943214</v>
      </c>
      <c r="R143" s="62">
        <f t="shared" si="109"/>
        <v>1036.0944617927655</v>
      </c>
      <c r="S143" s="62">
        <f ca="1">AVERAGE(OFFSET($R$3,0,0,'Données projet'!$E$9+1,1))-AVERAGE(OFFSET($H$3,0,0,'Données projet'!$E$9+1,1))</f>
        <v>439.44767572009806</v>
      </c>
      <c r="T143" s="62">
        <f t="shared" si="142"/>
        <v>245.54866503154676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76.632391061599265</v>
      </c>
      <c r="AO143" s="62">
        <f t="shared" si="144"/>
        <v>263.22316924362588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5.7733259180196423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5.6997891243072488E-18</v>
      </c>
      <c r="AX143" s="23">
        <f t="shared" si="114"/>
        <v>5.7733259180196423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5.4092197387944907E-14</v>
      </c>
      <c r="BF143" s="14">
        <f t="shared" si="145"/>
        <v>8.7287050538073676E-13</v>
      </c>
      <c r="BG143" s="22">
        <f t="shared" si="115"/>
        <v>1.6144600406554537E-12</v>
      </c>
      <c r="BH143" s="62">
        <f t="shared" si="116"/>
        <v>293.33333333333491</v>
      </c>
      <c r="BI143" s="62">
        <f ca="1">AVERAGE(OFFSET($BH$3,0,0,'Données projet'!$E$11+1,1))-AVERAGE(OFFSET($H$3,0,0,'Données projet'!$E$11+1,1))</f>
        <v>286.93155310107437</v>
      </c>
      <c r="BJ143" s="62">
        <f t="shared" si="146"/>
        <v>234.88697533928587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2">
        <f t="shared" si="119"/>
        <v>293.33333333333582</v>
      </c>
      <c r="CD143" s="62">
        <f ca="1">AVERAGE(OFFSET($CC$3,0,0,'Données projet'!$E$12+1,1))-AVERAGE(OFFSET($H$3,0,0,'Données projet'!$E$12+1,1))</f>
        <v>229.46359752491622</v>
      </c>
      <c r="CE143" s="62">
        <f t="shared" si="148"/>
        <v>267.63269734144376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349.32299999999992</v>
      </c>
      <c r="P144" s="14">
        <f t="shared" si="141"/>
        <v>81.423094202589596</v>
      </c>
      <c r="Q144" s="22">
        <f t="shared" si="108"/>
        <v>750.21611406951013</v>
      </c>
      <c r="R144" s="62">
        <f t="shared" si="109"/>
        <v>1043.5494474028435</v>
      </c>
      <c r="S144" s="62">
        <f ca="1">AVERAGE(OFFSET($R$3,0,0,'Données projet'!$E$9+1,1))-AVERAGE(OFFSET($H$3,0,0,'Données projet'!$E$9+1,1))</f>
        <v>439.44767572009806</v>
      </c>
      <c r="T144" s="62">
        <f t="shared" si="142"/>
        <v>245.54866503154676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76.632391061599265</v>
      </c>
      <c r="AO144" s="62">
        <f t="shared" si="144"/>
        <v>263.22316924362588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5.6601145181483794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4.0303595411309891E-18</v>
      </c>
      <c r="AX144" s="23">
        <f t="shared" si="114"/>
        <v>5.6601145181483794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5.4092197387944907E-14</v>
      </c>
      <c r="BF144" s="14">
        <f t="shared" si="145"/>
        <v>8.7287050538073676E-13</v>
      </c>
      <c r="BG144" s="22">
        <f t="shared" si="115"/>
        <v>1.6144600406554537E-12</v>
      </c>
      <c r="BH144" s="62">
        <f t="shared" si="116"/>
        <v>293.33333333333491</v>
      </c>
      <c r="BI144" s="62">
        <f ca="1">AVERAGE(OFFSET($BH$3,0,0,'Données projet'!$E$11+1,1))-AVERAGE(OFFSET($H$3,0,0,'Données projet'!$E$11+1,1))</f>
        <v>286.93155310107437</v>
      </c>
      <c r="BJ144" s="62">
        <f t="shared" si="146"/>
        <v>234.88697533928587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2">
        <f t="shared" si="119"/>
        <v>293.33333333333582</v>
      </c>
      <c r="CD144" s="62">
        <f ca="1">AVERAGE(OFFSET($CC$3,0,0,'Données projet'!$E$12+1,1))-AVERAGE(OFFSET($H$3,0,0,'Données projet'!$E$12+1,1))</f>
        <v>229.46359752491622</v>
      </c>
      <c r="CE144" s="62">
        <f t="shared" si="148"/>
        <v>267.63269734144376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352.8719999999999</v>
      </c>
      <c r="P145" s="14">
        <f t="shared" si="141"/>
        <v>82.153604299641287</v>
      </c>
      <c r="Q145" s="22">
        <f t="shared" si="108"/>
        <v>757.66959415520842</v>
      </c>
      <c r="R145" s="62">
        <f t="shared" si="109"/>
        <v>1051.0029274885417</v>
      </c>
      <c r="S145" s="62">
        <f ca="1">AVERAGE(OFFSET($R$3,0,0,'Données projet'!$E$9+1,1))-AVERAGE(OFFSET($H$3,0,0,'Données projet'!$E$9+1,1))</f>
        <v>439.44767572009806</v>
      </c>
      <c r="T145" s="62">
        <f t="shared" si="142"/>
        <v>245.54866503154676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76.632391061599265</v>
      </c>
      <c r="AO145" s="62">
        <f t="shared" si="144"/>
        <v>263.22316924362588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5.5491231247764565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2.8498945621536244E-18</v>
      </c>
      <c r="AX145" s="23">
        <f t="shared" si="114"/>
        <v>5.5491231247764565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5.4092197387944907E-14</v>
      </c>
      <c r="BF145" s="14">
        <f t="shared" si="145"/>
        <v>8.7287050538073676E-13</v>
      </c>
      <c r="BG145" s="22">
        <f t="shared" si="115"/>
        <v>1.6144600406554537E-12</v>
      </c>
      <c r="BH145" s="62">
        <f t="shared" si="116"/>
        <v>293.33333333333491</v>
      </c>
      <c r="BI145" s="62">
        <f ca="1">AVERAGE(OFFSET($BH$3,0,0,'Données projet'!$E$11+1,1))-AVERAGE(OFFSET($H$3,0,0,'Données projet'!$E$11+1,1))</f>
        <v>286.93155310107437</v>
      </c>
      <c r="BJ145" s="62">
        <f t="shared" si="146"/>
        <v>234.88697533928587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2">
        <f t="shared" si="119"/>
        <v>293.33333333333582</v>
      </c>
      <c r="CD145" s="62">
        <f ca="1">AVERAGE(OFFSET($CC$3,0,0,'Données projet'!$E$12+1,1))-AVERAGE(OFFSET($H$3,0,0,'Données projet'!$E$12+1,1))</f>
        <v>229.46359752491622</v>
      </c>
      <c r="CE145" s="62">
        <f t="shared" si="148"/>
        <v>267.63269734144376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356.42099999999994</v>
      </c>
      <c r="P146" s="14">
        <f t="shared" si="141"/>
        <v>82.883259681231806</v>
      </c>
      <c r="Q146" s="22">
        <f t="shared" si="108"/>
        <v>765.12158561147862</v>
      </c>
      <c r="R146" s="62">
        <f t="shared" si="109"/>
        <v>1058.4549189448119</v>
      </c>
      <c r="S146" s="62">
        <f ca="1">AVERAGE(OFFSET($R$3,0,0,'Données projet'!$E$9+1,1))-AVERAGE(OFFSET($H$3,0,0,'Données projet'!$E$9+1,1))</f>
        <v>439.44767572009806</v>
      </c>
      <c r="T146" s="62">
        <f t="shared" si="142"/>
        <v>245.54866503154676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76.632391061599265</v>
      </c>
      <c r="AO146" s="62">
        <f t="shared" si="144"/>
        <v>263.22316924362588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5.4403082049304921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2.0151797705654945E-18</v>
      </c>
      <c r="AX146" s="23">
        <f t="shared" si="114"/>
        <v>5.4403082049304921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5.4092197387944907E-14</v>
      </c>
      <c r="BF146" s="14">
        <f t="shared" si="145"/>
        <v>8.7287050538073676E-13</v>
      </c>
      <c r="BG146" s="22">
        <f t="shared" si="115"/>
        <v>1.6144600406554537E-12</v>
      </c>
      <c r="BH146" s="62">
        <f t="shared" si="116"/>
        <v>293.33333333333491</v>
      </c>
      <c r="BI146" s="62">
        <f ca="1">AVERAGE(OFFSET($BH$3,0,0,'Données projet'!$E$11+1,1))-AVERAGE(OFFSET($H$3,0,0,'Données projet'!$E$11+1,1))</f>
        <v>286.93155310107437</v>
      </c>
      <c r="BJ146" s="62">
        <f t="shared" si="146"/>
        <v>234.88697533928587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2">
        <f t="shared" si="119"/>
        <v>293.33333333333582</v>
      </c>
      <c r="CD146" s="62">
        <f ca="1">AVERAGE(OFFSET($CC$3,0,0,'Données projet'!$E$12+1,1))-AVERAGE(OFFSET($H$3,0,0,'Données projet'!$E$12+1,1))</f>
        <v>229.46359752491622</v>
      </c>
      <c r="CE146" s="62">
        <f t="shared" si="148"/>
        <v>267.63269734144376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359.96999999999991</v>
      </c>
      <c r="P147" s="14">
        <f t="shared" si="141"/>
        <v>83.612069843495831</v>
      </c>
      <c r="Q147" s="22">
        <f t="shared" si="108"/>
        <v>772.57210497742165</v>
      </c>
      <c r="R147" s="62">
        <f t="shared" si="109"/>
        <v>1065.905438310755</v>
      </c>
      <c r="S147" s="62">
        <f ca="1">AVERAGE(OFFSET($R$3,0,0,'Données projet'!$E$9+1,1))-AVERAGE(OFFSET($H$3,0,0,'Données projet'!$E$9+1,1))</f>
        <v>439.44767572009806</v>
      </c>
      <c r="T147" s="62">
        <f t="shared" si="142"/>
        <v>245.54866503154676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76.632391061599265</v>
      </c>
      <c r="AO147" s="62">
        <f t="shared" si="144"/>
        <v>263.22316924362588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5.3336270792921594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1.4249472810768122E-18</v>
      </c>
      <c r="AX147" s="23">
        <f t="shared" si="114"/>
        <v>5.3336270792921594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5.4092197387944907E-14</v>
      </c>
      <c r="BF147" s="14">
        <f t="shared" si="145"/>
        <v>8.7287050538073676E-13</v>
      </c>
      <c r="BG147" s="22">
        <f t="shared" si="115"/>
        <v>1.6144600406554537E-12</v>
      </c>
      <c r="BH147" s="62">
        <f t="shared" si="116"/>
        <v>293.33333333333491</v>
      </c>
      <c r="BI147" s="62">
        <f ca="1">AVERAGE(OFFSET($BH$3,0,0,'Données projet'!$E$11+1,1))-AVERAGE(OFFSET($H$3,0,0,'Données projet'!$E$11+1,1))</f>
        <v>286.93155310107437</v>
      </c>
      <c r="BJ147" s="62">
        <f t="shared" si="146"/>
        <v>234.88697533928587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2">
        <f t="shared" si="119"/>
        <v>293.33333333333582</v>
      </c>
      <c r="CD147" s="62">
        <f ca="1">AVERAGE(OFFSET($CC$3,0,0,'Données projet'!$E$12+1,1))-AVERAGE(OFFSET($H$3,0,0,'Données projet'!$E$12+1,1))</f>
        <v>229.46359752491622</v>
      </c>
      <c r="CE147" s="62">
        <f t="shared" si="148"/>
        <v>267.63269734144376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363.51899999999989</v>
      </c>
      <c r="P148" s="14">
        <f t="shared" si="141"/>
        <v>84.340044084526426</v>
      </c>
      <c r="Q148" s="22">
        <f t="shared" si="108"/>
        <v>780.02116844721661</v>
      </c>
      <c r="R148" s="62">
        <f t="shared" si="109"/>
        <v>1073.35450178055</v>
      </c>
      <c r="S148" s="62">
        <f ca="1">AVERAGE(OFFSET($R$3,0,0,'Données projet'!$E$9+1,1))-AVERAGE(OFFSET($H$3,0,0,'Données projet'!$E$9+1,1))</f>
        <v>439.44767572009806</v>
      </c>
      <c r="T148" s="62">
        <f t="shared" si="142"/>
        <v>245.54866503154676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76.632391061599265</v>
      </c>
      <c r="AO148" s="62">
        <f t="shared" si="144"/>
        <v>263.22316924362588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5.229037905458533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1.0075898852827473E-18</v>
      </c>
      <c r="AX148" s="23">
        <f t="shared" si="114"/>
        <v>5.229037905458533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5.4092197387944907E-14</v>
      </c>
      <c r="BF148" s="14">
        <f t="shared" si="145"/>
        <v>8.7287050538073676E-13</v>
      </c>
      <c r="BG148" s="22">
        <f t="shared" si="115"/>
        <v>1.6144600406554537E-12</v>
      </c>
      <c r="BH148" s="62">
        <f t="shared" si="116"/>
        <v>293.33333333333491</v>
      </c>
      <c r="BI148" s="62">
        <f ca="1">AVERAGE(OFFSET($BH$3,0,0,'Données projet'!$E$11+1,1))-AVERAGE(OFFSET($H$3,0,0,'Données projet'!$E$11+1,1))</f>
        <v>286.93155310107437</v>
      </c>
      <c r="BJ148" s="62">
        <f t="shared" si="146"/>
        <v>234.88697533928587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2">
        <f t="shared" si="119"/>
        <v>293.33333333333582</v>
      </c>
      <c r="CD148" s="62">
        <f ca="1">AVERAGE(OFFSET($CC$3,0,0,'Données projet'!$E$12+1,1))-AVERAGE(OFFSET($H$3,0,0,'Données projet'!$E$12+1,1))</f>
        <v>229.46359752491622</v>
      </c>
      <c r="CE148" s="62">
        <f t="shared" si="148"/>
        <v>267.63269734144376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367.06799999999987</v>
      </c>
      <c r="P149" s="14">
        <f t="shared" si="141"/>
        <v>85.06719151039799</v>
      </c>
      <c r="Q149" s="22">
        <f t="shared" si="108"/>
        <v>787.46879188060973</v>
      </c>
      <c r="R149" s="62">
        <f t="shared" si="109"/>
        <v>1080.8021252139431</v>
      </c>
      <c r="S149" s="62">
        <f ca="1">AVERAGE(OFFSET($R$3,0,0,'Données projet'!$E$9+1,1))-AVERAGE(OFFSET($H$3,0,0,'Données projet'!$E$9+1,1))</f>
        <v>439.44767572009806</v>
      </c>
      <c r="T149" s="62">
        <f t="shared" si="142"/>
        <v>245.54866503154676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76.632391061599265</v>
      </c>
      <c r="AO149" s="62">
        <f t="shared" si="144"/>
        <v>263.22316924362588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5.1264996615306861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7.124736405384061E-19</v>
      </c>
      <c r="AX149" s="23">
        <f t="shared" si="114"/>
        <v>5.1264996615306861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5.4092197387944907E-14</v>
      </c>
      <c r="BF149" s="14">
        <f t="shared" si="145"/>
        <v>8.7287050538073676E-13</v>
      </c>
      <c r="BG149" s="22">
        <f t="shared" si="115"/>
        <v>1.6144600406554537E-12</v>
      </c>
      <c r="BH149" s="62">
        <f t="shared" si="116"/>
        <v>293.33333333333491</v>
      </c>
      <c r="BI149" s="62">
        <f ca="1">AVERAGE(OFFSET($BH$3,0,0,'Données projet'!$E$11+1,1))-AVERAGE(OFFSET($H$3,0,0,'Données projet'!$E$11+1,1))</f>
        <v>286.93155310107437</v>
      </c>
      <c r="BJ149" s="62">
        <f t="shared" si="146"/>
        <v>234.88697533928587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2">
        <f t="shared" si="119"/>
        <v>293.33333333333582</v>
      </c>
      <c r="CD149" s="62">
        <f ca="1">AVERAGE(OFFSET($CC$3,0,0,'Données projet'!$E$12+1,1))-AVERAGE(OFFSET($H$3,0,0,'Données projet'!$E$12+1,1))</f>
        <v>229.46359752491622</v>
      </c>
      <c r="CE149" s="62">
        <f t="shared" si="148"/>
        <v>267.63269734144376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370.6169999999999</v>
      </c>
      <c r="P150" s="14">
        <f t="shared" si="141"/>
        <v>85.793521040948463</v>
      </c>
      <c r="Q150" s="22">
        <f t="shared" si="108"/>
        <v>794.91499081298491</v>
      </c>
      <c r="R150" s="62">
        <f t="shared" si="109"/>
        <v>1088.2483241463183</v>
      </c>
      <c r="S150" s="62">
        <f ca="1">AVERAGE(OFFSET($R$3,0,0,'Données projet'!$E$9+1,1))-AVERAGE(OFFSET($H$3,0,0,'Données projet'!$E$9+1,1))</f>
        <v>439.44767572009806</v>
      </c>
      <c r="T150" s="62">
        <f t="shared" si="142"/>
        <v>245.54866503154676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76.632391061599265</v>
      </c>
      <c r="AO150" s="62">
        <f t="shared" si="144"/>
        <v>263.22316924362588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5.0259721300241118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5.0379494264137363E-19</v>
      </c>
      <c r="AX150" s="23">
        <f t="shared" si="114"/>
        <v>5.0259721300241118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5.4092197387944907E-14</v>
      </c>
      <c r="BF150" s="14">
        <f t="shared" si="145"/>
        <v>8.7287050538073676E-13</v>
      </c>
      <c r="BG150" s="22">
        <f t="shared" si="115"/>
        <v>1.6144600406554537E-12</v>
      </c>
      <c r="BH150" s="62">
        <f t="shared" si="116"/>
        <v>293.33333333333491</v>
      </c>
      <c r="BI150" s="62">
        <f ca="1">AVERAGE(OFFSET($BH$3,0,0,'Données projet'!$E$11+1,1))-AVERAGE(OFFSET($H$3,0,0,'Données projet'!$E$11+1,1))</f>
        <v>286.93155310107437</v>
      </c>
      <c r="BJ150" s="62">
        <f t="shared" si="146"/>
        <v>234.88697533928587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2">
        <f t="shared" si="119"/>
        <v>293.33333333333582</v>
      </c>
      <c r="CD150" s="62">
        <f ca="1">AVERAGE(OFFSET($CC$3,0,0,'Données projet'!$E$12+1,1))-AVERAGE(OFFSET($H$3,0,0,'Données projet'!$E$12+1,1))</f>
        <v>229.46359752491622</v>
      </c>
      <c r="CE150" s="62">
        <f t="shared" si="148"/>
        <v>267.63269734144376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374.16599999999994</v>
      </c>
      <c r="P151" s="14">
        <f t="shared" si="141"/>
        <v>86.519041415334357</v>
      </c>
      <c r="Q151" s="22">
        <f t="shared" si="108"/>
        <v>802.35978046504044</v>
      </c>
      <c r="R151" s="62">
        <f t="shared" si="109"/>
        <v>1095.6931137983738</v>
      </c>
      <c r="S151" s="62">
        <f ca="1">AVERAGE(OFFSET($R$3,0,0,'Données projet'!$E$9+1,1))-AVERAGE(OFFSET($H$3,0,0,'Données projet'!$E$9+1,1))</f>
        <v>439.44767572009806</v>
      </c>
      <c r="T151" s="62">
        <f t="shared" si="142"/>
        <v>245.54866503154676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76.632391061599265</v>
      </c>
      <c r="AO151" s="62">
        <f t="shared" si="144"/>
        <v>263.22316924362588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4.9274158820946417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3.5623682026920305E-19</v>
      </c>
      <c r="AX151" s="23">
        <f t="shared" si="114"/>
        <v>4.9274158820946417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5.4092197387944907E-14</v>
      </c>
      <c r="BF151" s="14">
        <f t="shared" si="145"/>
        <v>8.7287050538073676E-13</v>
      </c>
      <c r="BG151" s="22">
        <f t="shared" si="115"/>
        <v>1.6144600406554537E-12</v>
      </c>
      <c r="BH151" s="62">
        <f t="shared" si="116"/>
        <v>293.33333333333491</v>
      </c>
      <c r="BI151" s="62">
        <f ca="1">AVERAGE(OFFSET($BH$3,0,0,'Données projet'!$E$11+1,1))-AVERAGE(OFFSET($H$3,0,0,'Données projet'!$E$11+1,1))</f>
        <v>286.93155310107437</v>
      </c>
      <c r="BJ151" s="62">
        <f t="shared" si="146"/>
        <v>234.88697533928587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2">
        <f t="shared" si="119"/>
        <v>293.33333333333582</v>
      </c>
      <c r="CD151" s="62">
        <f ca="1">AVERAGE(OFFSET($CC$3,0,0,'Données projet'!$E$12+1,1))-AVERAGE(OFFSET($H$3,0,0,'Données projet'!$E$12+1,1))</f>
        <v>229.46359752491622</v>
      </c>
      <c r="CE151" s="62">
        <f t="shared" si="148"/>
        <v>267.63269734144376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377.71499999999992</v>
      </c>
      <c r="P152" s="14">
        <f t="shared" si="141"/>
        <v>87.243761197369693</v>
      </c>
      <c r="Q152" s="22">
        <f t="shared" si="108"/>
        <v>809.80317575208539</v>
      </c>
      <c r="R152" s="62">
        <f t="shared" si="109"/>
        <v>1103.1365090854188</v>
      </c>
      <c r="S152" s="62">
        <f ca="1">AVERAGE(OFFSET($R$3,0,0,'Données projet'!$E$9+1,1))-AVERAGE(OFFSET($H$3,0,0,'Données projet'!$E$9+1,1))</f>
        <v>439.44767572009806</v>
      </c>
      <c r="T152" s="62">
        <f t="shared" si="142"/>
        <v>245.54866503154676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76.632391061599265</v>
      </c>
      <c r="AO152" s="62">
        <f t="shared" si="144"/>
        <v>263.22316924362588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4.8307922620736923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2.5189747132068682E-19</v>
      </c>
      <c r="AX152" s="23">
        <f t="shared" si="114"/>
        <v>4.8307922620736923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5.4092197387944907E-14</v>
      </c>
      <c r="BF152" s="14">
        <f t="shared" si="145"/>
        <v>8.7287050538073676E-13</v>
      </c>
      <c r="BG152" s="22">
        <f t="shared" si="115"/>
        <v>1.6144600406554537E-12</v>
      </c>
      <c r="BH152" s="62">
        <f t="shared" si="116"/>
        <v>293.33333333333491</v>
      </c>
      <c r="BI152" s="62">
        <f ca="1">AVERAGE(OFFSET($BH$3,0,0,'Données projet'!$E$11+1,1))-AVERAGE(OFFSET($H$3,0,0,'Données projet'!$E$11+1,1))</f>
        <v>286.93155310107437</v>
      </c>
      <c r="BJ152" s="62">
        <f t="shared" si="146"/>
        <v>234.88697533928587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2">
        <f t="shared" si="119"/>
        <v>293.33333333333582</v>
      </c>
      <c r="CD152" s="62">
        <f ca="1">AVERAGE(OFFSET($CC$3,0,0,'Données projet'!$E$12+1,1))-AVERAGE(OFFSET($H$3,0,0,'Données projet'!$E$12+1,1))</f>
        <v>229.46359752491622</v>
      </c>
      <c r="CE152" s="62">
        <f t="shared" si="148"/>
        <v>267.63269734144376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381.2639999999999</v>
      </c>
      <c r="P153" s="14">
        <f t="shared" si="141"/>
        <v>87.967688780656687</v>
      </c>
      <c r="Q153" s="22">
        <f t="shared" si="108"/>
        <v>817.24519129297687</v>
      </c>
      <c r="R153" s="62">
        <f t="shared" si="109"/>
        <v>1110.5785246263101</v>
      </c>
      <c r="S153" s="62">
        <f ca="1">AVERAGE(OFFSET($R$3,0,0,'Données projet'!$E$9+1,1))-AVERAGE(OFFSET($H$3,0,0,'Données projet'!$E$9+1,1))</f>
        <v>439.44767572009806</v>
      </c>
      <c r="T153" s="62">
        <f t="shared" si="142"/>
        <v>245.54866503154676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76.632391061599265</v>
      </c>
      <c r="AO153" s="62">
        <f t="shared" si="144"/>
        <v>263.22316924362588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4.7360633723067647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1.7811841013460152E-19</v>
      </c>
      <c r="AX153" s="23">
        <f t="shared" si="114"/>
        <v>4.7360633723067647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5.4092197387944907E-14</v>
      </c>
      <c r="BF153" s="14">
        <f t="shared" si="145"/>
        <v>8.7287050538073676E-13</v>
      </c>
      <c r="BG153" s="22">
        <f t="shared" si="115"/>
        <v>1.6144600406554537E-12</v>
      </c>
      <c r="BH153" s="62">
        <f t="shared" si="116"/>
        <v>293.33333333333491</v>
      </c>
      <c r="BI153" s="62">
        <f ca="1">AVERAGE(OFFSET($BH$3,0,0,'Données projet'!$E$11+1,1))-AVERAGE(OFFSET($H$3,0,0,'Données projet'!$E$11+1,1))</f>
        <v>286.93155310107437</v>
      </c>
      <c r="BJ153" s="62">
        <f t="shared" si="146"/>
        <v>234.88697533928587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2">
        <f t="shared" si="119"/>
        <v>293.33333333333582</v>
      </c>
      <c r="CD153" s="62">
        <f ca="1">AVERAGE(OFFSET($CC$3,0,0,'Données projet'!$E$12+1,1))-AVERAGE(OFFSET($H$3,0,0,'Données projet'!$E$12+1,1))</f>
        <v>229.46359752491622</v>
      </c>
      <c r="CE153" s="62">
        <f t="shared" si="148"/>
        <v>267.63269734144376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-1.1527845344971866E-13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439.44767572009806</v>
      </c>
      <c r="T154" s="62">
        <f t="shared" si="142"/>
        <v>245.54866503154676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76.632391061599265</v>
      </c>
      <c r="AO154" s="62">
        <f t="shared" si="144"/>
        <v>263.22316924362588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4.643192058289249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1.2594873566034341E-19</v>
      </c>
      <c r="AX154" s="23">
        <f t="shared" ref="AX154:AX203" si="166">SUM(AU154:AW154)</f>
        <v>4.643192058289249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5.4092197387944907E-14</v>
      </c>
      <c r="BF154" s="14">
        <f t="shared" ref="BF154:BF203" si="167">EXP(-1.0587+0.8836*LN(BE154)+0.284)</f>
        <v>8.7287050538073676E-13</v>
      </c>
      <c r="BG154" s="22">
        <f t="shared" ref="BG154:BG203" si="168">(BE154+BF154)*0.475*44/12</f>
        <v>1.6144600406554537E-12</v>
      </c>
      <c r="BH154" s="62">
        <f t="shared" si="116"/>
        <v>293.33333333333491</v>
      </c>
      <c r="BI154" s="62">
        <f ca="1">AVERAGE(OFFSET($BH$3,0,0,'Données projet'!$E$11+1,1))-AVERAGE(OFFSET($H$3,0,0,'Données projet'!$E$11+1,1))</f>
        <v>286.93155310107437</v>
      </c>
      <c r="BJ154" s="62">
        <f t="shared" si="146"/>
        <v>234.88697533928587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2">
        <f t="shared" si="119"/>
        <v>293.33333333333582</v>
      </c>
      <c r="CD154" s="62">
        <f ca="1">AVERAGE(OFFSET($CC$3,0,0,'Données projet'!$E$12+1,1))-AVERAGE(OFFSET($H$3,0,0,'Données projet'!$E$12+1,1))</f>
        <v>229.46359752491622</v>
      </c>
      <c r="CE154" s="62">
        <f t="shared" si="148"/>
        <v>267.63269734144376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-1.1527845344971866E-13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439.44767572009806</v>
      </c>
      <c r="T155" s="62">
        <f t="shared" si="142"/>
        <v>245.54866503154676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76.632391061599265</v>
      </c>
      <c r="AO155" s="62">
        <f t="shared" si="144"/>
        <v>263.22316924362588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4.5521418940937091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8.9059205067300762E-20</v>
      </c>
      <c r="AX155" s="23">
        <f t="shared" si="166"/>
        <v>4.5521418940937091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5.4092197387944907E-14</v>
      </c>
      <c r="BF155" s="14">
        <f t="shared" si="167"/>
        <v>8.7287050538073676E-13</v>
      </c>
      <c r="BG155" s="22">
        <f t="shared" si="168"/>
        <v>1.6144600406554537E-12</v>
      </c>
      <c r="BH155" s="62">
        <f t="shared" si="116"/>
        <v>293.33333333333491</v>
      </c>
      <c r="BI155" s="62">
        <f ca="1">AVERAGE(OFFSET($BH$3,0,0,'Données projet'!$E$11+1,1))-AVERAGE(OFFSET($H$3,0,0,'Données projet'!$E$11+1,1))</f>
        <v>286.93155310107437</v>
      </c>
      <c r="BJ155" s="62">
        <f t="shared" si="146"/>
        <v>234.88697533928587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2">
        <f t="shared" si="119"/>
        <v>293.33333333333582</v>
      </c>
      <c r="CD155" s="62">
        <f ca="1">AVERAGE(OFFSET($CC$3,0,0,'Données projet'!$E$12+1,1))-AVERAGE(OFFSET($H$3,0,0,'Données projet'!$E$12+1,1))</f>
        <v>229.46359752491622</v>
      </c>
      <c r="CE155" s="62">
        <f t="shared" si="148"/>
        <v>267.63269734144376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-1.1527845344971866E-13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439.44767572009806</v>
      </c>
      <c r="T156" s="62">
        <f t="shared" si="142"/>
        <v>245.54866503154676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76.632391061599265</v>
      </c>
      <c r="AO156" s="62">
        <f t="shared" si="144"/>
        <v>263.22316924362588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4.4628771680829269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6.2974367830171704E-20</v>
      </c>
      <c r="AX156" s="23">
        <f t="shared" si="166"/>
        <v>4.4628771680829269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5.4092197387944907E-14</v>
      </c>
      <c r="BF156" s="14">
        <f t="shared" si="167"/>
        <v>8.7287050538073676E-13</v>
      </c>
      <c r="BG156" s="22">
        <f t="shared" si="168"/>
        <v>1.6144600406554537E-12</v>
      </c>
      <c r="BH156" s="62">
        <f t="shared" si="116"/>
        <v>293.33333333333491</v>
      </c>
      <c r="BI156" s="62">
        <f ca="1">AVERAGE(OFFSET($BH$3,0,0,'Données projet'!$E$11+1,1))-AVERAGE(OFFSET($H$3,0,0,'Données projet'!$E$11+1,1))</f>
        <v>286.93155310107437</v>
      </c>
      <c r="BJ156" s="62">
        <f t="shared" si="146"/>
        <v>234.88697533928587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2">
        <f t="shared" si="119"/>
        <v>293.33333333333582</v>
      </c>
      <c r="CD156" s="62">
        <f ca="1">AVERAGE(OFFSET($CC$3,0,0,'Données projet'!$E$12+1,1))-AVERAGE(OFFSET($H$3,0,0,'Données projet'!$E$12+1,1))</f>
        <v>229.46359752491622</v>
      </c>
      <c r="CE156" s="62">
        <f t="shared" si="148"/>
        <v>267.63269734144376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-1.1527845344971866E-13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439.44767572009806</v>
      </c>
      <c r="T157" s="62">
        <f t="shared" si="142"/>
        <v>245.54866503154676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76.632391061599265</v>
      </c>
      <c r="AO157" s="62">
        <f t="shared" si="144"/>
        <v>263.22316924362588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4.3753628689031094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4.4529602533650381E-20</v>
      </c>
      <c r="AX157" s="23">
        <f t="shared" si="166"/>
        <v>4.3753628689031094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5.4092197387944907E-14</v>
      </c>
      <c r="BF157" s="14">
        <f t="shared" si="167"/>
        <v>8.7287050538073676E-13</v>
      </c>
      <c r="BG157" s="22">
        <f t="shared" si="168"/>
        <v>1.6144600406554537E-12</v>
      </c>
      <c r="BH157" s="62">
        <f t="shared" si="116"/>
        <v>293.33333333333491</v>
      </c>
      <c r="BI157" s="62">
        <f ca="1">AVERAGE(OFFSET($BH$3,0,0,'Données projet'!$E$11+1,1))-AVERAGE(OFFSET($H$3,0,0,'Données projet'!$E$11+1,1))</f>
        <v>286.93155310107437</v>
      </c>
      <c r="BJ157" s="62">
        <f t="shared" si="146"/>
        <v>234.88697533928587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2">
        <f t="shared" si="119"/>
        <v>293.33333333333582</v>
      </c>
      <c r="CD157" s="62">
        <f ca="1">AVERAGE(OFFSET($CC$3,0,0,'Données projet'!$E$12+1,1))-AVERAGE(OFFSET($H$3,0,0,'Données projet'!$E$12+1,1))</f>
        <v>229.46359752491622</v>
      </c>
      <c r="CE157" s="62">
        <f t="shared" si="148"/>
        <v>267.63269734144376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-1.1527845344971866E-13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439.44767572009806</v>
      </c>
      <c r="T158" s="62">
        <f t="shared" si="142"/>
        <v>245.54866503154676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76.632391061599265</v>
      </c>
      <c r="AO158" s="62">
        <f t="shared" si="144"/>
        <v>263.22316924362588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4.2895646717517568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3.1487183915085852E-20</v>
      </c>
      <c r="AX158" s="23">
        <f t="shared" si="166"/>
        <v>4.2895646717517568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5.4092197387944907E-14</v>
      </c>
      <c r="BF158" s="14">
        <f t="shared" si="167"/>
        <v>8.7287050538073676E-13</v>
      </c>
      <c r="BG158" s="22">
        <f t="shared" si="168"/>
        <v>1.6144600406554537E-12</v>
      </c>
      <c r="BH158" s="62">
        <f t="shared" si="116"/>
        <v>293.33333333333491</v>
      </c>
      <c r="BI158" s="62">
        <f ca="1">AVERAGE(OFFSET($BH$3,0,0,'Données projet'!$E$11+1,1))-AVERAGE(OFFSET($H$3,0,0,'Données projet'!$E$11+1,1))</f>
        <v>286.93155310107437</v>
      </c>
      <c r="BJ158" s="62">
        <f t="shared" si="146"/>
        <v>234.88697533928587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2">
        <f t="shared" si="119"/>
        <v>293.33333333333582</v>
      </c>
      <c r="CD158" s="62">
        <f ca="1">AVERAGE(OFFSET($CC$3,0,0,'Données projet'!$E$12+1,1))-AVERAGE(OFFSET($H$3,0,0,'Données projet'!$E$12+1,1))</f>
        <v>229.46359752491622</v>
      </c>
      <c r="CE158" s="62">
        <f t="shared" si="148"/>
        <v>267.63269734144376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-1.1527845344971866E-13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439.44767572009806</v>
      </c>
      <c r="T159" s="62">
        <f t="shared" si="142"/>
        <v>245.54866503154676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76.632391061599265</v>
      </c>
      <c r="AO159" s="62">
        <f t="shared" si="144"/>
        <v>263.22316924362588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4.2054489249148093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2.2264801266825191E-20</v>
      </c>
      <c r="AX159" s="23">
        <f t="shared" si="166"/>
        <v>4.2054489249148093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5.4092197387944907E-14</v>
      </c>
      <c r="BF159" s="14">
        <f t="shared" si="167"/>
        <v>8.7287050538073676E-13</v>
      </c>
      <c r="BG159" s="22">
        <f t="shared" si="168"/>
        <v>1.6144600406554537E-12</v>
      </c>
      <c r="BH159" s="62">
        <f t="shared" si="116"/>
        <v>293.33333333333491</v>
      </c>
      <c r="BI159" s="62">
        <f ca="1">AVERAGE(OFFSET($BH$3,0,0,'Données projet'!$E$11+1,1))-AVERAGE(OFFSET($H$3,0,0,'Données projet'!$E$11+1,1))</f>
        <v>286.93155310107437</v>
      </c>
      <c r="BJ159" s="62">
        <f t="shared" si="146"/>
        <v>234.88697533928587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2">
        <f t="shared" si="119"/>
        <v>293.33333333333582</v>
      </c>
      <c r="CD159" s="62">
        <f ca="1">AVERAGE(OFFSET($CC$3,0,0,'Données projet'!$E$12+1,1))-AVERAGE(OFFSET($H$3,0,0,'Données projet'!$E$12+1,1))</f>
        <v>229.46359752491622</v>
      </c>
      <c r="CE159" s="62">
        <f t="shared" si="148"/>
        <v>267.63269734144376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-1.1527845344971866E-13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439.44767572009806</v>
      </c>
      <c r="T160" s="62">
        <f t="shared" si="142"/>
        <v>245.54866503154676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76.632391061599265</v>
      </c>
      <c r="AO160" s="62">
        <f t="shared" si="144"/>
        <v>263.22316924362588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4.1229826365677944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1.5743591957542926E-20</v>
      </c>
      <c r="AX160" s="23">
        <f t="shared" si="166"/>
        <v>4.1229826365677944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5.4092197387944907E-14</v>
      </c>
      <c r="BF160" s="14">
        <f t="shared" si="167"/>
        <v>8.7287050538073676E-13</v>
      </c>
      <c r="BG160" s="22">
        <f t="shared" si="168"/>
        <v>1.6144600406554537E-12</v>
      </c>
      <c r="BH160" s="62">
        <f t="shared" si="116"/>
        <v>293.33333333333491</v>
      </c>
      <c r="BI160" s="62">
        <f ca="1">AVERAGE(OFFSET($BH$3,0,0,'Données projet'!$E$11+1,1))-AVERAGE(OFFSET($H$3,0,0,'Données projet'!$E$11+1,1))</f>
        <v>286.93155310107437</v>
      </c>
      <c r="BJ160" s="62">
        <f t="shared" si="146"/>
        <v>234.88697533928587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2">
        <f t="shared" si="119"/>
        <v>293.33333333333582</v>
      </c>
      <c r="CD160" s="62">
        <f ca="1">AVERAGE(OFFSET($CC$3,0,0,'Données projet'!$E$12+1,1))-AVERAGE(OFFSET($H$3,0,0,'Données projet'!$E$12+1,1))</f>
        <v>229.46359752491622</v>
      </c>
      <c r="CE160" s="62">
        <f t="shared" si="148"/>
        <v>267.63269734144376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-1.1527845344971866E-13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439.44767572009806</v>
      </c>
      <c r="T161" s="62">
        <f t="shared" si="142"/>
        <v>245.54866503154676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76.632391061599265</v>
      </c>
      <c r="AO161" s="62">
        <f t="shared" si="144"/>
        <v>263.22316924362588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4.0421334618357951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1.1132400633412595E-20</v>
      </c>
      <c r="AX161" s="23">
        <f t="shared" si="166"/>
        <v>4.0421334618357951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5.4092197387944907E-14</v>
      </c>
      <c r="BF161" s="14">
        <f t="shared" si="167"/>
        <v>8.7287050538073676E-13</v>
      </c>
      <c r="BG161" s="22">
        <f t="shared" si="168"/>
        <v>1.6144600406554537E-12</v>
      </c>
      <c r="BH161" s="62">
        <f t="shared" si="116"/>
        <v>293.33333333333491</v>
      </c>
      <c r="BI161" s="62">
        <f ca="1">AVERAGE(OFFSET($BH$3,0,0,'Données projet'!$E$11+1,1))-AVERAGE(OFFSET($H$3,0,0,'Données projet'!$E$11+1,1))</f>
        <v>286.93155310107437</v>
      </c>
      <c r="BJ161" s="62">
        <f t="shared" si="146"/>
        <v>234.88697533928587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2">
        <f t="shared" si="119"/>
        <v>293.33333333333582</v>
      </c>
      <c r="CD161" s="62">
        <f ca="1">AVERAGE(OFFSET($CC$3,0,0,'Données projet'!$E$12+1,1))-AVERAGE(OFFSET($H$3,0,0,'Données projet'!$E$12+1,1))</f>
        <v>229.46359752491622</v>
      </c>
      <c r="CE161" s="62">
        <f t="shared" si="148"/>
        <v>267.63269734144376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-1.1527845344971866E-13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439.44767572009806</v>
      </c>
      <c r="T162" s="62">
        <f t="shared" si="142"/>
        <v>245.54866503154676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76.632391061599265</v>
      </c>
      <c r="AO162" s="62">
        <f t="shared" si="144"/>
        <v>263.22316924362588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3.9628696901071629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7.871795978771463E-21</v>
      </c>
      <c r="AX162" s="23">
        <f t="shared" si="166"/>
        <v>3.9628696901071629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5.4092197387944907E-14</v>
      </c>
      <c r="BF162" s="14">
        <f t="shared" si="167"/>
        <v>8.7287050538073676E-13</v>
      </c>
      <c r="BG162" s="22">
        <f t="shared" si="168"/>
        <v>1.6144600406554537E-12</v>
      </c>
      <c r="BH162" s="62">
        <f t="shared" si="116"/>
        <v>293.33333333333491</v>
      </c>
      <c r="BI162" s="62">
        <f ca="1">AVERAGE(OFFSET($BH$3,0,0,'Données projet'!$E$11+1,1))-AVERAGE(OFFSET($H$3,0,0,'Données projet'!$E$11+1,1))</f>
        <v>286.93155310107437</v>
      </c>
      <c r="BJ162" s="62">
        <f t="shared" si="146"/>
        <v>234.88697533928587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2">
        <f t="shared" si="119"/>
        <v>293.33333333333582</v>
      </c>
      <c r="CD162" s="62">
        <f ca="1">AVERAGE(OFFSET($CC$3,0,0,'Données projet'!$E$12+1,1))-AVERAGE(OFFSET($H$3,0,0,'Données projet'!$E$12+1,1))</f>
        <v>229.46359752491622</v>
      </c>
      <c r="CE162" s="62">
        <f t="shared" si="148"/>
        <v>267.63269734144376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-1.1527845344971866E-13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439.44767572009806</v>
      </c>
      <c r="T163" s="62">
        <f t="shared" si="142"/>
        <v>245.54866503154676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76.632391061599265</v>
      </c>
      <c r="AO163" s="62">
        <f t="shared" si="144"/>
        <v>263.22316924362588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3.8851602325960024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5.5662003167062976E-21</v>
      </c>
      <c r="AX163" s="23">
        <f t="shared" si="166"/>
        <v>3.8851602325960024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5.4092197387944907E-14</v>
      </c>
      <c r="BF163" s="14">
        <f t="shared" si="167"/>
        <v>8.7287050538073676E-13</v>
      </c>
      <c r="BG163" s="22">
        <f t="shared" si="168"/>
        <v>1.6144600406554537E-12</v>
      </c>
      <c r="BH163" s="62">
        <f t="shared" si="116"/>
        <v>293.33333333333491</v>
      </c>
      <c r="BI163" s="62">
        <f ca="1">AVERAGE(OFFSET($BH$3,0,0,'Données projet'!$E$11+1,1))-AVERAGE(OFFSET($H$3,0,0,'Données projet'!$E$11+1,1))</f>
        <v>286.93155310107437</v>
      </c>
      <c r="BJ163" s="62">
        <f t="shared" si="146"/>
        <v>234.88697533928587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2">
        <f t="shared" si="119"/>
        <v>293.33333333333582</v>
      </c>
      <c r="CD163" s="62">
        <f ca="1">AVERAGE(OFFSET($CC$3,0,0,'Données projet'!$E$12+1,1))-AVERAGE(OFFSET($H$3,0,0,'Données projet'!$E$12+1,1))</f>
        <v>229.46359752491622</v>
      </c>
      <c r="CE163" s="62">
        <f t="shared" si="148"/>
        <v>267.63269734144376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-1.1527845344971866E-13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439.44767572009806</v>
      </c>
      <c r="T164" s="62">
        <f t="shared" si="142"/>
        <v>245.54866503154676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76.632391061599265</v>
      </c>
      <c r="AO164" s="62">
        <f t="shared" si="144"/>
        <v>263.22316924362588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3.8089746101485469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3.9358979893857315E-21</v>
      </c>
      <c r="AX164" s="23">
        <f t="shared" si="166"/>
        <v>3.8089746101485469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5.4092197387944907E-14</v>
      </c>
      <c r="BF164" s="14">
        <f t="shared" si="167"/>
        <v>8.7287050538073676E-13</v>
      </c>
      <c r="BG164" s="22">
        <f t="shared" si="168"/>
        <v>1.6144600406554537E-12</v>
      </c>
      <c r="BH164" s="62">
        <f t="shared" si="116"/>
        <v>293.33333333333491</v>
      </c>
      <c r="BI164" s="62">
        <f ca="1">AVERAGE(OFFSET($BH$3,0,0,'Données projet'!$E$11+1,1))-AVERAGE(OFFSET($H$3,0,0,'Données projet'!$E$11+1,1))</f>
        <v>286.93155310107437</v>
      </c>
      <c r="BJ164" s="62">
        <f t="shared" si="146"/>
        <v>234.88697533928587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2">
        <f t="shared" si="119"/>
        <v>293.33333333333582</v>
      </c>
      <c r="CD164" s="62">
        <f ca="1">AVERAGE(OFFSET($CC$3,0,0,'Données projet'!$E$12+1,1))-AVERAGE(OFFSET($H$3,0,0,'Données projet'!$E$12+1,1))</f>
        <v>229.46359752491622</v>
      </c>
      <c r="CE164" s="62">
        <f t="shared" si="148"/>
        <v>267.63269734144376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-1.1527845344971866E-13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439.44767572009806</v>
      </c>
      <c r="T165" s="62">
        <f t="shared" si="142"/>
        <v>245.54866503154676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76.632391061599265</v>
      </c>
      <c r="AO165" s="62">
        <f t="shared" si="144"/>
        <v>263.22316924362588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3.7342829412886447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2.7831001583531488E-21</v>
      </c>
      <c r="AX165" s="23">
        <f t="shared" si="166"/>
        <v>3.7342829412886447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5.4092197387944907E-14</v>
      </c>
      <c r="BF165" s="14">
        <f t="shared" si="167"/>
        <v>8.7287050538073676E-13</v>
      </c>
      <c r="BG165" s="22">
        <f t="shared" si="168"/>
        <v>1.6144600406554537E-12</v>
      </c>
      <c r="BH165" s="62">
        <f t="shared" si="116"/>
        <v>293.33333333333491</v>
      </c>
      <c r="BI165" s="62">
        <f ca="1">AVERAGE(OFFSET($BH$3,0,0,'Données projet'!$E$11+1,1))-AVERAGE(OFFSET($H$3,0,0,'Données projet'!$E$11+1,1))</f>
        <v>286.93155310107437</v>
      </c>
      <c r="BJ165" s="62">
        <f t="shared" si="146"/>
        <v>234.88697533928587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2">
        <f t="shared" si="119"/>
        <v>293.33333333333582</v>
      </c>
      <c r="CD165" s="62">
        <f ca="1">AVERAGE(OFFSET($CC$3,0,0,'Données projet'!$E$12+1,1))-AVERAGE(OFFSET($H$3,0,0,'Données projet'!$E$12+1,1))</f>
        <v>229.46359752491622</v>
      </c>
      <c r="CE165" s="62">
        <f t="shared" si="148"/>
        <v>267.63269734144376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-1.1527845344971866E-13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439.44767572009806</v>
      </c>
      <c r="T166" s="62">
        <f t="shared" si="142"/>
        <v>245.54866503154676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76.632391061599265</v>
      </c>
      <c r="AO166" s="62">
        <f t="shared" si="144"/>
        <v>263.22316924362588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3.6610559304976658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1.9679489946928658E-21</v>
      </c>
      <c r="AX166" s="23">
        <f t="shared" si="166"/>
        <v>3.6610559304976658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5.4092197387944907E-14</v>
      </c>
      <c r="BF166" s="14">
        <f t="shared" si="167"/>
        <v>8.7287050538073676E-13</v>
      </c>
      <c r="BG166" s="22">
        <f t="shared" si="168"/>
        <v>1.6144600406554537E-12</v>
      </c>
      <c r="BH166" s="62">
        <f t="shared" si="116"/>
        <v>293.33333333333491</v>
      </c>
      <c r="BI166" s="62">
        <f ca="1">AVERAGE(OFFSET($BH$3,0,0,'Données projet'!$E$11+1,1))-AVERAGE(OFFSET($H$3,0,0,'Données projet'!$E$11+1,1))</f>
        <v>286.93155310107437</v>
      </c>
      <c r="BJ166" s="62">
        <f t="shared" si="146"/>
        <v>234.88697533928587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2">
        <f t="shared" si="119"/>
        <v>293.33333333333582</v>
      </c>
      <c r="CD166" s="62">
        <f ca="1">AVERAGE(OFFSET($CC$3,0,0,'Données projet'!$E$12+1,1))-AVERAGE(OFFSET($H$3,0,0,'Données projet'!$E$12+1,1))</f>
        <v>229.46359752491622</v>
      </c>
      <c r="CE166" s="62">
        <f t="shared" si="148"/>
        <v>267.63269734144376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-1.1527845344971866E-13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439.44767572009806</v>
      </c>
      <c r="T167" s="62">
        <f t="shared" si="142"/>
        <v>245.54866503154676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76.632391061599265</v>
      </c>
      <c r="AO167" s="62">
        <f t="shared" si="144"/>
        <v>263.22316924362588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3.5892648567242316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1.3915500791765744E-21</v>
      </c>
      <c r="AX167" s="23">
        <f t="shared" si="166"/>
        <v>3.5892648567242316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5.4092197387944907E-14</v>
      </c>
      <c r="BF167" s="14">
        <f t="shared" si="167"/>
        <v>8.7287050538073676E-13</v>
      </c>
      <c r="BG167" s="22">
        <f t="shared" si="168"/>
        <v>1.6144600406554537E-12</v>
      </c>
      <c r="BH167" s="62">
        <f t="shared" si="116"/>
        <v>293.33333333333491</v>
      </c>
      <c r="BI167" s="62">
        <f ca="1">AVERAGE(OFFSET($BH$3,0,0,'Données projet'!$E$11+1,1))-AVERAGE(OFFSET($H$3,0,0,'Données projet'!$E$11+1,1))</f>
        <v>286.93155310107437</v>
      </c>
      <c r="BJ167" s="62">
        <f t="shared" si="146"/>
        <v>234.88697533928587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2">
        <f t="shared" si="119"/>
        <v>293.33333333333582</v>
      </c>
      <c r="CD167" s="62">
        <f ca="1">AVERAGE(OFFSET($CC$3,0,0,'Données projet'!$E$12+1,1))-AVERAGE(OFFSET($H$3,0,0,'Données projet'!$E$12+1,1))</f>
        <v>229.46359752491622</v>
      </c>
      <c r="CE167" s="62">
        <f t="shared" si="148"/>
        <v>267.63269734144376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-1.1527845344971866E-13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439.44767572009806</v>
      </c>
      <c r="T168" s="62">
        <f t="shared" si="142"/>
        <v>245.54866503154676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76.632391061599265</v>
      </c>
      <c r="AO168" s="62">
        <f t="shared" si="144"/>
        <v>263.22316924362588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3.5188815621192631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9.8397449734643288E-22</v>
      </c>
      <c r="AX168" s="23">
        <f t="shared" si="166"/>
        <v>3.5188815621192631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5.4092197387944907E-14</v>
      </c>
      <c r="BF168" s="14">
        <f t="shared" si="167"/>
        <v>8.7287050538073676E-13</v>
      </c>
      <c r="BG168" s="22">
        <f t="shared" si="168"/>
        <v>1.6144600406554537E-12</v>
      </c>
      <c r="BH168" s="62">
        <f t="shared" si="116"/>
        <v>293.33333333333491</v>
      </c>
      <c r="BI168" s="62">
        <f ca="1">AVERAGE(OFFSET($BH$3,0,0,'Données projet'!$E$11+1,1))-AVERAGE(OFFSET($H$3,0,0,'Données projet'!$E$11+1,1))</f>
        <v>286.93155310107437</v>
      </c>
      <c r="BJ168" s="62">
        <f t="shared" si="146"/>
        <v>234.88697533928587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2">
        <f t="shared" si="119"/>
        <v>293.33333333333582</v>
      </c>
      <c r="CD168" s="62">
        <f ca="1">AVERAGE(OFFSET($CC$3,0,0,'Données projet'!$E$12+1,1))-AVERAGE(OFFSET($H$3,0,0,'Données projet'!$E$12+1,1))</f>
        <v>229.46359752491622</v>
      </c>
      <c r="CE168" s="62">
        <f t="shared" si="148"/>
        <v>267.63269734144376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-1.1527845344971866E-13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439.44767572009806</v>
      </c>
      <c r="T169" s="62">
        <f t="shared" si="142"/>
        <v>245.54866503154676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76.632391061599265</v>
      </c>
      <c r="AO169" s="62">
        <f t="shared" si="144"/>
        <v>263.22316924362588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3.449878440991927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6.9577503958828721E-22</v>
      </c>
      <c r="AX169" s="23">
        <f t="shared" si="166"/>
        <v>3.449878440991927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5.4092197387944907E-14</v>
      </c>
      <c r="BF169" s="14">
        <f t="shared" si="167"/>
        <v>8.7287050538073676E-13</v>
      </c>
      <c r="BG169" s="22">
        <f t="shared" si="168"/>
        <v>1.6144600406554537E-12</v>
      </c>
      <c r="BH169" s="62">
        <f t="shared" si="116"/>
        <v>293.33333333333491</v>
      </c>
      <c r="BI169" s="62">
        <f ca="1">AVERAGE(OFFSET($BH$3,0,0,'Données projet'!$E$11+1,1))-AVERAGE(OFFSET($H$3,0,0,'Données projet'!$E$11+1,1))</f>
        <v>286.93155310107437</v>
      </c>
      <c r="BJ169" s="62">
        <f t="shared" si="146"/>
        <v>234.88697533928587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2">
        <f t="shared" si="119"/>
        <v>293.33333333333582</v>
      </c>
      <c r="CD169" s="62">
        <f ca="1">AVERAGE(OFFSET($CC$3,0,0,'Données projet'!$E$12+1,1))-AVERAGE(OFFSET($H$3,0,0,'Données projet'!$E$12+1,1))</f>
        <v>229.46359752491622</v>
      </c>
      <c r="CE169" s="62">
        <f t="shared" si="148"/>
        <v>267.63269734144376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-1.1527845344971866E-13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439.44767572009806</v>
      </c>
      <c r="T170" s="62">
        <f t="shared" si="142"/>
        <v>245.54866503154676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76.632391061599265</v>
      </c>
      <c r="AO170" s="62">
        <f t="shared" si="144"/>
        <v>263.22316924362588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3.3822284289821498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4.9198724867321644E-22</v>
      </c>
      <c r="AX170" s="23">
        <f t="shared" si="166"/>
        <v>3.3822284289821498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5.4092197387944907E-14</v>
      </c>
      <c r="BF170" s="14">
        <f t="shared" si="167"/>
        <v>8.7287050538073676E-13</v>
      </c>
      <c r="BG170" s="22">
        <f t="shared" si="168"/>
        <v>1.6144600406554537E-12</v>
      </c>
      <c r="BH170" s="62">
        <f t="shared" si="116"/>
        <v>293.33333333333491</v>
      </c>
      <c r="BI170" s="62">
        <f ca="1">AVERAGE(OFFSET($BH$3,0,0,'Données projet'!$E$11+1,1))-AVERAGE(OFFSET($H$3,0,0,'Données projet'!$E$11+1,1))</f>
        <v>286.93155310107437</v>
      </c>
      <c r="BJ170" s="62">
        <f t="shared" si="146"/>
        <v>234.88697533928587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2">
        <f t="shared" si="119"/>
        <v>293.33333333333582</v>
      </c>
      <c r="CD170" s="62">
        <f ca="1">AVERAGE(OFFSET($CC$3,0,0,'Données projet'!$E$12+1,1))-AVERAGE(OFFSET($H$3,0,0,'Données projet'!$E$12+1,1))</f>
        <v>229.46359752491622</v>
      </c>
      <c r="CE170" s="62">
        <f t="shared" si="148"/>
        <v>267.63269734144376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-1.1527845344971866E-13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439.44767572009806</v>
      </c>
      <c r="T171" s="62">
        <f t="shared" si="142"/>
        <v>245.54866503154676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76.632391061599265</v>
      </c>
      <c r="AO171" s="62">
        <f t="shared" si="144"/>
        <v>263.22316924362588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3.3159049924454518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3.478875197941436E-22</v>
      </c>
      <c r="AX171" s="23">
        <f t="shared" si="166"/>
        <v>3.3159049924454518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5.4092197387944907E-14</v>
      </c>
      <c r="BF171" s="14">
        <f t="shared" si="167"/>
        <v>8.7287050538073676E-13</v>
      </c>
      <c r="BG171" s="22">
        <f t="shared" si="168"/>
        <v>1.6144600406554537E-12</v>
      </c>
      <c r="BH171" s="62">
        <f t="shared" si="116"/>
        <v>293.33333333333491</v>
      </c>
      <c r="BI171" s="62">
        <f ca="1">AVERAGE(OFFSET($BH$3,0,0,'Données projet'!$E$11+1,1))-AVERAGE(OFFSET($H$3,0,0,'Données projet'!$E$11+1,1))</f>
        <v>286.93155310107437</v>
      </c>
      <c r="BJ171" s="62">
        <f t="shared" si="146"/>
        <v>234.88697533928587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2">
        <f t="shared" si="119"/>
        <v>293.33333333333582</v>
      </c>
      <c r="CD171" s="62">
        <f ca="1">AVERAGE(OFFSET($CC$3,0,0,'Données projet'!$E$12+1,1))-AVERAGE(OFFSET($H$3,0,0,'Données projet'!$E$12+1,1))</f>
        <v>229.46359752491622</v>
      </c>
      <c r="CE171" s="62">
        <f t="shared" si="148"/>
        <v>267.63269734144376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-1.1527845344971866E-13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439.44767572009806</v>
      </c>
      <c r="T172" s="62">
        <f t="shared" si="142"/>
        <v>245.54866503154676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76.632391061599265</v>
      </c>
      <c r="AO172" s="62">
        <f t="shared" si="144"/>
        <v>263.22316924362588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3.2508821180459364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2.4599362433660822E-22</v>
      </c>
      <c r="AX172" s="23">
        <f t="shared" si="166"/>
        <v>3.2508821180459364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5.4092197387944907E-14</v>
      </c>
      <c r="BF172" s="14">
        <f t="shared" si="167"/>
        <v>8.7287050538073676E-13</v>
      </c>
      <c r="BG172" s="22">
        <f t="shared" si="168"/>
        <v>1.6144600406554537E-12</v>
      </c>
      <c r="BH172" s="62">
        <f t="shared" si="116"/>
        <v>293.33333333333491</v>
      </c>
      <c r="BI172" s="62">
        <f ca="1">AVERAGE(OFFSET($BH$3,0,0,'Données projet'!$E$11+1,1))-AVERAGE(OFFSET($H$3,0,0,'Données projet'!$E$11+1,1))</f>
        <v>286.93155310107437</v>
      </c>
      <c r="BJ172" s="62">
        <f t="shared" si="146"/>
        <v>234.88697533928587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2">
        <f t="shared" si="119"/>
        <v>293.33333333333582</v>
      </c>
      <c r="CD172" s="62">
        <f ca="1">AVERAGE(OFFSET($CC$3,0,0,'Données projet'!$E$12+1,1))-AVERAGE(OFFSET($H$3,0,0,'Données projet'!$E$12+1,1))</f>
        <v>229.46359752491622</v>
      </c>
      <c r="CE172" s="62">
        <f t="shared" si="148"/>
        <v>267.63269734144376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-1.1527845344971866E-13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439.44767572009806</v>
      </c>
      <c r="T173" s="62">
        <f t="shared" si="142"/>
        <v>245.54866503154676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76.632391061599265</v>
      </c>
      <c r="AO173" s="62">
        <f t="shared" si="144"/>
        <v>263.22316924362588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3.1871343025533583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1.739437598970718E-22</v>
      </c>
      <c r="AX173" s="23">
        <f t="shared" si="166"/>
        <v>3.1871343025533583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5.4092197387944907E-14</v>
      </c>
      <c r="BF173" s="14">
        <f t="shared" si="167"/>
        <v>8.7287050538073676E-13</v>
      </c>
      <c r="BG173" s="22">
        <f t="shared" si="168"/>
        <v>1.6144600406554537E-12</v>
      </c>
      <c r="BH173" s="62">
        <f t="shared" si="116"/>
        <v>293.33333333333491</v>
      </c>
      <c r="BI173" s="62">
        <f ca="1">AVERAGE(OFFSET($BH$3,0,0,'Données projet'!$E$11+1,1))-AVERAGE(OFFSET($H$3,0,0,'Données projet'!$E$11+1,1))</f>
        <v>286.93155310107437</v>
      </c>
      <c r="BJ173" s="62">
        <f t="shared" si="146"/>
        <v>234.88697533928587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2">
        <f t="shared" si="119"/>
        <v>293.33333333333582</v>
      </c>
      <c r="CD173" s="62">
        <f ca="1">AVERAGE(OFFSET($CC$3,0,0,'Données projet'!$E$12+1,1))-AVERAGE(OFFSET($H$3,0,0,'Données projet'!$E$12+1,1))</f>
        <v>229.46359752491622</v>
      </c>
      <c r="CE173" s="62">
        <f t="shared" si="148"/>
        <v>267.63269734144376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-1.1527845344971866E-13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439.44767572009806</v>
      </c>
      <c r="T174" s="62">
        <f t="shared" si="142"/>
        <v>245.54866503154676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76.632391061599265</v>
      </c>
      <c r="AO174" s="62">
        <f t="shared" si="144"/>
        <v>263.22316924362588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3.1246365428402614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1.2299681216830411E-22</v>
      </c>
      <c r="AX174" s="23">
        <f t="shared" si="166"/>
        <v>3.1246365428402614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5.4092197387944907E-14</v>
      </c>
      <c r="BF174" s="14">
        <f t="shared" si="167"/>
        <v>8.7287050538073676E-13</v>
      </c>
      <c r="BG174" s="22">
        <f t="shared" si="168"/>
        <v>1.6144600406554537E-12</v>
      </c>
      <c r="BH174" s="62">
        <f t="shared" si="116"/>
        <v>293.33333333333491</v>
      </c>
      <c r="BI174" s="62">
        <f ca="1">AVERAGE(OFFSET($BH$3,0,0,'Données projet'!$E$11+1,1))-AVERAGE(OFFSET($H$3,0,0,'Données projet'!$E$11+1,1))</f>
        <v>286.93155310107437</v>
      </c>
      <c r="BJ174" s="62">
        <f t="shared" si="146"/>
        <v>234.88697533928587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2">
        <f t="shared" si="119"/>
        <v>293.33333333333582</v>
      </c>
      <c r="CD174" s="62">
        <f ca="1">AVERAGE(OFFSET($CC$3,0,0,'Données projet'!$E$12+1,1))-AVERAGE(OFFSET($H$3,0,0,'Données projet'!$E$12+1,1))</f>
        <v>229.46359752491622</v>
      </c>
      <c r="CE174" s="62">
        <f t="shared" si="148"/>
        <v>267.63269734144376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-1.1527845344971866E-13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439.44767572009806</v>
      </c>
      <c r="T175" s="62">
        <f t="shared" si="142"/>
        <v>245.54866503154676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76.632391061599265</v>
      </c>
      <c r="AO175" s="62">
        <f t="shared" si="144"/>
        <v>263.22316924362588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3.063364326075269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8.6971879948535901E-23</v>
      </c>
      <c r="AX175" s="23">
        <f t="shared" si="166"/>
        <v>3.063364326075269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5.4092197387944907E-14</v>
      </c>
      <c r="BF175" s="14">
        <f t="shared" si="167"/>
        <v>8.7287050538073676E-13</v>
      </c>
      <c r="BG175" s="22">
        <f t="shared" si="168"/>
        <v>1.6144600406554537E-12</v>
      </c>
      <c r="BH175" s="62">
        <f t="shared" si="116"/>
        <v>293.33333333333491</v>
      </c>
      <c r="BI175" s="62">
        <f ca="1">AVERAGE(OFFSET($BH$3,0,0,'Données projet'!$E$11+1,1))-AVERAGE(OFFSET($H$3,0,0,'Données projet'!$E$11+1,1))</f>
        <v>286.93155310107437</v>
      </c>
      <c r="BJ175" s="62">
        <f t="shared" si="146"/>
        <v>234.88697533928587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2">
        <f t="shared" si="119"/>
        <v>293.33333333333582</v>
      </c>
      <c r="CD175" s="62">
        <f ca="1">AVERAGE(OFFSET($CC$3,0,0,'Données projet'!$E$12+1,1))-AVERAGE(OFFSET($H$3,0,0,'Données projet'!$E$12+1,1))</f>
        <v>229.46359752491622</v>
      </c>
      <c r="CE175" s="62">
        <f t="shared" si="148"/>
        <v>267.63269734144376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-1.1527845344971866E-13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439.44767572009806</v>
      </c>
      <c r="T176" s="62">
        <f t="shared" si="142"/>
        <v>245.54866503154676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76.632391061599265</v>
      </c>
      <c r="AO176" s="62">
        <f t="shared" si="144"/>
        <v>263.22316924362588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3.0032936201086762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6.1498406084152055E-23</v>
      </c>
      <c r="AX176" s="23">
        <f t="shared" si="166"/>
        <v>3.0032936201086762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5.4092197387944907E-14</v>
      </c>
      <c r="BF176" s="14">
        <f t="shared" si="167"/>
        <v>8.7287050538073676E-13</v>
      </c>
      <c r="BG176" s="22">
        <f t="shared" si="168"/>
        <v>1.6144600406554537E-12</v>
      </c>
      <c r="BH176" s="62">
        <f t="shared" si="116"/>
        <v>293.33333333333491</v>
      </c>
      <c r="BI176" s="62">
        <f ca="1">AVERAGE(OFFSET($BH$3,0,0,'Données projet'!$E$11+1,1))-AVERAGE(OFFSET($H$3,0,0,'Données projet'!$E$11+1,1))</f>
        <v>286.93155310107437</v>
      </c>
      <c r="BJ176" s="62">
        <f t="shared" si="146"/>
        <v>234.88697533928587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2">
        <f t="shared" si="119"/>
        <v>293.33333333333582</v>
      </c>
      <c r="CD176" s="62">
        <f ca="1">AVERAGE(OFFSET($CC$3,0,0,'Données projet'!$E$12+1,1))-AVERAGE(OFFSET($H$3,0,0,'Données projet'!$E$12+1,1))</f>
        <v>229.46359752491622</v>
      </c>
      <c r="CE176" s="62">
        <f t="shared" si="148"/>
        <v>267.63269734144376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-1.1527845344971866E-13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439.44767572009806</v>
      </c>
      <c r="T177" s="62">
        <f t="shared" si="142"/>
        <v>245.54866503154676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76.632391061599265</v>
      </c>
      <c r="AO177" s="62">
        <f t="shared" si="144"/>
        <v>263.22316924362588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2.9444008640465751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4.348593997426795E-23</v>
      </c>
      <c r="AX177" s="23">
        <f t="shared" si="166"/>
        <v>2.9444008640465751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5.4092197387944907E-14</v>
      </c>
      <c r="BF177" s="14">
        <f t="shared" si="167"/>
        <v>8.7287050538073676E-13</v>
      </c>
      <c r="BG177" s="22">
        <f t="shared" si="168"/>
        <v>1.6144600406554537E-12</v>
      </c>
      <c r="BH177" s="62">
        <f t="shared" si="116"/>
        <v>293.33333333333491</v>
      </c>
      <c r="BI177" s="62">
        <f ca="1">AVERAGE(OFFSET($BH$3,0,0,'Données projet'!$E$11+1,1))-AVERAGE(OFFSET($H$3,0,0,'Données projet'!$E$11+1,1))</f>
        <v>286.93155310107437</v>
      </c>
      <c r="BJ177" s="62">
        <f t="shared" si="146"/>
        <v>234.88697533928587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2">
        <f t="shared" si="119"/>
        <v>293.33333333333582</v>
      </c>
      <c r="CD177" s="62">
        <f ca="1">AVERAGE(OFFSET($CC$3,0,0,'Données projet'!$E$12+1,1))-AVERAGE(OFFSET($H$3,0,0,'Données projet'!$E$12+1,1))</f>
        <v>229.46359752491622</v>
      </c>
      <c r="CE177" s="62">
        <f t="shared" si="148"/>
        <v>267.63269734144376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-1.1527845344971866E-13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439.44767572009806</v>
      </c>
      <c r="T178" s="62">
        <f t="shared" si="142"/>
        <v>245.54866503154676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76.632391061599265</v>
      </c>
      <c r="AO178" s="62">
        <f t="shared" si="144"/>
        <v>263.22316924362588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2.8866629590098176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3.0749203042076028E-23</v>
      </c>
      <c r="AX178" s="23">
        <f t="shared" si="166"/>
        <v>2.8866629590098176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5.4092197387944907E-14</v>
      </c>
      <c r="BF178" s="14">
        <f t="shared" si="167"/>
        <v>8.7287050538073676E-13</v>
      </c>
      <c r="BG178" s="22">
        <f t="shared" si="168"/>
        <v>1.6144600406554537E-12</v>
      </c>
      <c r="BH178" s="62">
        <f t="shared" si="116"/>
        <v>293.33333333333491</v>
      </c>
      <c r="BI178" s="62">
        <f ca="1">AVERAGE(OFFSET($BH$3,0,0,'Données projet'!$E$11+1,1))-AVERAGE(OFFSET($H$3,0,0,'Données projet'!$E$11+1,1))</f>
        <v>286.93155310107437</v>
      </c>
      <c r="BJ178" s="62">
        <f t="shared" si="146"/>
        <v>234.88697533928587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2">
        <f t="shared" si="119"/>
        <v>293.33333333333582</v>
      </c>
      <c r="CD178" s="62">
        <f ca="1">AVERAGE(OFFSET($CC$3,0,0,'Données projet'!$E$12+1,1))-AVERAGE(OFFSET($H$3,0,0,'Données projet'!$E$12+1,1))</f>
        <v>229.46359752491622</v>
      </c>
      <c r="CE178" s="62">
        <f t="shared" si="148"/>
        <v>267.63269734144376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-1.1527845344971866E-13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439.44767572009806</v>
      </c>
      <c r="T179" s="62">
        <f t="shared" si="142"/>
        <v>245.54866503154676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76.632391061599265</v>
      </c>
      <c r="AO179" s="62">
        <f t="shared" si="144"/>
        <v>263.22316924362588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2.8300572590741861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2.1742969987133975E-23</v>
      </c>
      <c r="AX179" s="23">
        <f t="shared" si="166"/>
        <v>2.8300572590741861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5.4092197387944907E-14</v>
      </c>
      <c r="BF179" s="14">
        <f t="shared" si="167"/>
        <v>8.7287050538073676E-13</v>
      </c>
      <c r="BG179" s="22">
        <f t="shared" si="168"/>
        <v>1.6144600406554537E-12</v>
      </c>
      <c r="BH179" s="62">
        <f t="shared" si="116"/>
        <v>293.33333333333491</v>
      </c>
      <c r="BI179" s="62">
        <f ca="1">AVERAGE(OFFSET($BH$3,0,0,'Données projet'!$E$11+1,1))-AVERAGE(OFFSET($H$3,0,0,'Données projet'!$E$11+1,1))</f>
        <v>286.93155310107437</v>
      </c>
      <c r="BJ179" s="62">
        <f t="shared" si="146"/>
        <v>234.88697533928587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2">
        <f t="shared" si="119"/>
        <v>293.33333333333582</v>
      </c>
      <c r="CD179" s="62">
        <f ca="1">AVERAGE(OFFSET($CC$3,0,0,'Données projet'!$E$12+1,1))-AVERAGE(OFFSET($H$3,0,0,'Données projet'!$E$12+1,1))</f>
        <v>229.46359752491622</v>
      </c>
      <c r="CE179" s="62">
        <f t="shared" si="148"/>
        <v>267.63269734144376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-1.1527845344971866E-13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439.44767572009806</v>
      </c>
      <c r="T180" s="62">
        <f t="shared" si="142"/>
        <v>245.54866503154676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76.632391061599265</v>
      </c>
      <c r="AO180" s="62">
        <f t="shared" si="144"/>
        <v>263.22316924362588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2.7745615623882247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1.5374601521038014E-23</v>
      </c>
      <c r="AX180" s="23">
        <f t="shared" si="166"/>
        <v>2.7745615623882247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5.4092197387944907E-14</v>
      </c>
      <c r="BF180" s="14">
        <f t="shared" si="167"/>
        <v>8.7287050538073676E-13</v>
      </c>
      <c r="BG180" s="22">
        <f t="shared" si="168"/>
        <v>1.6144600406554537E-12</v>
      </c>
      <c r="BH180" s="62">
        <f t="shared" si="116"/>
        <v>293.33333333333491</v>
      </c>
      <c r="BI180" s="62">
        <f ca="1">AVERAGE(OFFSET($BH$3,0,0,'Données projet'!$E$11+1,1))-AVERAGE(OFFSET($H$3,0,0,'Données projet'!$E$11+1,1))</f>
        <v>286.93155310107437</v>
      </c>
      <c r="BJ180" s="62">
        <f t="shared" si="146"/>
        <v>234.88697533928587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2">
        <f t="shared" si="119"/>
        <v>293.33333333333582</v>
      </c>
      <c r="CD180" s="62">
        <f ca="1">AVERAGE(OFFSET($CC$3,0,0,'Données projet'!$E$12+1,1))-AVERAGE(OFFSET($H$3,0,0,'Données projet'!$E$12+1,1))</f>
        <v>229.46359752491622</v>
      </c>
      <c r="CE180" s="62">
        <f t="shared" si="148"/>
        <v>267.63269734144376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-1.1527845344971866E-13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439.44767572009806</v>
      </c>
      <c r="T181" s="62">
        <f t="shared" si="142"/>
        <v>245.54866503154676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76.632391061599265</v>
      </c>
      <c r="AO181" s="62">
        <f t="shared" si="144"/>
        <v>263.22316924362588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2.7201541024652425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1.0871484993566988E-23</v>
      </c>
      <c r="AX181" s="23">
        <f t="shared" si="166"/>
        <v>2.7201541024652425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5.4092197387944907E-14</v>
      </c>
      <c r="BF181" s="14">
        <f t="shared" si="167"/>
        <v>8.7287050538073676E-13</v>
      </c>
      <c r="BG181" s="22">
        <f t="shared" si="168"/>
        <v>1.6144600406554537E-12</v>
      </c>
      <c r="BH181" s="62">
        <f t="shared" si="116"/>
        <v>293.33333333333491</v>
      </c>
      <c r="BI181" s="62">
        <f ca="1">AVERAGE(OFFSET($BH$3,0,0,'Données projet'!$E$11+1,1))-AVERAGE(OFFSET($H$3,0,0,'Données projet'!$E$11+1,1))</f>
        <v>286.93155310107437</v>
      </c>
      <c r="BJ181" s="62">
        <f t="shared" si="146"/>
        <v>234.88697533928587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2">
        <f t="shared" si="119"/>
        <v>293.33333333333582</v>
      </c>
      <c r="CD181" s="62">
        <f ca="1">AVERAGE(OFFSET($CC$3,0,0,'Données projet'!$E$12+1,1))-AVERAGE(OFFSET($H$3,0,0,'Données projet'!$E$12+1,1))</f>
        <v>229.46359752491622</v>
      </c>
      <c r="CE181" s="62">
        <f t="shared" si="148"/>
        <v>267.63269734144376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-1.1527845344971866E-13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439.44767572009806</v>
      </c>
      <c r="T182" s="62">
        <f t="shared" si="142"/>
        <v>245.54866503154676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76.632391061599265</v>
      </c>
      <c r="AO182" s="62">
        <f t="shared" si="144"/>
        <v>263.22316924362588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2.6668135396460761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7.6873007605190069E-24</v>
      </c>
      <c r="AX182" s="23">
        <f t="shared" si="166"/>
        <v>2.6668135396460761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5.4092197387944907E-14</v>
      </c>
      <c r="BF182" s="14">
        <f t="shared" si="167"/>
        <v>8.7287050538073676E-13</v>
      </c>
      <c r="BG182" s="22">
        <f t="shared" si="168"/>
        <v>1.6144600406554537E-12</v>
      </c>
      <c r="BH182" s="62">
        <f t="shared" si="116"/>
        <v>293.33333333333491</v>
      </c>
      <c r="BI182" s="62">
        <f ca="1">AVERAGE(OFFSET($BH$3,0,0,'Données projet'!$E$11+1,1))-AVERAGE(OFFSET($H$3,0,0,'Données projet'!$E$11+1,1))</f>
        <v>286.93155310107437</v>
      </c>
      <c r="BJ182" s="62">
        <f t="shared" si="146"/>
        <v>234.88697533928587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2">
        <f t="shared" si="119"/>
        <v>293.33333333333582</v>
      </c>
      <c r="CD182" s="62">
        <f ca="1">AVERAGE(OFFSET($CC$3,0,0,'Données projet'!$E$12+1,1))-AVERAGE(OFFSET($H$3,0,0,'Données projet'!$E$12+1,1))</f>
        <v>229.46359752491622</v>
      </c>
      <c r="CE182" s="62">
        <f t="shared" si="148"/>
        <v>267.63269734144376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-1.1527845344971866E-13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439.44767572009806</v>
      </c>
      <c r="T183" s="62">
        <f t="shared" si="142"/>
        <v>245.54866503154676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76.632391061599265</v>
      </c>
      <c r="AO183" s="62">
        <f t="shared" si="144"/>
        <v>263.22316924362588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2.6145189527292629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5.4357424967834938E-24</v>
      </c>
      <c r="AX183" s="23">
        <f t="shared" si="166"/>
        <v>2.6145189527292629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5.4092197387944907E-14</v>
      </c>
      <c r="BF183" s="14">
        <f t="shared" si="167"/>
        <v>8.7287050538073676E-13</v>
      </c>
      <c r="BG183" s="22">
        <f t="shared" si="168"/>
        <v>1.6144600406554537E-12</v>
      </c>
      <c r="BH183" s="62">
        <f t="shared" si="116"/>
        <v>293.33333333333491</v>
      </c>
      <c r="BI183" s="62">
        <f ca="1">AVERAGE(OFFSET($BH$3,0,0,'Données projet'!$E$11+1,1))-AVERAGE(OFFSET($H$3,0,0,'Données projet'!$E$11+1,1))</f>
        <v>286.93155310107437</v>
      </c>
      <c r="BJ183" s="62">
        <f t="shared" si="146"/>
        <v>234.88697533928587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2">
        <f t="shared" si="119"/>
        <v>293.33333333333582</v>
      </c>
      <c r="CD183" s="62">
        <f ca="1">AVERAGE(OFFSET($CC$3,0,0,'Données projet'!$E$12+1,1))-AVERAGE(OFFSET($H$3,0,0,'Données projet'!$E$12+1,1))</f>
        <v>229.46359752491622</v>
      </c>
      <c r="CE183" s="62">
        <f t="shared" si="148"/>
        <v>267.63269734144376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-1.1527845344971866E-13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439.44767572009806</v>
      </c>
      <c r="T184" s="62">
        <f t="shared" si="142"/>
        <v>245.54866503154676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76.632391061599265</v>
      </c>
      <c r="AO184" s="62">
        <f t="shared" si="144"/>
        <v>263.22316924362588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2.56324983076534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3.8436503802595034E-24</v>
      </c>
      <c r="AX184" s="23">
        <f t="shared" si="166"/>
        <v>2.56324983076534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5.4092197387944907E-14</v>
      </c>
      <c r="BF184" s="14">
        <f t="shared" si="167"/>
        <v>8.7287050538073676E-13</v>
      </c>
      <c r="BG184" s="22">
        <f t="shared" si="168"/>
        <v>1.6144600406554537E-12</v>
      </c>
      <c r="BH184" s="62">
        <f t="shared" si="116"/>
        <v>293.33333333333491</v>
      </c>
      <c r="BI184" s="62">
        <f ca="1">AVERAGE(OFFSET($BH$3,0,0,'Données projet'!$E$11+1,1))-AVERAGE(OFFSET($H$3,0,0,'Données projet'!$E$11+1,1))</f>
        <v>286.93155310107437</v>
      </c>
      <c r="BJ184" s="62">
        <f t="shared" si="146"/>
        <v>234.88697533928587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2">
        <f t="shared" si="119"/>
        <v>293.33333333333582</v>
      </c>
      <c r="CD184" s="62">
        <f ca="1">AVERAGE(OFFSET($CC$3,0,0,'Données projet'!$E$12+1,1))-AVERAGE(OFFSET($H$3,0,0,'Données projet'!$E$12+1,1))</f>
        <v>229.46359752491622</v>
      </c>
      <c r="CE184" s="62">
        <f t="shared" si="148"/>
        <v>267.63269734144376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-1.1527845344971866E-13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439.44767572009806</v>
      </c>
      <c r="T185" s="62">
        <f t="shared" si="142"/>
        <v>245.54866503154676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76.632391061599265</v>
      </c>
      <c r="AO185" s="62">
        <f t="shared" si="144"/>
        <v>263.22316924362588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2.5129860650120528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2.7178712483917469E-24</v>
      </c>
      <c r="AX185" s="23">
        <f t="shared" si="166"/>
        <v>2.5129860650120528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5.4092197387944907E-14</v>
      </c>
      <c r="BF185" s="14">
        <f t="shared" si="167"/>
        <v>8.7287050538073676E-13</v>
      </c>
      <c r="BG185" s="22">
        <f t="shared" si="168"/>
        <v>1.6144600406554537E-12</v>
      </c>
      <c r="BH185" s="62">
        <f t="shared" si="116"/>
        <v>293.33333333333491</v>
      </c>
      <c r="BI185" s="62">
        <f ca="1">AVERAGE(OFFSET($BH$3,0,0,'Données projet'!$E$11+1,1))-AVERAGE(OFFSET($H$3,0,0,'Données projet'!$E$11+1,1))</f>
        <v>286.93155310107437</v>
      </c>
      <c r="BJ185" s="62">
        <f t="shared" si="146"/>
        <v>234.88697533928587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2">
        <f t="shared" si="119"/>
        <v>293.33333333333582</v>
      </c>
      <c r="CD185" s="62">
        <f ca="1">AVERAGE(OFFSET($CC$3,0,0,'Données projet'!$E$12+1,1))-AVERAGE(OFFSET($H$3,0,0,'Données projet'!$E$12+1,1))</f>
        <v>229.46359752491622</v>
      </c>
      <c r="CE185" s="62">
        <f t="shared" si="148"/>
        <v>267.63269734144376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-1.1527845344971866E-13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439.44767572009806</v>
      </c>
      <c r="T186" s="62">
        <f t="shared" si="142"/>
        <v>245.54866503154676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76.632391061599265</v>
      </c>
      <c r="AO186" s="62">
        <f t="shared" si="144"/>
        <v>263.22316924362588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2.4637079410473177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1.9218251901297517E-24</v>
      </c>
      <c r="AX186" s="23">
        <f t="shared" si="166"/>
        <v>2.4637079410473177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5.4092197387944907E-14</v>
      </c>
      <c r="BF186" s="14">
        <f t="shared" si="167"/>
        <v>8.7287050538073676E-13</v>
      </c>
      <c r="BG186" s="22">
        <f t="shared" si="168"/>
        <v>1.6144600406554537E-12</v>
      </c>
      <c r="BH186" s="62">
        <f t="shared" si="116"/>
        <v>293.33333333333491</v>
      </c>
      <c r="BI186" s="62">
        <f ca="1">AVERAGE(OFFSET($BH$3,0,0,'Données projet'!$E$11+1,1))-AVERAGE(OFFSET($H$3,0,0,'Données projet'!$E$11+1,1))</f>
        <v>286.93155310107437</v>
      </c>
      <c r="BJ186" s="62">
        <f t="shared" si="146"/>
        <v>234.88697533928587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2">
        <f t="shared" si="119"/>
        <v>293.33333333333582</v>
      </c>
      <c r="CD186" s="62">
        <f ca="1">AVERAGE(OFFSET($CC$3,0,0,'Données projet'!$E$12+1,1))-AVERAGE(OFFSET($H$3,0,0,'Données projet'!$E$12+1,1))</f>
        <v>229.46359752491622</v>
      </c>
      <c r="CE186" s="62">
        <f t="shared" si="148"/>
        <v>267.63269734144376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-1.1527845344971866E-13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439.44767572009806</v>
      </c>
      <c r="T187" s="62">
        <f t="shared" si="142"/>
        <v>245.54866503154676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76.632391061599265</v>
      </c>
      <c r="AO187" s="62">
        <f t="shared" si="144"/>
        <v>263.22316924362588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2.415396131036843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1.3589356241958734E-24</v>
      </c>
      <c r="AX187" s="23">
        <f t="shared" si="166"/>
        <v>2.415396131036843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5.4092197387944907E-14</v>
      </c>
      <c r="BF187" s="14">
        <f t="shared" si="167"/>
        <v>8.7287050538073676E-13</v>
      </c>
      <c r="BG187" s="22">
        <f t="shared" si="168"/>
        <v>1.6144600406554537E-12</v>
      </c>
      <c r="BH187" s="62">
        <f t="shared" si="116"/>
        <v>293.33333333333491</v>
      </c>
      <c r="BI187" s="62">
        <f ca="1">AVERAGE(OFFSET($BH$3,0,0,'Données projet'!$E$11+1,1))-AVERAGE(OFFSET($H$3,0,0,'Données projet'!$E$11+1,1))</f>
        <v>286.93155310107437</v>
      </c>
      <c r="BJ187" s="62">
        <f t="shared" si="146"/>
        <v>234.88697533928587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2">
        <f t="shared" si="119"/>
        <v>293.33333333333582</v>
      </c>
      <c r="CD187" s="62">
        <f ca="1">AVERAGE(OFFSET($CC$3,0,0,'Données projet'!$E$12+1,1))-AVERAGE(OFFSET($H$3,0,0,'Données projet'!$E$12+1,1))</f>
        <v>229.46359752491622</v>
      </c>
      <c r="CE187" s="62">
        <f t="shared" si="148"/>
        <v>267.63269734144376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-1.1527845344971866E-13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439.44767572009806</v>
      </c>
      <c r="T188" s="62">
        <f t="shared" si="142"/>
        <v>245.54866503154676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76.632391061599265</v>
      </c>
      <c r="AO188" s="62">
        <f t="shared" si="144"/>
        <v>263.22316924362588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2.3680316861533797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9.6091259506487586E-25</v>
      </c>
      <c r="AX188" s="23">
        <f t="shared" si="166"/>
        <v>2.3680316861533797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5.4092197387944907E-14</v>
      </c>
      <c r="BF188" s="14">
        <f t="shared" si="167"/>
        <v>8.7287050538073676E-13</v>
      </c>
      <c r="BG188" s="22">
        <f t="shared" si="168"/>
        <v>1.6144600406554537E-12</v>
      </c>
      <c r="BH188" s="62">
        <f t="shared" si="116"/>
        <v>293.33333333333491</v>
      </c>
      <c r="BI188" s="62">
        <f ca="1">AVERAGE(OFFSET($BH$3,0,0,'Données projet'!$E$11+1,1))-AVERAGE(OFFSET($H$3,0,0,'Données projet'!$E$11+1,1))</f>
        <v>286.93155310107437</v>
      </c>
      <c r="BJ188" s="62">
        <f t="shared" si="146"/>
        <v>234.88697533928587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2">
        <f t="shared" si="119"/>
        <v>293.33333333333582</v>
      </c>
      <c r="CD188" s="62">
        <f ca="1">AVERAGE(OFFSET($CC$3,0,0,'Données projet'!$E$12+1,1))-AVERAGE(OFFSET($H$3,0,0,'Données projet'!$E$12+1,1))</f>
        <v>229.46359752491622</v>
      </c>
      <c r="CE188" s="62">
        <f t="shared" si="148"/>
        <v>267.63269734144376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-1.1527845344971866E-13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439.44767572009806</v>
      </c>
      <c r="T189" s="62">
        <f t="shared" si="142"/>
        <v>245.54866503154676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76.632391061599265</v>
      </c>
      <c r="AO189" s="62">
        <f t="shared" si="144"/>
        <v>263.22316924362588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2.3215960291446223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6.7946781209793672E-25</v>
      </c>
      <c r="AX189" s="23">
        <f t="shared" si="166"/>
        <v>2.3215960291446223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5.4092197387944907E-14</v>
      </c>
      <c r="BF189" s="14">
        <f t="shared" si="167"/>
        <v>8.7287050538073676E-13</v>
      </c>
      <c r="BG189" s="22">
        <f t="shared" si="168"/>
        <v>1.6144600406554537E-12</v>
      </c>
      <c r="BH189" s="62">
        <f t="shared" si="116"/>
        <v>293.33333333333491</v>
      </c>
      <c r="BI189" s="62">
        <f ca="1">AVERAGE(OFFSET($BH$3,0,0,'Données projet'!$E$11+1,1))-AVERAGE(OFFSET($H$3,0,0,'Données projet'!$E$11+1,1))</f>
        <v>286.93155310107437</v>
      </c>
      <c r="BJ189" s="62">
        <f t="shared" si="146"/>
        <v>234.88697533928587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2">
        <f t="shared" si="119"/>
        <v>293.33333333333582</v>
      </c>
      <c r="CD189" s="62">
        <f ca="1">AVERAGE(OFFSET($CC$3,0,0,'Données projet'!$E$12+1,1))-AVERAGE(OFFSET($H$3,0,0,'Données projet'!$E$12+1,1))</f>
        <v>229.46359752491622</v>
      </c>
      <c r="CE189" s="62">
        <f t="shared" si="148"/>
        <v>267.63269734144376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-1.1527845344971866E-13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439.44767572009806</v>
      </c>
      <c r="T190" s="62">
        <f t="shared" si="142"/>
        <v>245.54866503154676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76.632391061599265</v>
      </c>
      <c r="AO190" s="62">
        <f t="shared" si="144"/>
        <v>263.22316924362588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2.2760709470468523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4.8045629753243793E-25</v>
      </c>
      <c r="AX190" s="23">
        <f t="shared" si="166"/>
        <v>2.2760709470468523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5.4092197387944907E-14</v>
      </c>
      <c r="BF190" s="14">
        <f t="shared" si="167"/>
        <v>8.7287050538073676E-13</v>
      </c>
      <c r="BG190" s="22">
        <f t="shared" si="168"/>
        <v>1.6144600406554537E-12</v>
      </c>
      <c r="BH190" s="62">
        <f t="shared" si="116"/>
        <v>293.33333333333491</v>
      </c>
      <c r="BI190" s="62">
        <f ca="1">AVERAGE(OFFSET($BH$3,0,0,'Données projet'!$E$11+1,1))-AVERAGE(OFFSET($H$3,0,0,'Données projet'!$E$11+1,1))</f>
        <v>286.93155310107437</v>
      </c>
      <c r="BJ190" s="62">
        <f t="shared" si="146"/>
        <v>234.88697533928587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2">
        <f t="shared" si="119"/>
        <v>293.33333333333582</v>
      </c>
      <c r="CD190" s="62">
        <f ca="1">AVERAGE(OFFSET($CC$3,0,0,'Données projet'!$E$12+1,1))-AVERAGE(OFFSET($H$3,0,0,'Données projet'!$E$12+1,1))</f>
        <v>229.46359752491622</v>
      </c>
      <c r="CE190" s="62">
        <f t="shared" si="148"/>
        <v>267.63269734144376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-1.1527845344971866E-13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439.44767572009806</v>
      </c>
      <c r="T191" s="62">
        <f t="shared" si="142"/>
        <v>245.54866503154676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76.632391061599265</v>
      </c>
      <c r="AO191" s="62">
        <f t="shared" si="144"/>
        <v>263.22316924362588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2.2314385840414612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3.3973390604896836E-25</v>
      </c>
      <c r="AX191" s="23">
        <f t="shared" si="166"/>
        <v>2.2314385840414612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5.4092197387944907E-14</v>
      </c>
      <c r="BF191" s="14">
        <f t="shared" si="167"/>
        <v>8.7287050538073676E-13</v>
      </c>
      <c r="BG191" s="22">
        <f t="shared" si="168"/>
        <v>1.6144600406554537E-12</v>
      </c>
      <c r="BH191" s="62">
        <f t="shared" si="116"/>
        <v>293.33333333333491</v>
      </c>
      <c r="BI191" s="62">
        <f ca="1">AVERAGE(OFFSET($BH$3,0,0,'Données projet'!$E$11+1,1))-AVERAGE(OFFSET($H$3,0,0,'Données projet'!$E$11+1,1))</f>
        <v>286.93155310107437</v>
      </c>
      <c r="BJ191" s="62">
        <f t="shared" si="146"/>
        <v>234.88697533928587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2">
        <f t="shared" si="119"/>
        <v>293.33333333333582</v>
      </c>
      <c r="CD191" s="62">
        <f ca="1">AVERAGE(OFFSET($CC$3,0,0,'Données projet'!$E$12+1,1))-AVERAGE(OFFSET($H$3,0,0,'Données projet'!$E$12+1,1))</f>
        <v>229.46359752491622</v>
      </c>
      <c r="CE191" s="62">
        <f t="shared" si="148"/>
        <v>267.63269734144376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-1.1527845344971866E-13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439.44767572009806</v>
      </c>
      <c r="T192" s="62">
        <f t="shared" si="142"/>
        <v>245.54866503154676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76.632391061599265</v>
      </c>
      <c r="AO192" s="62">
        <f t="shared" si="144"/>
        <v>263.22316924362588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2.1876814344515525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2.4022814876621897E-25</v>
      </c>
      <c r="AX192" s="23">
        <f t="shared" si="166"/>
        <v>2.1876814344515525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5.4092197387944907E-14</v>
      </c>
      <c r="BF192" s="14">
        <f t="shared" si="167"/>
        <v>8.7287050538073676E-13</v>
      </c>
      <c r="BG192" s="22">
        <f t="shared" si="168"/>
        <v>1.6144600406554537E-12</v>
      </c>
      <c r="BH192" s="62">
        <f t="shared" si="116"/>
        <v>293.33333333333491</v>
      </c>
      <c r="BI192" s="62">
        <f ca="1">AVERAGE(OFFSET($BH$3,0,0,'Données projet'!$E$11+1,1))-AVERAGE(OFFSET($H$3,0,0,'Données projet'!$E$11+1,1))</f>
        <v>286.93155310107437</v>
      </c>
      <c r="BJ192" s="62">
        <f t="shared" si="146"/>
        <v>234.88697533928587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2">
        <f t="shared" si="119"/>
        <v>293.33333333333582</v>
      </c>
      <c r="CD192" s="62">
        <f ca="1">AVERAGE(OFFSET($CC$3,0,0,'Données projet'!$E$12+1,1))-AVERAGE(OFFSET($H$3,0,0,'Données projet'!$E$12+1,1))</f>
        <v>229.46359752491622</v>
      </c>
      <c r="CE192" s="62">
        <f t="shared" si="148"/>
        <v>267.63269734144376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-1.1527845344971866E-13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439.44767572009806</v>
      </c>
      <c r="T193" s="62">
        <f t="shared" si="142"/>
        <v>245.54866503154676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76.632391061599265</v>
      </c>
      <c r="AO193" s="62">
        <f t="shared" si="144"/>
        <v>263.22316924362588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2.1447823358758762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1.6986695302448418E-25</v>
      </c>
      <c r="AX193" s="23">
        <f t="shared" si="166"/>
        <v>2.1447823358758762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5.4092197387944907E-14</v>
      </c>
      <c r="BF193" s="14">
        <f t="shared" si="167"/>
        <v>8.7287050538073676E-13</v>
      </c>
      <c r="BG193" s="22">
        <f t="shared" si="168"/>
        <v>1.6144600406554537E-12</v>
      </c>
      <c r="BH193" s="62">
        <f t="shared" si="116"/>
        <v>293.33333333333491</v>
      </c>
      <c r="BI193" s="62">
        <f ca="1">AVERAGE(OFFSET($BH$3,0,0,'Données projet'!$E$11+1,1))-AVERAGE(OFFSET($H$3,0,0,'Données projet'!$E$11+1,1))</f>
        <v>286.93155310107437</v>
      </c>
      <c r="BJ193" s="62">
        <f t="shared" si="146"/>
        <v>234.88697533928587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2">
        <f t="shared" si="119"/>
        <v>293.33333333333582</v>
      </c>
      <c r="CD193" s="62">
        <f ca="1">AVERAGE(OFFSET($CC$3,0,0,'Données projet'!$E$12+1,1))-AVERAGE(OFFSET($H$3,0,0,'Données projet'!$E$12+1,1))</f>
        <v>229.46359752491622</v>
      </c>
      <c r="CE193" s="62">
        <f t="shared" si="148"/>
        <v>267.63269734144376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-1.1527845344971866E-13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439.44767572009806</v>
      </c>
      <c r="T194" s="62">
        <f t="shared" si="142"/>
        <v>245.54866503154676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76.632391061599265</v>
      </c>
      <c r="AO194" s="62">
        <f t="shared" si="144"/>
        <v>263.22316924362588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2.1027244624574024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1.2011407438310948E-25</v>
      </c>
      <c r="AX194" s="23">
        <f t="shared" si="166"/>
        <v>2.1027244624574024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5.4092197387944907E-14</v>
      </c>
      <c r="BF194" s="14">
        <f t="shared" si="167"/>
        <v>8.7287050538073676E-13</v>
      </c>
      <c r="BG194" s="22">
        <f t="shared" si="168"/>
        <v>1.6144600406554537E-12</v>
      </c>
      <c r="BH194" s="62">
        <f t="shared" si="116"/>
        <v>293.33333333333491</v>
      </c>
      <c r="BI194" s="62">
        <f ca="1">AVERAGE(OFFSET($BH$3,0,0,'Données projet'!$E$11+1,1))-AVERAGE(OFFSET($H$3,0,0,'Données projet'!$E$11+1,1))</f>
        <v>286.93155310107437</v>
      </c>
      <c r="BJ194" s="62">
        <f t="shared" si="146"/>
        <v>234.88697533928587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2">
        <f t="shared" si="119"/>
        <v>293.33333333333582</v>
      </c>
      <c r="CD194" s="62">
        <f ca="1">AVERAGE(OFFSET($CC$3,0,0,'Données projet'!$E$12+1,1))-AVERAGE(OFFSET($H$3,0,0,'Données projet'!$E$12+1,1))</f>
        <v>229.46359752491622</v>
      </c>
      <c r="CE194" s="62">
        <f t="shared" si="148"/>
        <v>267.63269734144376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-1.1527845344971866E-13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439.44767572009806</v>
      </c>
      <c r="T195" s="62">
        <f t="shared" si="142"/>
        <v>245.54866503154676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76.632391061599265</v>
      </c>
      <c r="AO195" s="62">
        <f t="shared" si="144"/>
        <v>263.22316924362588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2.061491318283895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8.493347651224209E-26</v>
      </c>
      <c r="AX195" s="23">
        <f t="shared" si="166"/>
        <v>2.061491318283895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5.4092197387944907E-14</v>
      </c>
      <c r="BF195" s="14">
        <f t="shared" si="167"/>
        <v>8.7287050538073676E-13</v>
      </c>
      <c r="BG195" s="22">
        <f t="shared" si="168"/>
        <v>1.6144600406554537E-12</v>
      </c>
      <c r="BH195" s="62">
        <f t="shared" si="116"/>
        <v>293.33333333333491</v>
      </c>
      <c r="BI195" s="62">
        <f ca="1">AVERAGE(OFFSET($BH$3,0,0,'Données projet'!$E$11+1,1))-AVERAGE(OFFSET($H$3,0,0,'Données projet'!$E$11+1,1))</f>
        <v>286.93155310107437</v>
      </c>
      <c r="BJ195" s="62">
        <f t="shared" si="146"/>
        <v>234.88697533928587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2">
        <f t="shared" si="119"/>
        <v>293.33333333333582</v>
      </c>
      <c r="CD195" s="62">
        <f ca="1">AVERAGE(OFFSET($CC$3,0,0,'Données projet'!$E$12+1,1))-AVERAGE(OFFSET($H$3,0,0,'Données projet'!$E$12+1,1))</f>
        <v>229.46359752491622</v>
      </c>
      <c r="CE195" s="62">
        <f t="shared" si="148"/>
        <v>267.63269734144376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-1.1527845344971866E-13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439.44767572009806</v>
      </c>
      <c r="T196" s="62">
        <f t="shared" si="142"/>
        <v>245.54866503154676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76.632391061599265</v>
      </c>
      <c r="AO196" s="62">
        <f t="shared" si="144"/>
        <v>263.22316924362588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2.0210667309178953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6.0057037191554741E-26</v>
      </c>
      <c r="AX196" s="23">
        <f t="shared" si="166"/>
        <v>2.0210667309178953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5.4092197387944907E-14</v>
      </c>
      <c r="BF196" s="14">
        <f t="shared" si="167"/>
        <v>8.7287050538073676E-13</v>
      </c>
      <c r="BG196" s="22">
        <f t="shared" si="168"/>
        <v>1.6144600406554537E-12</v>
      </c>
      <c r="BH196" s="62">
        <f t="shared" ref="BH196:BH203" si="194">BG196+(AY196+AZ196)*44/12</f>
        <v>293.33333333333491</v>
      </c>
      <c r="BI196" s="62">
        <f ca="1">AVERAGE(OFFSET($BH$3,0,0,'Données projet'!$E$11+1,1))-AVERAGE(OFFSET($H$3,0,0,'Données projet'!$E$11+1,1))</f>
        <v>286.93155310107437</v>
      </c>
      <c r="BJ196" s="62">
        <f t="shared" si="146"/>
        <v>234.88697533928587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2">
        <f t="shared" ref="CC196:CC203" si="195">CB196+(BT196+BU196)*44/12</f>
        <v>293.33333333333582</v>
      </c>
      <c r="CD196" s="62">
        <f ca="1">AVERAGE(OFFSET($CC$3,0,0,'Données projet'!$E$12+1,1))-AVERAGE(OFFSET($H$3,0,0,'Données projet'!$E$12+1,1))</f>
        <v>229.46359752491622</v>
      </c>
      <c r="CE196" s="62">
        <f t="shared" si="148"/>
        <v>267.63269734144376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-1.1527845344971866E-13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439.44767572009806</v>
      </c>
      <c r="T197" s="62">
        <f t="shared" ref="T197:T203" si="204">$T$3</f>
        <v>245.54866503154676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76.632391061599265</v>
      </c>
      <c r="AO197" s="62">
        <f t="shared" ref="AO197:AO203" si="205">$AO$3</f>
        <v>263.22316924362588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1.9814348450535795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4.2466738256121045E-26</v>
      </c>
      <c r="AX197" s="23">
        <f t="shared" si="166"/>
        <v>1.9814348450535795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5.4092197387944907E-14</v>
      </c>
      <c r="BF197" s="14">
        <f t="shared" si="167"/>
        <v>8.7287050538073676E-13</v>
      </c>
      <c r="BG197" s="22">
        <f t="shared" si="168"/>
        <v>1.6144600406554537E-12</v>
      </c>
      <c r="BH197" s="62">
        <f t="shared" si="194"/>
        <v>293.33333333333491</v>
      </c>
      <c r="BI197" s="62">
        <f ca="1">AVERAGE(OFFSET($BH$3,0,0,'Données projet'!$E$11+1,1))-AVERAGE(OFFSET($H$3,0,0,'Données projet'!$E$11+1,1))</f>
        <v>286.93155310107437</v>
      </c>
      <c r="BJ197" s="62">
        <f t="shared" ref="BJ197:BJ203" si="206">$BJ$3</f>
        <v>234.88697533928587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2">
        <f t="shared" si="195"/>
        <v>293.33333333333582</v>
      </c>
      <c r="CD197" s="62">
        <f ca="1">AVERAGE(OFFSET($CC$3,0,0,'Données projet'!$E$12+1,1))-AVERAGE(OFFSET($H$3,0,0,'Données projet'!$E$12+1,1))</f>
        <v>229.46359752491622</v>
      </c>
      <c r="CE197" s="62">
        <f t="shared" ref="CE197:CE203" si="207">$CE$3</f>
        <v>267.63269734144376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-1.1527845344971866E-13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439.44767572009806</v>
      </c>
      <c r="T198" s="62">
        <f t="shared" si="204"/>
        <v>245.54866503154676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76.632391061599265</v>
      </c>
      <c r="AO198" s="62">
        <f t="shared" si="205"/>
        <v>263.22316924362588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1.9425801162979992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3.0028518595777371E-26</v>
      </c>
      <c r="AX198" s="23">
        <f t="shared" si="166"/>
        <v>1.9425801162979992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5.4092197387944907E-14</v>
      </c>
      <c r="BF198" s="14">
        <f t="shared" si="167"/>
        <v>8.7287050538073676E-13</v>
      </c>
      <c r="BG198" s="22">
        <f t="shared" si="168"/>
        <v>1.6144600406554537E-12</v>
      </c>
      <c r="BH198" s="62">
        <f t="shared" si="194"/>
        <v>293.33333333333491</v>
      </c>
      <c r="BI198" s="62">
        <f ca="1">AVERAGE(OFFSET($BH$3,0,0,'Données projet'!$E$11+1,1))-AVERAGE(OFFSET($H$3,0,0,'Données projet'!$E$11+1,1))</f>
        <v>286.93155310107437</v>
      </c>
      <c r="BJ198" s="62">
        <f t="shared" si="206"/>
        <v>234.88697533928587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2">
        <f t="shared" si="195"/>
        <v>293.33333333333582</v>
      </c>
      <c r="CD198" s="62">
        <f ca="1">AVERAGE(OFFSET($CC$3,0,0,'Données projet'!$E$12+1,1))-AVERAGE(OFFSET($H$3,0,0,'Données projet'!$E$12+1,1))</f>
        <v>229.46359752491622</v>
      </c>
      <c r="CE198" s="62">
        <f t="shared" si="207"/>
        <v>267.63269734144376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-1.1527845344971866E-13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439.44767572009806</v>
      </c>
      <c r="T199" s="62">
        <f t="shared" si="204"/>
        <v>245.54866503154676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76.632391061599265</v>
      </c>
      <c r="AO199" s="62">
        <f t="shared" si="205"/>
        <v>263.22316924362588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1.9044873050742714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2.1233369128060523E-26</v>
      </c>
      <c r="AX199" s="23">
        <f t="shared" si="166"/>
        <v>1.9044873050742714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5.4092197387944907E-14</v>
      </c>
      <c r="BF199" s="14">
        <f t="shared" si="167"/>
        <v>8.7287050538073676E-13</v>
      </c>
      <c r="BG199" s="22">
        <f t="shared" si="168"/>
        <v>1.6144600406554537E-12</v>
      </c>
      <c r="BH199" s="62">
        <f t="shared" si="194"/>
        <v>293.33333333333491</v>
      </c>
      <c r="BI199" s="62">
        <f ca="1">AVERAGE(OFFSET($BH$3,0,0,'Données projet'!$E$11+1,1))-AVERAGE(OFFSET($H$3,0,0,'Données projet'!$E$11+1,1))</f>
        <v>286.93155310107437</v>
      </c>
      <c r="BJ199" s="62">
        <f t="shared" si="206"/>
        <v>234.88697533928587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2">
        <f t="shared" si="195"/>
        <v>293.33333333333582</v>
      </c>
      <c r="CD199" s="62">
        <f ca="1">AVERAGE(OFFSET($CC$3,0,0,'Données projet'!$E$12+1,1))-AVERAGE(OFFSET($H$3,0,0,'Données projet'!$E$12+1,1))</f>
        <v>229.46359752491622</v>
      </c>
      <c r="CE199" s="62">
        <f t="shared" si="207"/>
        <v>267.63269734144376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-1.1527845344971866E-13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439.44767572009806</v>
      </c>
      <c r="T200" s="62">
        <f t="shared" si="204"/>
        <v>245.54866503154676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76.632391061599265</v>
      </c>
      <c r="AO200" s="62">
        <f t="shared" si="205"/>
        <v>263.22316924362588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1.8671414706443203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1.5014259297888685E-26</v>
      </c>
      <c r="AX200" s="23">
        <f t="shared" si="166"/>
        <v>1.8671414706443203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5.4092197387944907E-14</v>
      </c>
      <c r="BF200" s="14">
        <f t="shared" si="167"/>
        <v>8.7287050538073676E-13</v>
      </c>
      <c r="BG200" s="22">
        <f t="shared" si="168"/>
        <v>1.6144600406554537E-12</v>
      </c>
      <c r="BH200" s="62">
        <f t="shared" si="194"/>
        <v>293.33333333333491</v>
      </c>
      <c r="BI200" s="62">
        <f ca="1">AVERAGE(OFFSET($BH$3,0,0,'Données projet'!$E$11+1,1))-AVERAGE(OFFSET($H$3,0,0,'Données projet'!$E$11+1,1))</f>
        <v>286.93155310107437</v>
      </c>
      <c r="BJ200" s="62">
        <f t="shared" si="206"/>
        <v>234.88697533928587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2">
        <f t="shared" si="195"/>
        <v>293.33333333333582</v>
      </c>
      <c r="CD200" s="62">
        <f ca="1">AVERAGE(OFFSET($CC$3,0,0,'Données projet'!$E$12+1,1))-AVERAGE(OFFSET($H$3,0,0,'Données projet'!$E$12+1,1))</f>
        <v>229.46359752491622</v>
      </c>
      <c r="CE200" s="62">
        <f t="shared" si="207"/>
        <v>267.63269734144376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-1.1527845344971866E-13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439.44767572009806</v>
      </c>
      <c r="T201" s="62">
        <f t="shared" si="204"/>
        <v>245.54866503154676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76.632391061599265</v>
      </c>
      <c r="AO201" s="62">
        <f t="shared" si="205"/>
        <v>263.22316924362588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1.8305279652488309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1.0616684564030261E-26</v>
      </c>
      <c r="AX201" s="23">
        <f t="shared" si="166"/>
        <v>1.8305279652488309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5.4092197387944907E-14</v>
      </c>
      <c r="BF201" s="14">
        <f t="shared" si="167"/>
        <v>8.7287050538073676E-13</v>
      </c>
      <c r="BG201" s="22">
        <f t="shared" si="168"/>
        <v>1.6144600406554537E-12</v>
      </c>
      <c r="BH201" s="62">
        <f t="shared" si="194"/>
        <v>293.33333333333491</v>
      </c>
      <c r="BI201" s="62">
        <f ca="1">AVERAGE(OFFSET($BH$3,0,0,'Données projet'!$E$11+1,1))-AVERAGE(OFFSET($H$3,0,0,'Données projet'!$E$11+1,1))</f>
        <v>286.93155310107437</v>
      </c>
      <c r="BJ201" s="62">
        <f t="shared" si="206"/>
        <v>234.88697533928587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2">
        <f t="shared" si="195"/>
        <v>293.33333333333582</v>
      </c>
      <c r="CD201" s="62">
        <f ca="1">AVERAGE(OFFSET($CC$3,0,0,'Données projet'!$E$12+1,1))-AVERAGE(OFFSET($H$3,0,0,'Données projet'!$E$12+1,1))</f>
        <v>229.46359752491622</v>
      </c>
      <c r="CE201" s="62">
        <f t="shared" si="207"/>
        <v>267.63269734144376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-1.1527845344971866E-13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439.44767572009806</v>
      </c>
      <c r="T202" s="62">
        <f t="shared" si="204"/>
        <v>245.54866503154676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76.632391061599265</v>
      </c>
      <c r="AO202" s="62">
        <f t="shared" si="205"/>
        <v>263.22316924362588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1.7946324283621138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7.5071296489443427E-27</v>
      </c>
      <c r="AX202" s="23">
        <f t="shared" si="166"/>
        <v>1.7946324283621138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5.4092197387944907E-14</v>
      </c>
      <c r="BF202" s="14">
        <f t="shared" si="167"/>
        <v>8.7287050538073676E-13</v>
      </c>
      <c r="BG202" s="22">
        <f t="shared" si="168"/>
        <v>1.6144600406554537E-12</v>
      </c>
      <c r="BH202" s="62">
        <f t="shared" si="194"/>
        <v>293.33333333333491</v>
      </c>
      <c r="BI202" s="62">
        <f ca="1">AVERAGE(OFFSET($BH$3,0,0,'Données projet'!$E$11+1,1))-AVERAGE(OFFSET($H$3,0,0,'Données projet'!$E$11+1,1))</f>
        <v>286.93155310107437</v>
      </c>
      <c r="BJ202" s="62">
        <f t="shared" si="206"/>
        <v>234.88697533928587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2">
        <f t="shared" si="195"/>
        <v>293.33333333333582</v>
      </c>
      <c r="CD202" s="62">
        <f ca="1">AVERAGE(OFFSET($CC$3,0,0,'Données projet'!$E$12+1,1))-AVERAGE(OFFSET($H$3,0,0,'Données projet'!$E$12+1,1))</f>
        <v>229.46359752491622</v>
      </c>
      <c r="CE202" s="62">
        <f t="shared" si="207"/>
        <v>267.63269734144376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-1.1527845344971866E-13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439.44767572009806</v>
      </c>
      <c r="T203" s="62">
        <f t="shared" si="204"/>
        <v>245.54866503154676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76.632391061599265</v>
      </c>
      <c r="AO203" s="62">
        <f t="shared" si="205"/>
        <v>263.22316924362588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1.7594407810596295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5.3083422820151307E-27</v>
      </c>
      <c r="AX203" s="23">
        <f t="shared" si="166"/>
        <v>1.7594407810596295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5.4092197387944907E-14</v>
      </c>
      <c r="BF203" s="14">
        <f t="shared" si="167"/>
        <v>8.7287050538073676E-13</v>
      </c>
      <c r="BG203" s="22">
        <f t="shared" si="168"/>
        <v>1.6144600406554537E-12</v>
      </c>
      <c r="BH203" s="62">
        <f t="shared" si="194"/>
        <v>293.33333333333491</v>
      </c>
      <c r="BI203" s="62">
        <f ca="1">AVERAGE(OFFSET($BH$3,0,0,'Données projet'!$E$11+1,1))-AVERAGE(OFFSET($H$3,0,0,'Données projet'!$E$11+1,1))</f>
        <v>286.93155310107437</v>
      </c>
      <c r="BJ203" s="62">
        <f t="shared" si="206"/>
        <v>234.88697533928587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2">
        <f t="shared" si="195"/>
        <v>293.33333333333582</v>
      </c>
      <c r="CD203" s="62">
        <f ca="1">AVERAGE(OFFSET($CC$3,0,0,'Données projet'!$E$12+1,1))-AVERAGE(OFFSET($H$3,0,0,'Données projet'!$E$12+1,1))</f>
        <v>229.46359752491622</v>
      </c>
      <c r="CE203" s="62">
        <f t="shared" si="207"/>
        <v>267.63269734144376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1.333521432163324</v>
      </c>
      <c r="BA205" s="88">
        <f>EXP(LN('Données projet'!B88)/'Données projet'!A88)</f>
        <v>1.2934226882877784</v>
      </c>
      <c r="BV205" s="88">
        <f>EXP(LN('Données projet'!B114)/'Données projet'!A114)</f>
        <v>1.2788040393997409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M79" sqref="M7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1.8944000000000001</v>
      </c>
      <c r="C6" s="156">
        <f ca="1">IF(OR('Données projet'!B9="",'Données projet'!C9="",'Données projet'!C9=0%),0,Calculateur!S3)</f>
        <v>439.44767572009806</v>
      </c>
      <c r="D6" s="156">
        <f>IF(OR('Données projet'!B9="",'Données projet'!C9="",'Données projet'!C9=0%),0,Calculateur!T3)</f>
        <v>245.54866503154676</v>
      </c>
      <c r="E6" s="156">
        <f ca="1">MIN(C6,D6)</f>
        <v>245.54866503154676</v>
      </c>
      <c r="F6" s="156">
        <f ca="1">E6*B6</f>
        <v>465.16739103576219</v>
      </c>
      <c r="G6" s="156">
        <f ca="1">F6*(100%-'Données projet'!$C$24)*(100%-'Données projet'!$C$25)*(100%-'Données projet'!$C$26)*(100%-'Données projet'!$C$27)</f>
        <v>397.71811933557672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16.102399999999999</v>
      </c>
      <c r="K6" s="160">
        <f>J6*(100%-'Données projet'!$C$24)*(100%-'Données projet'!$C$25)*(100%-'Données projet'!$C$26)*(100%-'Données projet'!$C$27)</f>
        <v>13.767552</v>
      </c>
      <c r="L6" s="161">
        <f ca="1">G6+I6+K6</f>
        <v>411.48567133557674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0.76960000000000006</v>
      </c>
      <c r="C7" s="156">
        <f ca="1">IF(OR('Données projet'!B10="",'Données projet'!C10="",'Données projet'!C10=0%),0,Calculateur!AN3)</f>
        <v>76.632391061599265</v>
      </c>
      <c r="D7" s="156">
        <f>IF(OR('Données projet'!B10="",'Données projet'!C10="",'Données projet'!C10=0%),0,Calculateur!AO3)</f>
        <v>263.22316924362588</v>
      </c>
      <c r="E7" s="156">
        <f t="shared" ref="E7:E15" ca="1" si="0">MIN(C7,D7)</f>
        <v>76.632391061599265</v>
      </c>
      <c r="F7" s="156">
        <f t="shared" ref="F7:F15" ca="1" si="1">E7*B7</f>
        <v>58.976288161006799</v>
      </c>
      <c r="G7" s="156">
        <f ca="1">F7*(100%-'Données projet'!$C$24)*(100%-'Données projet'!$C$25)*(100%-'Données projet'!$C$26)*(100%-'Données projet'!$C$27)</f>
        <v>50.424726377660811</v>
      </c>
      <c r="H7" s="164">
        <f>IF(OR('Données projet'!B10="",'Données projet'!C10="",'Données projet'!C10=0%),0,AVERAGE(Calculateur!$AX$3:$AX$33)*B7)</f>
        <v>19.686741407287254</v>
      </c>
      <c r="I7" s="158">
        <f>H7*(100%-'Données projet'!$C$24)*(100%-'Données projet'!$C$25)*(100%-'Données projet'!$C$26)*(100%-'Données projet'!$C$27)</f>
        <v>16.832163903230601</v>
      </c>
      <c r="J7" s="159">
        <f>IF(OR('Données projet'!B10="",'Données projet'!C10="",'Données projet'!C10=0%),0,SUM(Calculateur!$AQ$3:$AQ$33)*VLOOKUP('Données projet'!$B$10,Paramètres!$A$1:$I$89,9,0)*B7)</f>
        <v>197.37931200000003</v>
      </c>
      <c r="K7" s="160">
        <f>J7*(100%-'Données projet'!$C$24)*(100%-'Données projet'!$C$25)*(100%-'Données projet'!$C$26)*(100%-'Données projet'!$C$27)</f>
        <v>168.75931176000003</v>
      </c>
      <c r="L7" s="161">
        <f t="shared" ref="L7:L15" ca="1" si="2">G7+I7+K7</f>
        <v>236.01620204089144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Charme</v>
      </c>
      <c r="B8" s="163">
        <f>'Données projet'!D11</f>
        <v>0.14799999999999999</v>
      </c>
      <c r="C8" s="156">
        <f ca="1">IF(OR('Données projet'!B11="",'Données projet'!C11="",'Données projet'!C11=0%),0,Calculateur!BI3)</f>
        <v>286.93155310107437</v>
      </c>
      <c r="D8" s="156">
        <f>IF(OR('Données projet'!B11="",'Données projet'!C11="",'Données projet'!C11=0%),0,Calculateur!BJ3)</f>
        <v>234.88697533928587</v>
      </c>
      <c r="E8" s="156">
        <f t="shared" ca="1" si="0"/>
        <v>234.88697533928587</v>
      </c>
      <c r="F8" s="156">
        <f t="shared" ca="1" si="1"/>
        <v>34.763272350214308</v>
      </c>
      <c r="G8" s="156">
        <f ca="1">F8*(100%-'Données projet'!$C$24)*(100%-'Données projet'!$C$25)*(100%-'Données projet'!$C$26)*(100%-'Données projet'!$C$27)</f>
        <v>29.722597859433233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1.3282051282051281</v>
      </c>
      <c r="K8" s="160">
        <f>J8*(100%-'Données projet'!$C$24)*(100%-'Données projet'!$C$25)*(100%-'Données projet'!$C$26)*(100%-'Données projet'!$C$27)</f>
        <v>1.1356153846153845</v>
      </c>
      <c r="L8" s="161">
        <f t="shared" ca="1" si="2"/>
        <v>30.858213244048617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Merisier</v>
      </c>
      <c r="B9" s="163">
        <f>'Données projet'!D12</f>
        <v>0.14799999999999999</v>
      </c>
      <c r="C9" s="156">
        <f ca="1">IF(OR('Données projet'!B12="",'Données projet'!C12="",'Données projet'!C12=0%),0,Calculateur!CD3)</f>
        <v>229.46359752491622</v>
      </c>
      <c r="D9" s="156">
        <f>IF(OR('Données projet'!B12="",'Données projet'!C12="",'Données projet'!C12=0%),0,Calculateur!CE3)</f>
        <v>267.63269734144376</v>
      </c>
      <c r="E9" s="156">
        <f t="shared" ca="1" si="0"/>
        <v>229.46359752491622</v>
      </c>
      <c r="F9" s="156">
        <f t="shared" ca="1" si="1"/>
        <v>33.960612433687601</v>
      </c>
      <c r="G9" s="156">
        <f ca="1">F9*(100%-'Données projet'!$C$24)*(100%-'Données projet'!$C$25)*(100%-'Données projet'!$C$26)*(100%-'Données projet'!$C$27)</f>
        <v>29.036323630802897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1.036</v>
      </c>
      <c r="K9" s="160">
        <f>J9*(100%-'Données projet'!$C$24)*(100%-'Données projet'!$C$25)*(100%-'Données projet'!$C$26)*(100%-'Données projet'!$C$27)</f>
        <v>0.88578000000000001</v>
      </c>
      <c r="L9" s="161">
        <f t="shared" ca="1" si="2"/>
        <v>29.922103630802898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592.86756398067087</v>
      </c>
      <c r="G16" s="175">
        <f t="shared" ca="1" si="3"/>
        <v>506.90176720347364</v>
      </c>
      <c r="H16" s="176">
        <f t="shared" si="3"/>
        <v>19.686741407287254</v>
      </c>
      <c r="I16" s="176">
        <f t="shared" si="3"/>
        <v>16.832163903230601</v>
      </c>
      <c r="J16" s="177">
        <f t="shared" si="3"/>
        <v>215.84591712820514</v>
      </c>
      <c r="K16" s="177">
        <f t="shared" si="3"/>
        <v>184.54825914461543</v>
      </c>
      <c r="L16" s="178">
        <f t="shared" ca="1" si="3"/>
        <v>708.28219025131978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Charme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" zoomScale="80" zoomScaleNormal="80" workbookViewId="0">
      <selection activeCell="C64" sqref="C6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889.08030056359257</v>
      </c>
      <c r="U10" s="190">
        <f>'Données projet'!D9</f>
        <v>1.8944000000000001</v>
      </c>
      <c r="V10" s="189">
        <f>U10*T10</f>
        <v>1684.2737213876699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5073.6281329312878</v>
      </c>
      <c r="U11" s="190">
        <f>'Données projet'!D10</f>
        <v>0.76960000000000006</v>
      </c>
      <c r="V11" s="189">
        <f t="shared" ref="V11" si="0">U11*T11</f>
        <v>3904.6642111039196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Charme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547.6482916704864</v>
      </c>
      <c r="U12" s="190">
        <f>'Données projet'!D11</f>
        <v>0.14799999999999999</v>
      </c>
      <c r="V12" s="189">
        <f t="shared" ref="V12:V19" si="1">U12*T12</f>
        <v>81.051947167231987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Merisier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2043.6211104524129</v>
      </c>
      <c r="U13" s="190">
        <f>'Données projet'!D12</f>
        <v>0.14799999999999999</v>
      </c>
      <c r="V13" s="189">
        <f t="shared" si="1"/>
        <v>302.45592434695709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80.000000000000114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2400.0000000000036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-16227.55419599422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34</v>
      </c>
      <c r="C24" s="204">
        <v>10</v>
      </c>
      <c r="D24" s="194">
        <f t="shared" ref="D24:D42" si="2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209.99053354201916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4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-16437.544729536239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56</v>
      </c>
      <c r="C26" s="204">
        <v>10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4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56</v>
      </c>
      <c r="C28" s="204">
        <v>15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4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56</v>
      </c>
      <c r="C30" s="204">
        <v>20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4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56</v>
      </c>
      <c r="C32" s="204">
        <v>30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4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56</v>
      </c>
      <c r="C34" s="204">
        <v>40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4"/>
      <c r="D35" s="194">
        <f t="shared" si="2"/>
        <v>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84</v>
      </c>
      <c r="C36" s="204">
        <v>50</v>
      </c>
      <c r="D36" s="194">
        <f t="shared" si="2"/>
        <v>4200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0</v>
      </c>
      <c r="C37" s="204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106</v>
      </c>
      <c r="C38" s="204">
        <v>60</v>
      </c>
      <c r="D38" s="194">
        <f t="shared" si="2"/>
        <v>6360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4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91</v>
      </c>
      <c r="C40" s="204">
        <v>100</v>
      </c>
      <c r="D40" s="194">
        <f t="shared" si="2"/>
        <v>9100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0</v>
      </c>
      <c r="C41" s="204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376</v>
      </c>
      <c r="C42" s="204">
        <v>200</v>
      </c>
      <c r="D42" s="194">
        <f t="shared" si="2"/>
        <v>75200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8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9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11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12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13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14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15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16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17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18</v>
      </c>
      <c r="B64" s="193">
        <f>'Données projet'!D72</f>
        <v>249</v>
      </c>
      <c r="C64" s="204">
        <v>45</v>
      </c>
      <c r="D64" s="191">
        <f t="shared" si="4"/>
        <v>11205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Charme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35.897435897435898</v>
      </c>
      <c r="C87" s="204">
        <v>10</v>
      </c>
      <c r="D87" s="191">
        <f t="shared" si="6"/>
        <v>358.97435897435901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33.333333333333336</v>
      </c>
      <c r="C89" s="204">
        <v>10</v>
      </c>
      <c r="D89" s="191">
        <f t="shared" si="6"/>
        <v>333.33333333333337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34.615384615384613</v>
      </c>
      <c r="C91" s="204">
        <v>15</v>
      </c>
      <c r="D91" s="191">
        <f t="shared" si="6"/>
        <v>519.23076923076917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34.615384615384613</v>
      </c>
      <c r="C93" s="204">
        <v>20</v>
      </c>
      <c r="D93" s="191">
        <f t="shared" si="6"/>
        <v>692.30769230769226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32.692307692307693</v>
      </c>
      <c r="C95" s="204">
        <v>25</v>
      </c>
      <c r="D95" s="191">
        <f t="shared" si="6"/>
        <v>817.30769230769238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30.769230769230766</v>
      </c>
      <c r="C97" s="204">
        <v>30</v>
      </c>
      <c r="D97" s="191">
        <f t="shared" si="6"/>
        <v>923.07692307692298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85</v>
      </c>
      <c r="B99" s="193">
        <f>'Données projet'!D102</f>
        <v>28.846153846153847</v>
      </c>
      <c r="C99" s="204">
        <v>35</v>
      </c>
      <c r="D99" s="191">
        <f t="shared" si="6"/>
        <v>1009.6153846153846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95</v>
      </c>
      <c r="B101" s="193">
        <f>'Données projet'!D104</f>
        <v>27.564102564102562</v>
      </c>
      <c r="C101" s="204">
        <v>40</v>
      </c>
      <c r="D101" s="191">
        <f t="shared" si="6"/>
        <v>1102.5641025641025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37.820512820512818</v>
      </c>
      <c r="C103" s="204">
        <v>50</v>
      </c>
      <c r="D103" s="191">
        <f t="shared" si="6"/>
        <v>1891.0256410256409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285.89743589743591</v>
      </c>
      <c r="C104" s="204">
        <v>60</v>
      </c>
      <c r="D104" s="191">
        <f t="shared" si="6"/>
        <v>17153.846153846156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28</v>
      </c>
      <c r="C117" s="204">
        <v>10</v>
      </c>
      <c r="D117" s="191">
        <f t="shared" ref="D117:D135" si="8">B117*C117</f>
        <v>280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31</v>
      </c>
      <c r="B119" s="193">
        <f>'Données projet'!D117</f>
        <v>63</v>
      </c>
      <c r="C119" s="204">
        <v>10</v>
      </c>
      <c r="D119" s="191">
        <f t="shared" si="8"/>
        <v>630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37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44</v>
      </c>
      <c r="B121" s="193">
        <f>'Données projet'!D119</f>
        <v>79</v>
      </c>
      <c r="C121" s="204">
        <v>20</v>
      </c>
      <c r="D121" s="191">
        <f t="shared" si="8"/>
        <v>1580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52</v>
      </c>
      <c r="B122" s="193">
        <f>'Données projet'!D120</f>
        <v>48</v>
      </c>
      <c r="C122" s="204">
        <v>30</v>
      </c>
      <c r="D122" s="191">
        <f t="shared" si="8"/>
        <v>1440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47</v>
      </c>
      <c r="C123" s="204">
        <v>40</v>
      </c>
      <c r="D123" s="191">
        <f t="shared" si="8"/>
        <v>1880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69</v>
      </c>
      <c r="B124" s="193">
        <f>'Données projet'!D122</f>
        <v>328</v>
      </c>
      <c r="C124" s="204">
        <v>80</v>
      </c>
      <c r="D124" s="191">
        <f t="shared" si="8"/>
        <v>26240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2023-11-16T17:06:44Z</dcterms:modified>
</cp:coreProperties>
</file>