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CAME (64) GF BLACK WOOD\Dossier à finaliser\"/>
    </mc:Choice>
  </mc:AlternateContent>
  <xr:revisionPtr revIDLastSave="0" documentId="13_ncr:1_{0B328D4E-1388-4248-BF93-7D0732B2D340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<sst xmlns="http://schemas.openxmlformats.org/spreadsheetml/2006/main" count="1171" uniqueCount="324">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</sst>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1.6190775103521762</c:v>
                </c:pt>
                <c:pt idx="2">
                  <c:v>2.1059115816734599</c:v>
                </c:pt>
                <c:pt idx="3">
                  <c:v>2.739733066351743</c:v>
                </c:pt>
                <c:pt idx="4">
                  <c:v>3.5650932066827554</c:v>
                </c:pt>
                <c:pt idx="5">
                  <c:v>4.6400954089140436</c:v>
                </c:pt>
                <c:pt idx="6">
                  <c:v>6.0405315442152121</c:v>
                </c:pt>
                <c:pt idx="7">
                  <c:v>7.8652846036444979</c:v>
                </c:pt>
                <c:pt idx="8">
                  <c:v>10.243386505097561</c:v>
                </c:pt>
                <c:pt idx="9">
                  <c:v>13.34323952661231</c:v>
                </c:pt>
                <c:pt idx="10">
                  <c:v>17.384666440297682</c:v>
                </c:pt>
                <c:pt idx="11">
                  <c:v>22.65465936038704</c:v>
                </c:pt>
                <c:pt idx="12">
                  <c:v>29.527965549454887</c:v>
                </c:pt>
                <c:pt idx="13">
                  <c:v>38.493999533969216</c:v>
                </c:pt>
                <c:pt idx="14">
                  <c:v>50.192030520823415</c:v>
                </c:pt>
                <c:pt idx="15">
                  <c:v>65.457195893655964</c:v>
                </c:pt>
                <c:pt idx="16">
                  <c:v>85.380679542920305</c:v>
                </c:pt>
                <c:pt idx="17">
                  <c:v>111.38842565603306</c:v>
                </c:pt>
                <c:pt idx="18">
                  <c:v>145.34410998866366</c:v>
                </c:pt>
                <c:pt idx="19">
                  <c:v>189.68386066645633</c:v>
                </c:pt>
                <c:pt idx="20">
                  <c:v>247.59253912923518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8.86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0.69</v>
      </c>
      <c r="D9" s="36">
        <f t="shared" ref="D9:D18" si="0">C9*$C$5</f>
        <v>6.1133999999999995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116</v>
      </c>
      <c r="C10" s="35">
        <v>0.31</v>
      </c>
      <c r="D10" s="36">
        <f t="shared" si="0"/>
        <v>2.7465999999999999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8.86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0.9</v>
      </c>
      <c r="F36" s="54"/>
      <c r="G36" s="54">
        <v>0.1</v>
      </c>
      <c r="H36" s="54"/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Polargo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236</v>
      </c>
      <c r="C62" s="63">
        <v>1</v>
      </c>
      <c r="D62" s="63">
        <v>236</v>
      </c>
      <c r="E62" s="54">
        <v>0.9</v>
      </c>
      <c r="F62" s="54"/>
      <c r="G62" s="54">
        <v>0.1</v>
      </c>
      <c r="H62" s="54"/>
      <c r="I62" s="56">
        <f>IFERROR(B62/A62,"")</f>
        <v>11.8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Polargo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72.393882557915504</v>
      </c>
      <c r="T3" s="62">
        <f>IF('Données projet'!E9&gt;30,$R$33-$H$33,LOOKUP('Données projet'!$E$9,$A$3:$A$203,R3:R203)-LOOKUP('Données projet'!$E$9,$A$3:$A$203,$H$3:$H$203))</f>
        <v>321.03333748974029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62.472816757243152</v>
      </c>
      <c r="AO3" s="62">
        <f>IF('Données projet'!E10&gt;30,$AM$33-$H$33,LOOKUP('Données projet'!$E$10,$A$3:$A$203,AM3:AM203)-LOOKUP('Données projet'!$E$10,$A$3:$A$203,$H$3:$H$203))</f>
        <v>272.03698357367961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0.75237830270730621</v>
      </c>
      <c r="P4" s="14">
        <f>EXP(-1.0587+0.8836*LN(O4)+0.284)</f>
        <v>0.35840259594590623</v>
      </c>
      <c r="Q4" s="22">
        <f t="shared" ref="Q4:Q34" si="2">(O4+P4)*0.475*44/12</f>
        <v>1.9346100651543445</v>
      </c>
      <c r="R4" s="62">
        <f t="shared" si="0"/>
        <v>259.8234989540432</v>
      </c>
      <c r="S4" s="62">
        <f ca="1">AVERAGE(OFFSET($R$3,0,0,'Données projet'!$E$9+1,1))-AVERAGE(OFFSET($H$3,0,0,'Données projet'!$E$9+1,1))</f>
        <v>72.393882557915504</v>
      </c>
      <c r="T4" s="62">
        <f>$T$3</f>
        <v>321.03333748974029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11.8</v>
      </c>
      <c r="AI4" s="14">
        <f>IF('Données projet'!$A$62&gt;35,AI3+AH4-AQ3,IF(A4&lt;'Données projet'!$A$62,$AF$205^A4,IF(A4='Données projet'!$A$62,'Données projet'!$B$62,AI3+AH4-AQ3)))</f>
        <v>1.3141519994188957</v>
      </c>
      <c r="AJ4" s="14">
        <f>AI4*VLOOKUP('Données projet'!$B$10,Paramètres!$A$1:$I$89,3,0)*VLOOKUP('Données projet'!$B$10,Paramètres!$A$1:$I$89,5,0)</f>
        <v>0.62527352132351066</v>
      </c>
      <c r="AK4" s="14">
        <f>EXP(-1.0587+0.8836*LN(AJ4)+0.284)</f>
        <v>0.3043403602184086</v>
      </c>
      <c r="AL4" s="22">
        <f t="shared" ref="AL4:AL67" si="4">(AJ4+AK4)*0.475*44/12</f>
        <v>1.6190775103521762</v>
      </c>
      <c r="AM4" s="62">
        <f t="shared" ref="AM4:AM67" si="5">AL4+(AD4+AE4)*44/12</f>
        <v>259.50796639924101</v>
      </c>
      <c r="AN4" s="62">
        <f ca="1">AVERAGE(OFFSET($AM$3,0,0,'Données projet'!$E$10+1,1))-AVERAGE(OFFSET($H$3,0,0,'Données projet'!$E$10+1,1))</f>
        <v>62.472816757243152</v>
      </c>
      <c r="AO4" s="62">
        <f>$AO$3</f>
        <v>272.03698357367961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0.9887394508222016</v>
      </c>
      <c r="P5" s="14">
        <f t="shared" ref="P5:P68" si="33">EXP(-1.0587+0.8836*LN(O5)+0.284)</f>
        <v>0.45625369950740835</v>
      </c>
      <c r="Q5" s="22">
        <f t="shared" si="2"/>
        <v>2.5166964034907369</v>
      </c>
      <c r="R5" s="62">
        <f t="shared" si="0"/>
        <v>261.6278075146019</v>
      </c>
      <c r="S5" s="62">
        <f ca="1">AVERAGE(OFFSET($R$3,0,0,'Données projet'!$E$9+1,1))-AVERAGE(OFFSET($H$3,0,0,'Données projet'!$E$9+1,1))</f>
        <v>72.393882557915504</v>
      </c>
      <c r="T5" s="62">
        <f t="shared" ref="T5:T68" si="34">$T$3</f>
        <v>321.03333748974029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11.8</v>
      </c>
      <c r="AI5" s="14">
        <f>IF('Données projet'!$A$62&gt;35,AI4+AH5-AQ4,IF(A5&lt;'Données projet'!$A$62,$AF$205^A5,IF(A5='Données projet'!$A$62,'Données projet'!$B$62,AI4+AH5-AQ4)))</f>
        <v>1.7269954775766814</v>
      </c>
      <c r="AJ5" s="14">
        <f>AI5*VLOOKUP('Données projet'!$B$10,Paramètres!$A$1:$I$89,3,0)*VLOOKUP('Données projet'!$B$10,Paramètres!$A$1:$I$89,5,0)</f>
        <v>0.82170444823098499</v>
      </c>
      <c r="AK5" s="14">
        <f t="shared" ref="AK5:AK68" si="35">EXP(-1.0587+0.8836*LN(AJ5)+0.284)</f>
        <v>0.38743138813655198</v>
      </c>
      <c r="AL5" s="22">
        <f t="shared" si="4"/>
        <v>2.1059115816734599</v>
      </c>
      <c r="AM5" s="62">
        <f t="shared" si="5"/>
        <v>261.21702269278461</v>
      </c>
      <c r="AN5" s="62">
        <f ca="1">AVERAGE(OFFSET($AM$3,0,0,'Données projet'!$E$10+1,1))-AVERAGE(OFFSET($H$3,0,0,'Données projet'!$E$10+1,1))</f>
        <v>62.472816757243152</v>
      </c>
      <c r="AO5" s="62">
        <f t="shared" ref="AO5:AO68" si="36">$AO$3</f>
        <v>272.03698357367961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1.2993539262023373</v>
      </c>
      <c r="P6" s="14">
        <f t="shared" si="33"/>
        <v>0.58082011868467387</v>
      </c>
      <c r="Q6" s="22">
        <f t="shared" si="2"/>
        <v>3.2746364615115446</v>
      </c>
      <c r="R6" s="62">
        <f t="shared" si="0"/>
        <v>263.60796979484485</v>
      </c>
      <c r="S6" s="62">
        <f ca="1">AVERAGE(OFFSET($R$3,0,0,'Données projet'!$E$9+1,1))-AVERAGE(OFFSET($H$3,0,0,'Données projet'!$E$9+1,1))</f>
        <v>72.393882557915504</v>
      </c>
      <c r="T6" s="62">
        <f t="shared" si="34"/>
        <v>321.03333748974029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11.8</v>
      </c>
      <c r="AI6" s="14">
        <f>IF('Données projet'!$A$62&gt;35,AI5+AH6-AQ5,IF(A6&lt;'Données projet'!$A$62,$AF$205^A6,IF(A6='Données projet'!$A$62,'Données projet'!$B$62,AI5+AH6-AQ5)))</f>
        <v>2.2695345598447867</v>
      </c>
      <c r="AJ6" s="14">
        <f>AI6*VLOOKUP('Données projet'!$B$10,Paramètres!$A$1:$I$89,3,0)*VLOOKUP('Données projet'!$B$10,Paramètres!$A$1:$I$89,5,0)</f>
        <v>1.0798445435741495</v>
      </c>
      <c r="AK6" s="14">
        <f t="shared" si="35"/>
        <v>0.49320793471393254</v>
      </c>
      <c r="AL6" s="22">
        <f t="shared" si="4"/>
        <v>2.739733066351743</v>
      </c>
      <c r="AM6" s="62">
        <f t="shared" si="5"/>
        <v>263.07306639968505</v>
      </c>
      <c r="AN6" s="62">
        <f ca="1">AVERAGE(OFFSET($AM$3,0,0,'Données projet'!$E$10+1,1))-AVERAGE(OFFSET($H$3,0,0,'Données projet'!$E$10+1,1))</f>
        <v>62.472816757243152</v>
      </c>
      <c r="AO6" s="62">
        <f t="shared" si="36"/>
        <v>272.03698357367961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1.7075485600715938</v>
      </c>
      <c r="P7" s="14">
        <f t="shared" si="33"/>
        <v>0.73939567094600833</v>
      </c>
      <c r="Q7" s="22">
        <f t="shared" si="2"/>
        <v>4.2617612023556566</v>
      </c>
      <c r="R7" s="62">
        <f t="shared" si="0"/>
        <v>265.81731675791121</v>
      </c>
      <c r="S7" s="62">
        <f ca="1">AVERAGE(OFFSET($R$3,0,0,'Données projet'!$E$9+1,1))-AVERAGE(OFFSET($H$3,0,0,'Données projet'!$E$9+1,1))</f>
        <v>72.393882557915504</v>
      </c>
      <c r="T7" s="62">
        <f t="shared" si="34"/>
        <v>321.03333748974029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11.8</v>
      </c>
      <c r="AI7" s="14">
        <f>IF('Données projet'!$A$62&gt;35,AI6+AH7-AQ6,IF(A7&lt;'Données projet'!$A$62,$AF$205^A7,IF(A7='Données projet'!$A$62,'Données projet'!$B$62,AI6+AH7-AQ6)))</f>
        <v>2.9825133795703098</v>
      </c>
      <c r="AJ7" s="14">
        <f>AI7*VLOOKUP('Données projet'!$B$10,Paramètres!$A$1:$I$89,3,0)*VLOOKUP('Données projet'!$B$10,Paramètres!$A$1:$I$89,5,0)</f>
        <v>1.4190798659995534</v>
      </c>
      <c r="AK7" s="14">
        <f t="shared" si="35"/>
        <v>0.6278636019522682</v>
      </c>
      <c r="AL7" s="22">
        <f t="shared" si="4"/>
        <v>3.5650932066827554</v>
      </c>
      <c r="AM7" s="62">
        <f t="shared" si="5"/>
        <v>265.12064876223832</v>
      </c>
      <c r="AN7" s="62">
        <f ca="1">AVERAGE(OFFSET($AM$3,0,0,'Données projet'!$E$10+1,1))-AVERAGE(OFFSET($H$3,0,0,'Données projet'!$E$10+1,1))</f>
        <v>62.472816757243152</v>
      </c>
      <c r="AO7" s="62">
        <f t="shared" si="36"/>
        <v>272.03698357367961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2.2439783543229415</v>
      </c>
      <c r="P8" s="14">
        <f t="shared" si="33"/>
        <v>0.94126553235065091</v>
      </c>
      <c r="Q8" s="22">
        <f t="shared" si="2"/>
        <v>5.5476331026231724</v>
      </c>
      <c r="R8" s="62">
        <f t="shared" si="0"/>
        <v>268.32541088040097</v>
      </c>
      <c r="S8" s="62">
        <f ca="1">AVERAGE(OFFSET($R$3,0,0,'Données projet'!$E$9+1,1))-AVERAGE(OFFSET($H$3,0,0,'Données projet'!$E$9+1,1))</f>
        <v>72.393882557915504</v>
      </c>
      <c r="T8" s="62">
        <f t="shared" si="34"/>
        <v>321.03333748974029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11.8</v>
      </c>
      <c r="AI8" s="14">
        <f>IF('Données projet'!$A$62&gt;35,AI7+AH8-AQ7,IF(A8&lt;'Données projet'!$A$62,$AF$205^A8,IF(A8='Données projet'!$A$62,'Données projet'!$B$62,AI7+AH8-AQ7)))</f>
        <v>3.9194759210559305</v>
      </c>
      <c r="AJ8" s="14">
        <f>AI8*VLOOKUP('Données projet'!$B$10,Paramètres!$A$1:$I$89,3,0)*VLOOKUP('Données projet'!$B$10,Paramètres!$A$1:$I$89,5,0)</f>
        <v>1.8648866432384115</v>
      </c>
      <c r="AK8" s="14">
        <f t="shared" si="35"/>
        <v>0.79928296953520206</v>
      </c>
      <c r="AL8" s="22">
        <f t="shared" si="4"/>
        <v>4.6400954089140436</v>
      </c>
      <c r="AM8" s="62">
        <f t="shared" si="5"/>
        <v>267.41787318669179</v>
      </c>
      <c r="AN8" s="62">
        <f ca="1">AVERAGE(OFFSET($AM$3,0,0,'Données projet'!$E$10+1,1))-AVERAGE(OFFSET($H$3,0,0,'Données projet'!$E$10+1,1))</f>
        <v>62.472816757243152</v>
      </c>
      <c r="AO8" s="62">
        <f t="shared" si="36"/>
        <v>272.03698357367961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2.9489286409862165</v>
      </c>
      <c r="P9" s="14">
        <f t="shared" si="33"/>
        <v>1.1982499184202684</v>
      </c>
      <c r="Q9" s="22">
        <f t="shared" si="2"/>
        <v>7.2230026576329607</v>
      </c>
      <c r="R9" s="62">
        <f t="shared" si="0"/>
        <v>271.22300265763295</v>
      </c>
      <c r="S9" s="62">
        <f ca="1">AVERAGE(OFFSET($R$3,0,0,'Données projet'!$E$9+1,1))-AVERAGE(OFFSET($H$3,0,0,'Données projet'!$E$9+1,1))</f>
        <v>72.393882557915504</v>
      </c>
      <c r="T9" s="62">
        <f t="shared" si="34"/>
        <v>321.03333748974029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11.8</v>
      </c>
      <c r="AI9" s="14">
        <f>IF('Données projet'!$A$62&gt;35,AI8+AH9-AQ8,IF(A9&lt;'Données projet'!$A$62,$AF$205^A9,IF(A9='Données projet'!$A$62,'Données projet'!$B$62,AI8+AH9-AQ8)))</f>
        <v>5.1507871183298688</v>
      </c>
      <c r="AJ9" s="14">
        <f>AI9*VLOOKUP('Données projet'!$B$10,Paramètres!$A$1:$I$89,3,0)*VLOOKUP('Données projet'!$B$10,Paramètres!$A$1:$I$89,5,0)</f>
        <v>2.4507445109013517</v>
      </c>
      <c r="AK9" s="14">
        <f t="shared" si="35"/>
        <v>1.0175032656815459</v>
      </c>
      <c r="AL9" s="22">
        <f t="shared" si="4"/>
        <v>6.0405315442152121</v>
      </c>
      <c r="AM9" s="62">
        <f t="shared" si="5"/>
        <v>270.04053154421518</v>
      </c>
      <c r="AN9" s="62">
        <f ca="1">AVERAGE(OFFSET($AM$3,0,0,'Données projet'!$E$10+1,1))-AVERAGE(OFFSET($H$3,0,0,'Données projet'!$E$10+1,1))</f>
        <v>62.472816757243152</v>
      </c>
      <c r="AO9" s="62">
        <f t="shared" si="36"/>
        <v>272.03698357367961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3.8753404696956841</v>
      </c>
      <c r="P10" s="14">
        <f t="shared" si="33"/>
        <v>1.5253962008026642</v>
      </c>
      <c r="Q10" s="22">
        <f t="shared" si="2"/>
        <v>9.40628303445129</v>
      </c>
      <c r="R10" s="62">
        <f t="shared" si="0"/>
        <v>274.62850525667352</v>
      </c>
      <c r="S10" s="62">
        <f ca="1">AVERAGE(OFFSET($R$3,0,0,'Données projet'!$E$9+1,1))-AVERAGE(OFFSET($H$3,0,0,'Données projet'!$E$9+1,1))</f>
        <v>72.393882557915504</v>
      </c>
      <c r="T10" s="62">
        <f t="shared" si="34"/>
        <v>321.03333748974029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11.8</v>
      </c>
      <c r="AI10" s="14">
        <f>IF('Données projet'!$A$62&gt;35,AI9+AH10-AQ9,IF(A10&lt;'Données projet'!$A$62,$AF$205^A10,IF(A10='Données projet'!$A$62,'Données projet'!$B$62,AI9+AH10-AQ9)))</f>
        <v>6.7689171901342906</v>
      </c>
      <c r="AJ10" s="14">
        <f>AI10*VLOOKUP('Données projet'!$B$10,Paramètres!$A$1:$I$89,3,0)*VLOOKUP('Données projet'!$B$10,Paramètres!$A$1:$I$89,5,0)</f>
        <v>3.2206507990658957</v>
      </c>
      <c r="AK10" s="14">
        <f t="shared" si="35"/>
        <v>1.2953020834094142</v>
      </c>
      <c r="AL10" s="22">
        <f t="shared" si="4"/>
        <v>7.8652846036444979</v>
      </c>
      <c r="AM10" s="62">
        <f t="shared" si="5"/>
        <v>273.08750682586674</v>
      </c>
      <c r="AN10" s="62">
        <f ca="1">AVERAGE(OFFSET($AM$3,0,0,'Données projet'!$E$10+1,1))-AVERAGE(OFFSET($H$3,0,0,'Données projet'!$E$10+1,1))</f>
        <v>62.472816757243152</v>
      </c>
      <c r="AO10" s="62">
        <f t="shared" si="36"/>
        <v>272.03698357367961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5.0927864266795453</v>
      </c>
      <c r="P11" s="14">
        <f t="shared" si="33"/>
        <v>1.9418599856787968</v>
      </c>
      <c r="Q11" s="22">
        <f t="shared" si="2"/>
        <v>12.25200916819078</v>
      </c>
      <c r="R11" s="62">
        <f t="shared" si="0"/>
        <v>278.69645361263525</v>
      </c>
      <c r="S11" s="62">
        <f ca="1">AVERAGE(OFFSET($R$3,0,0,'Données projet'!$E$9+1,1))-AVERAGE(OFFSET($H$3,0,0,'Données projet'!$E$9+1,1))</f>
        <v>72.393882557915504</v>
      </c>
      <c r="T11" s="62">
        <f t="shared" si="34"/>
        <v>321.03333748974029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11.8</v>
      </c>
      <c r="AI11" s="14">
        <f>IF('Données projet'!$A$62&gt;35,AI10+AH11-AQ10,IF(A11&lt;'Données projet'!$A$62,$AF$205^A11,IF(A11='Données projet'!$A$62,'Données projet'!$B$62,AI10+AH11-AQ10)))</f>
        <v>8.8953860593159106</v>
      </c>
      <c r="AJ11" s="14">
        <f>AI11*VLOOKUP('Données projet'!$B$10,Paramètres!$A$1:$I$89,3,0)*VLOOKUP('Données projet'!$B$10,Paramètres!$A$1:$I$89,5,0)</f>
        <v>4.23242468702251</v>
      </c>
      <c r="AK11" s="14">
        <f t="shared" si="35"/>
        <v>1.6489455551387702</v>
      </c>
      <c r="AL11" s="22">
        <f t="shared" si="4"/>
        <v>10.243386505097561</v>
      </c>
      <c r="AM11" s="62">
        <f t="shared" si="5"/>
        <v>276.68783094954199</v>
      </c>
      <c r="AN11" s="62">
        <f ca="1">AVERAGE(OFFSET($AM$3,0,0,'Données projet'!$E$10+1,1))-AVERAGE(OFFSET($H$3,0,0,'Données projet'!$E$10+1,1))</f>
        <v>62.472816757243152</v>
      </c>
      <c r="AO11" s="62">
        <f t="shared" si="36"/>
        <v>272.03698357367961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6.6926954652343378</v>
      </c>
      <c r="P12" s="14">
        <f t="shared" si="33"/>
        <v>2.4720267442624091</v>
      </c>
      <c r="Q12" s="22">
        <f t="shared" si="2"/>
        <v>15.961891181540167</v>
      </c>
      <c r="R12" s="62">
        <f t="shared" si="0"/>
        <v>283.62855784820687</v>
      </c>
      <c r="S12" s="62">
        <f ca="1">AVERAGE(OFFSET($R$3,0,0,'Données projet'!$E$9+1,1))-AVERAGE(OFFSET($H$3,0,0,'Données projet'!$E$9+1,1))</f>
        <v>72.393882557915504</v>
      </c>
      <c r="T12" s="62">
        <f t="shared" si="34"/>
        <v>321.03333748974029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11.8</v>
      </c>
      <c r="AI12" s="14">
        <f>IF('Données projet'!$A$62&gt;35,AI11+AH12-AQ11,IF(A12&lt;'Données projet'!$A$62,$AF$205^A12,IF(A12='Données projet'!$A$62,'Données projet'!$B$62,AI11+AH12-AQ11)))</f>
        <v>11.689889375452976</v>
      </c>
      <c r="AJ12" s="14">
        <f>AI12*VLOOKUP('Données projet'!$B$10,Paramètres!$A$1:$I$89,3,0)*VLOOKUP('Données projet'!$B$10,Paramètres!$A$1:$I$89,5,0)</f>
        <v>5.5620493648405258</v>
      </c>
      <c r="AK12" s="14">
        <f t="shared" si="35"/>
        <v>2.0991407939799398</v>
      </c>
      <c r="AL12" s="22">
        <f t="shared" si="4"/>
        <v>13.34323952661231</v>
      </c>
      <c r="AM12" s="62">
        <f t="shared" si="5"/>
        <v>281.00990619327899</v>
      </c>
      <c r="AN12" s="62">
        <f ca="1">AVERAGE(OFFSET($AM$3,0,0,'Données projet'!$E$10+1,1))-AVERAGE(OFFSET($H$3,0,0,'Données projet'!$E$10+1,1))</f>
        <v>62.472816757243152</v>
      </c>
      <c r="AO12" s="62">
        <f t="shared" si="36"/>
        <v>272.03698357367961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8.7952191271394824</v>
      </c>
      <c r="P13" s="14">
        <f t="shared" si="33"/>
        <v>3.1469396709425839</v>
      </c>
      <c r="Q13" s="22">
        <f t="shared" si="2"/>
        <v>20.799259906659596</v>
      </c>
      <c r="R13" s="62">
        <f t="shared" si="0"/>
        <v>289.68814879554844</v>
      </c>
      <c r="S13" s="62">
        <f ca="1">AVERAGE(OFFSET($R$3,0,0,'Données projet'!$E$9+1,1))-AVERAGE(OFFSET($H$3,0,0,'Données projet'!$E$9+1,1))</f>
        <v>72.393882557915504</v>
      </c>
      <c r="T13" s="62">
        <f t="shared" si="34"/>
        <v>321.03333748974029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11.8</v>
      </c>
      <c r="AI13" s="14">
        <f>IF('Données projet'!$A$62&gt;35,AI12+AH13-AQ12,IF(A13&lt;'Données projet'!$A$62,$AF$205^A13,IF(A13='Données projet'!$A$62,'Données projet'!$B$62,AI12+AH13-AQ12)))</f>
        <v>15.362291495737235</v>
      </c>
      <c r="AJ13" s="14">
        <f>AI13*VLOOKUP('Données projet'!$B$10,Paramètres!$A$1:$I$89,3,0)*VLOOKUP('Données projet'!$B$10,Paramètres!$A$1:$I$89,5,0)</f>
        <v>7.3093782936717764</v>
      </c>
      <c r="AK13" s="14">
        <f t="shared" si="35"/>
        <v>2.6722483706139735</v>
      </c>
      <c r="AL13" s="22">
        <f t="shared" si="4"/>
        <v>17.384666440297682</v>
      </c>
      <c r="AM13" s="62">
        <f t="shared" si="5"/>
        <v>286.27355532918654</v>
      </c>
      <c r="AN13" s="62">
        <f ca="1">AVERAGE(OFFSET($AM$3,0,0,'Données projet'!$E$10+1,1))-AVERAGE(OFFSET($H$3,0,0,'Données projet'!$E$10+1,1))</f>
        <v>62.472816757243152</v>
      </c>
      <c r="AO13" s="62">
        <f t="shared" si="36"/>
        <v>272.03698357367961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11.558254801257666</v>
      </c>
      <c r="P14" s="14">
        <f t="shared" si="33"/>
        <v>4.0061173753632255</v>
      </c>
      <c r="Q14" s="22">
        <f t="shared" si="2"/>
        <v>27.107948207614722</v>
      </c>
      <c r="R14" s="62">
        <f t="shared" si="0"/>
        <v>297.21905931872584</v>
      </c>
      <c r="S14" s="62">
        <f ca="1">AVERAGE(OFFSET($R$3,0,0,'Données projet'!$E$9+1,1))-AVERAGE(OFFSET($H$3,0,0,'Données projet'!$E$9+1,1))</f>
        <v>72.393882557915504</v>
      </c>
      <c r="T14" s="62">
        <f t="shared" si="34"/>
        <v>321.03333748974029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11.8</v>
      </c>
      <c r="AI14" s="14">
        <f>IF('Données projet'!$A$62&gt;35,AI13+AH14-AQ13,IF(A14&lt;'Données projet'!$A$62,$AF$205^A14,IF(A14='Données projet'!$A$62,'Données projet'!$B$62,AI13+AH14-AQ13)))</f>
        <v>20.188386084778987</v>
      </c>
      <c r="AJ14" s="14">
        <f>AI14*VLOOKUP('Données projet'!$B$10,Paramètres!$A$1:$I$89,3,0)*VLOOKUP('Données projet'!$B$10,Paramètres!$A$1:$I$89,5,0)</f>
        <v>9.6056340991378413</v>
      </c>
      <c r="AK14" s="14">
        <f t="shared" si="35"/>
        <v>3.4018258207016072</v>
      </c>
      <c r="AL14" s="22">
        <f t="shared" si="4"/>
        <v>22.65465936038704</v>
      </c>
      <c r="AM14" s="62">
        <f t="shared" si="5"/>
        <v>292.76577047149817</v>
      </c>
      <c r="AN14" s="62">
        <f ca="1">AVERAGE(OFFSET($AM$3,0,0,'Données projet'!$E$10+1,1))-AVERAGE(OFFSET($H$3,0,0,'Données projet'!$E$10+1,1))</f>
        <v>62.472816757243152</v>
      </c>
      <c r="AO14" s="62">
        <f t="shared" si="36"/>
        <v>272.03698357367961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15.189303656865814</v>
      </c>
      <c r="P15" s="14">
        <f t="shared" si="33"/>
        <v>5.0998678409300684</v>
      </c>
      <c r="Q15" s="22">
        <f t="shared" si="2"/>
        <v>35.336973691994501</v>
      </c>
      <c r="R15" s="62">
        <f t="shared" si="0"/>
        <v>306.67030702532782</v>
      </c>
      <c r="S15" s="62">
        <f ca="1">AVERAGE(OFFSET($R$3,0,0,'Données projet'!$E$9+1,1))-AVERAGE(OFFSET($H$3,0,0,'Données projet'!$E$9+1,1))</f>
        <v>72.393882557915504</v>
      </c>
      <c r="T15" s="62">
        <f t="shared" si="34"/>
        <v>321.03333748974029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11.8</v>
      </c>
      <c r="AI15" s="14">
        <f>IF('Données projet'!$A$62&gt;35,AI14+AH15-AQ14,IF(A15&lt;'Données projet'!$A$62,$AF$205^A15,IF(A15='Données projet'!$A$62,'Données projet'!$B$62,AI14+AH15-AQ14)))</f>
        <v>26.530607938352919</v>
      </c>
      <c r="AJ15" s="14">
        <f>AI15*VLOOKUP('Données projet'!$B$10,Paramètres!$A$1:$I$89,3,0)*VLOOKUP('Données projet'!$B$10,Paramètres!$A$1:$I$89,5,0)</f>
        <v>12.623263257068318</v>
      </c>
      <c r="AK15" s="14">
        <f t="shared" si="35"/>
        <v>4.3305925608005147</v>
      </c>
      <c r="AL15" s="22">
        <f t="shared" si="4"/>
        <v>29.527965549454887</v>
      </c>
      <c r="AM15" s="62">
        <f t="shared" si="5"/>
        <v>300.86129888278822</v>
      </c>
      <c r="AN15" s="62">
        <f ca="1">AVERAGE(OFFSET($AM$3,0,0,'Données projet'!$E$10+1,1))-AVERAGE(OFFSET($H$3,0,0,'Données projet'!$E$10+1,1))</f>
        <v>62.472816757243152</v>
      </c>
      <c r="AO15" s="62">
        <f t="shared" si="36"/>
        <v>272.03698357367961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19.961053770450949</v>
      </c>
      <c r="P16" s="14">
        <f t="shared" si="33"/>
        <v>6.4922341404424166</v>
      </c>
      <c r="Q16" s="22">
        <f t="shared" si="2"/>
        <v>46.07280977813928</v>
      </c>
      <c r="R16" s="62">
        <f t="shared" si="0"/>
        <v>318.62836533369483</v>
      </c>
      <c r="S16" s="62">
        <f ca="1">AVERAGE(OFFSET($R$3,0,0,'Données projet'!$E$9+1,1))-AVERAGE(OFFSET($H$3,0,0,'Données projet'!$E$9+1,1))</f>
        <v>72.393882557915504</v>
      </c>
      <c r="T16" s="62">
        <f t="shared" si="34"/>
        <v>321.03333748974029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11.8</v>
      </c>
      <c r="AI16" s="14">
        <f>IF('Données projet'!$A$62&gt;35,AI15+AH16-AQ15,IF(A16&lt;'Données projet'!$A$62,$AF$205^A16,IF(A16='Données projet'!$A$62,'Données projet'!$B$62,AI15+AH16-AQ15)))</f>
        <v>34.86525146798531</v>
      </c>
      <c r="AJ16" s="14">
        <f>AI16*VLOOKUP('Données projet'!$B$10,Paramètres!$A$1:$I$89,3,0)*VLOOKUP('Données projet'!$B$10,Paramètres!$A$1:$I$89,5,0)</f>
        <v>16.588886648467412</v>
      </c>
      <c r="AK16" s="14">
        <f t="shared" si="35"/>
        <v>5.5129312657732852</v>
      </c>
      <c r="AL16" s="22">
        <f t="shared" si="4"/>
        <v>38.493999533969216</v>
      </c>
      <c r="AM16" s="62">
        <f t="shared" si="5"/>
        <v>311.04955508952474</v>
      </c>
      <c r="AN16" s="62">
        <f ca="1">AVERAGE(OFFSET($AM$3,0,0,'Données projet'!$E$10+1,1))-AVERAGE(OFFSET($H$3,0,0,'Données projet'!$E$10+1,1))</f>
        <v>62.472816757243152</v>
      </c>
      <c r="AO16" s="62">
        <f t="shared" si="36"/>
        <v>272.03698357367961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26.231858722946203</v>
      </c>
      <c r="P17" s="14">
        <f t="shared" si="33"/>
        <v>8.2647443912270777</v>
      </c>
      <c r="Q17" s="22">
        <f t="shared" si="2"/>
        <v>60.081583757185136</v>
      </c>
      <c r="R17" s="62">
        <f t="shared" si="0"/>
        <v>333.85936153496289</v>
      </c>
      <c r="S17" s="62">
        <f ca="1">AVERAGE(OFFSET($R$3,0,0,'Données projet'!$E$9+1,1))-AVERAGE(OFFSET($H$3,0,0,'Données projet'!$E$9+1,1))</f>
        <v>72.393882557915504</v>
      </c>
      <c r="T17" s="62">
        <f t="shared" si="34"/>
        <v>321.03333748974029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11.8</v>
      </c>
      <c r="AI17" s="14">
        <f>IF('Données projet'!$A$62&gt;35,AI16+AH17-AQ16,IF(A17&lt;'Données projet'!$A$62,$AF$205^A17,IF(A17='Données projet'!$A$62,'Données projet'!$B$62,AI16+AH17-AQ16)))</f>
        <v>45.818239926895487</v>
      </c>
      <c r="AJ17" s="14">
        <f>AI17*VLOOKUP('Données projet'!$B$10,Paramètres!$A$1:$I$89,3,0)*VLOOKUP('Données projet'!$B$10,Paramètres!$A$1:$I$89,5,0)</f>
        <v>21.800318557216873</v>
      </c>
      <c r="AK17" s="14">
        <f t="shared" si="35"/>
        <v>7.0180721724425066</v>
      </c>
      <c r="AL17" s="22">
        <f t="shared" si="4"/>
        <v>50.192030520823415</v>
      </c>
      <c r="AM17" s="62">
        <f t="shared" si="5"/>
        <v>323.96980829860121</v>
      </c>
      <c r="AN17" s="62">
        <f ca="1">AVERAGE(OFFSET($AM$3,0,0,'Données projet'!$E$10+1,1))-AVERAGE(OFFSET($H$3,0,0,'Données projet'!$E$10+1,1))</f>
        <v>62.472816757243152</v>
      </c>
      <c r="AO17" s="62">
        <f t="shared" si="36"/>
        <v>272.03698357367961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34.472649589233761</v>
      </c>
      <c r="P18" s="14">
        <f t="shared" si="33"/>
        <v>10.521185523303487</v>
      </c>
      <c r="Q18" s="22">
        <f t="shared" si="2"/>
        <v>78.36426282100237</v>
      </c>
      <c r="R18" s="62">
        <f t="shared" si="0"/>
        <v>353.3642628210024</v>
      </c>
      <c r="S18" s="62">
        <f ca="1">AVERAGE(OFFSET($R$3,0,0,'Données projet'!$E$9+1,1))-AVERAGE(OFFSET($H$3,0,0,'Données projet'!$E$9+1,1))</f>
        <v>72.393882557915504</v>
      </c>
      <c r="T18" s="62">
        <f t="shared" si="34"/>
        <v>321.03333748974029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11.8</v>
      </c>
      <c r="AI18" s="14">
        <f>IF('Données projet'!$A$62&gt;35,AI17+AH18-AQ17,IF(A18&lt;'Données projet'!$A$62,$AF$205^A18,IF(A18='Données projet'!$A$62,'Données projet'!$B$62,AI17+AH18-AQ17)))</f>
        <v>60.212131609784393</v>
      </c>
      <c r="AJ18" s="14">
        <f>AI18*VLOOKUP('Données projet'!$B$10,Paramètres!$A$1:$I$89,3,0)*VLOOKUP('Données projet'!$B$10,Paramètres!$A$1:$I$89,5,0)</f>
        <v>28.648932219935414</v>
      </c>
      <c r="AK18" s="14">
        <f t="shared" si="35"/>
        <v>8.9341467620680142</v>
      </c>
      <c r="AL18" s="22">
        <f t="shared" si="4"/>
        <v>65.457195893655964</v>
      </c>
      <c r="AM18" s="62">
        <f t="shared" si="5"/>
        <v>340.45719589365598</v>
      </c>
      <c r="AN18" s="62">
        <f ca="1">AVERAGE(OFFSET($AM$3,0,0,'Données projet'!$E$10+1,1))-AVERAGE(OFFSET($H$3,0,0,'Données projet'!$E$10+1,1))</f>
        <v>62.472816757243152</v>
      </c>
      <c r="AO18" s="62">
        <f t="shared" si="36"/>
        <v>272.03698357367961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45.302301382958525</v>
      </c>
      <c r="P19" s="14">
        <f t="shared" si="33"/>
        <v>13.39368038209053</v>
      </c>
      <c r="Q19" s="22">
        <f t="shared" si="2"/>
        <v>102.22883490746044</v>
      </c>
      <c r="R19" s="62">
        <f t="shared" si="0"/>
        <v>378.45105712968268</v>
      </c>
      <c r="S19" s="62">
        <f ca="1">AVERAGE(OFFSET($R$3,0,0,'Données projet'!$E$9+1,1))-AVERAGE(OFFSET($H$3,0,0,'Données projet'!$E$9+1,1))</f>
        <v>72.393882557915504</v>
      </c>
      <c r="T19" s="62">
        <f t="shared" si="34"/>
        <v>321.03333748974029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11.8</v>
      </c>
      <c r="AI19" s="14">
        <f>IF('Données projet'!$A$62&gt;35,AI18+AH19-AQ18,IF(A19&lt;'Données projet'!$A$62,$AF$205^A19,IF(A19='Données projet'!$A$62,'Données projet'!$B$62,AI18+AH19-AQ18)))</f>
        <v>79.127893144271852</v>
      </c>
      <c r="AJ19" s="14">
        <f>AI19*VLOOKUP('Données projet'!$B$10,Paramètres!$A$1:$I$89,3,0)*VLOOKUP('Données projet'!$B$10,Paramètres!$A$1:$I$89,5,0)</f>
        <v>37.649051558044548</v>
      </c>
      <c r="AK19" s="14">
        <f t="shared" si="35"/>
        <v>11.373348179517347</v>
      </c>
      <c r="AL19" s="22">
        <f t="shared" si="4"/>
        <v>85.380679542920305</v>
      </c>
      <c r="AM19" s="62">
        <f t="shared" si="5"/>
        <v>361.60290176514252</v>
      </c>
      <c r="AN19" s="62">
        <f ca="1">AVERAGE(OFFSET($AM$3,0,0,'Données projet'!$E$10+1,1))-AVERAGE(OFFSET($H$3,0,0,'Données projet'!$E$10+1,1))</f>
        <v>62.472816757243152</v>
      </c>
      <c r="AO19" s="62">
        <f t="shared" si="36"/>
        <v>272.03698357367961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59.534109940692339</v>
      </c>
      <c r="P20" s="14">
        <f t="shared" si="33"/>
        <v>17.050424002149033</v>
      </c>
      <c r="Q20" s="22">
        <f t="shared" si="2"/>
        <v>133.3847299504487</v>
      </c>
      <c r="R20" s="62">
        <f t="shared" si="0"/>
        <v>410.82917439489313</v>
      </c>
      <c r="S20" s="62">
        <f ca="1">AVERAGE(OFFSET($R$3,0,0,'Données projet'!$E$9+1,1))-AVERAGE(OFFSET($H$3,0,0,'Données projet'!$E$9+1,1))</f>
        <v>72.393882557915504</v>
      </c>
      <c r="T20" s="62">
        <f t="shared" si="34"/>
        <v>321.03333748974029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11.8</v>
      </c>
      <c r="AI20" s="14">
        <f>IF('Données projet'!$A$62&gt;35,AI19+AH20-AQ19,IF(A20&lt;'Données projet'!$A$62,$AF$205^A20,IF(A20='Données projet'!$A$62,'Données projet'!$B$62,AI19+AH20-AQ19)))</f>
        <v>103.98607898534958</v>
      </c>
      <c r="AJ20" s="14">
        <f>AI20*VLOOKUP('Données projet'!$B$10,Paramètres!$A$1:$I$89,3,0)*VLOOKUP('Données projet'!$B$10,Paramètres!$A$1:$I$89,5,0)</f>
        <v>49.476576381229329</v>
      </c>
      <c r="AK20" s="14">
        <f t="shared" si="35"/>
        <v>14.478500550464297</v>
      </c>
      <c r="AL20" s="22">
        <f t="shared" si="4"/>
        <v>111.38842565603306</v>
      </c>
      <c r="AM20" s="62">
        <f t="shared" si="5"/>
        <v>388.83287010047752</v>
      </c>
      <c r="AN20" s="62">
        <f ca="1">AVERAGE(OFFSET($AM$3,0,0,'Données projet'!$E$10+1,1))-AVERAGE(OFFSET($H$3,0,0,'Données projet'!$E$10+1,1))</f>
        <v>62.472816757243152</v>
      </c>
      <c r="AO20" s="62">
        <f t="shared" si="36"/>
        <v>272.03698357367961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78.236869612185217</v>
      </c>
      <c r="P21" s="14">
        <f t="shared" si="33"/>
        <v>21.705532038960303</v>
      </c>
      <c r="Q21" s="22">
        <f t="shared" si="2"/>
        <v>174.06634954241179</v>
      </c>
      <c r="R21" s="62">
        <f t="shared" si="0"/>
        <v>452.73301620907847</v>
      </c>
      <c r="S21" s="62">
        <f ca="1">AVERAGE(OFFSET($R$3,0,0,'Données projet'!$E$9+1,1))-AVERAGE(OFFSET($H$3,0,0,'Données projet'!$E$9+1,1))</f>
        <v>72.393882557915504</v>
      </c>
      <c r="T21" s="62">
        <f t="shared" si="34"/>
        <v>321.03333748974029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11.8</v>
      </c>
      <c r="AI21" s="14">
        <f>IF('Données projet'!$A$62&gt;35,AI20+AH21-AQ20,IF(A21&lt;'Données projet'!$A$62,$AF$205^A21,IF(A21='Données projet'!$A$62,'Données projet'!$B$62,AI20+AH21-AQ20)))</f>
        <v>136.65351361032839</v>
      </c>
      <c r="AJ21" s="14">
        <f>AI21*VLOOKUP('Données projet'!$B$10,Paramètres!$A$1:$I$89,3,0)*VLOOKUP('Données projet'!$B$10,Paramètres!$A$1:$I$89,5,0)</f>
        <v>65.019741775794259</v>
      </c>
      <c r="AK21" s="14">
        <f t="shared" si="35"/>
        <v>18.431421854060488</v>
      </c>
      <c r="AL21" s="22">
        <f t="shared" si="4"/>
        <v>145.34410998866366</v>
      </c>
      <c r="AM21" s="62">
        <f t="shared" si="5"/>
        <v>424.01077665533035</v>
      </c>
      <c r="AN21" s="62">
        <f ca="1">AVERAGE(OFFSET($AM$3,0,0,'Données projet'!$E$10+1,1))-AVERAGE(OFFSET($H$3,0,0,'Données projet'!$E$10+1,1))</f>
        <v>62.472816757243152</v>
      </c>
      <c r="AO21" s="62">
        <f t="shared" si="36"/>
        <v>272.03698357367961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102.81513862912865</v>
      </c>
      <c r="P22" s="14">
        <f t="shared" si="33"/>
        <v>27.631578020285644</v>
      </c>
      <c r="Q22" s="22">
        <f t="shared" si="2"/>
        <v>227.19469816439656</v>
      </c>
      <c r="R22" s="62">
        <f t="shared" si="0"/>
        <v>507.08358705328544</v>
      </c>
      <c r="S22" s="62">
        <f ca="1">AVERAGE(OFFSET($R$3,0,0,'Données projet'!$E$9+1,1))-AVERAGE(OFFSET($H$3,0,0,'Données projet'!$E$9+1,1))</f>
        <v>72.393882557915504</v>
      </c>
      <c r="T22" s="62">
        <f t="shared" si="34"/>
        <v>321.03333748974029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11.8</v>
      </c>
      <c r="AI22" s="14">
        <f>IF('Données projet'!$A$62&gt;35,AI21+AH22-AQ21,IF(A22&lt;'Données projet'!$A$62,$AF$205^A22,IF(A22='Données projet'!$A$62,'Données projet'!$B$62,AI21+AH22-AQ21)))</f>
        <v>179.58348813863034</v>
      </c>
      <c r="AJ22" s="14">
        <f>AI22*VLOOKUP('Données projet'!$B$10,Paramètres!$A$1:$I$89,3,0)*VLOOKUP('Données projet'!$B$10,Paramètres!$A$1:$I$89,5,0)</f>
        <v>85.445823656360318</v>
      </c>
      <c r="AK22" s="14">
        <f t="shared" si="35"/>
        <v>23.463570027729443</v>
      </c>
      <c r="AL22" s="22">
        <f t="shared" si="4"/>
        <v>189.68386066645633</v>
      </c>
      <c r="AM22" s="62">
        <f t="shared" si="5"/>
        <v>469.57274955534518</v>
      </c>
      <c r="AN22" s="62">
        <f ca="1">AVERAGE(OFFSET($AM$3,0,0,'Données projet'!$E$10+1,1))-AVERAGE(OFFSET($H$3,0,0,'Données projet'!$E$10+1,1))</f>
        <v>62.472816757243152</v>
      </c>
      <c r="AO22" s="62">
        <f t="shared" si="36"/>
        <v>272.03698357367961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135.11472000000001</v>
      </c>
      <c r="P23" s="14">
        <f t="shared" si="33"/>
        <v>35.175553518830135</v>
      </c>
      <c r="Q23" s="22">
        <f t="shared" si="2"/>
        <v>296.58889304529583</v>
      </c>
      <c r="R23" s="62">
        <f t="shared" si="0"/>
        <v>577.70000415640698</v>
      </c>
      <c r="S23" s="62">
        <f ca="1">AVERAGE(OFFSET($R$3,0,0,'Données projet'!$E$9+1,1))-AVERAGE(OFFSET($H$3,0,0,'Données projet'!$E$9+1,1))</f>
        <v>72.393882557915504</v>
      </c>
      <c r="T23" s="62">
        <f t="shared" si="34"/>
        <v>321.03333748974029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80.657273231399685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12.748437487937094</v>
      </c>
      <c r="AC23" s="24">
        <f t="shared" si="3"/>
        <v>93.405710719336781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236</v>
      </c>
      <c r="AG23" s="13">
        <f>VLOOKUP(A23,'Données projet'!$A$61:$I$81,9,0)</f>
        <v>11.8</v>
      </c>
      <c r="AH23" s="13">
        <f t="array" ref="AH23">INDEX(AG:AG,MIN(IF(ISNUMBER(AG23:AG219),ROW(AG23:AG219),"")))</f>
        <v>11.8</v>
      </c>
      <c r="AI23" s="14">
        <f>IF('Données projet'!$A$62&gt;35,AI22+AH23-AQ22,IF(A23&lt;'Données projet'!$A$62,$AF$205^A23,IF(A23='Données projet'!$A$62,'Données projet'!$B$62,AI22+AH23-AQ22)))</f>
        <v>236</v>
      </c>
      <c r="AJ23" s="14">
        <f>AI23*VLOOKUP('Données projet'!$B$10,Paramètres!$A$1:$I$89,3,0)*VLOOKUP('Données projet'!$B$10,Paramètres!$A$1:$I$89,5,0)</f>
        <v>112.28880000000001</v>
      </c>
      <c r="AK23" s="14">
        <f t="shared" si="35"/>
        <v>29.869595672288149</v>
      </c>
      <c r="AL23" s="22">
        <f t="shared" si="4"/>
        <v>247.59253912923518</v>
      </c>
      <c r="AM23" s="62">
        <f t="shared" si="5"/>
        <v>528.70365024034629</v>
      </c>
      <c r="AN23" s="62">
        <f ca="1">AVERAGE(OFFSET($AM$3,0,0,'Données projet'!$E$10+1,1))-AVERAGE(OFFSET($H$3,0,0,'Données projet'!$E$10+1,1))</f>
        <v>62.472816757243152</v>
      </c>
      <c r="AO23" s="62">
        <f t="shared" si="36"/>
        <v>272.03698357367961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236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0.1</v>
      </c>
      <c r="AU23" s="23">
        <f>EXP(-LN(2)/35)*AU22+(1-EXP(-LN(2)/35))/(LN(2)/35)*AQ23*AR23*VLOOKUP('Données projet'!$B$10,Paramètres!$A$1:$I$89,3,0)*0.475*44/12</f>
        <v>67.031248870781752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10.594750500874152</v>
      </c>
      <c r="AX23" s="23">
        <f t="shared" si="6"/>
        <v>77.625999371655908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72.393882557915504</v>
      </c>
      <c r="T24" s="62">
        <f t="shared" si="34"/>
        <v>321.03333748974029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79.075633299410896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9.0145065972531153</v>
      </c>
      <c r="AC24" s="24">
        <f t="shared" si="3"/>
        <v>88.090139896664013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62.472816757243152</v>
      </c>
      <c r="AO24" s="62">
        <f t="shared" si="36"/>
        <v>272.03698357367961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65.716806965450473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7.4916199241476846</v>
      </c>
      <c r="AX24" s="23">
        <f t="shared" si="6"/>
        <v>73.208426889598158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72.393882557915504</v>
      </c>
      <c r="T25" s="62">
        <f t="shared" si="34"/>
        <v>321.03333748974029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77.525008361783307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6.374218743968548</v>
      </c>
      <c r="AC25" s="24">
        <f t="shared" si="3"/>
        <v>83.899227105751862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62.472816757243152</v>
      </c>
      <c r="AO25" s="62">
        <f t="shared" si="36"/>
        <v>272.03698357367961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64.428140464152335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5.297375250437077</v>
      </c>
      <c r="AX25" s="23">
        <f t="shared" si="6"/>
        <v>69.725515714589406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72.393882557915504</v>
      </c>
      <c r="T26" s="62">
        <f t="shared" si="34"/>
        <v>321.03333748974029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76.004790233394772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4.5072532986265585</v>
      </c>
      <c r="AC26" s="24">
        <f t="shared" si="3"/>
        <v>80.512043532021323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62.472816757243152</v>
      </c>
      <c r="AO26" s="62">
        <f t="shared" si="36"/>
        <v>272.03698357367961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63.164743926935706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3.7458099620738428</v>
      </c>
      <c r="AX26" s="23">
        <f t="shared" si="6"/>
        <v>66.910553889009549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72.393882557915504</v>
      </c>
      <c r="T27" s="62">
        <f t="shared" si="34"/>
        <v>321.03333748974029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74.514382655262438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3.1871093719842749</v>
      </c>
      <c r="AC27" s="24">
        <f t="shared" si="3"/>
        <v>77.701492027246715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62.472816757243152</v>
      </c>
      <c r="AO27" s="62">
        <f t="shared" si="36"/>
        <v>272.03698357367961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61.926121825218097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2.648687625218539</v>
      </c>
      <c r="AX27" s="23">
        <f t="shared" si="6"/>
        <v>64.574809450436632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72.393882557915504</v>
      </c>
      <c r="T28" s="62">
        <f t="shared" si="34"/>
        <v>321.03333748974029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73.053201060678418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2.2536266493132797</v>
      </c>
      <c r="AC28" s="24">
        <f t="shared" si="3"/>
        <v>75.306827709991694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62.472816757243152</v>
      </c>
      <c r="AO28" s="62">
        <f t="shared" si="36"/>
        <v>272.03698357367961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60.711788347430286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1.8729049810369218</v>
      </c>
      <c r="AX28" s="23">
        <f t="shared" si="6"/>
        <v>62.58469332846721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72.393882557915504</v>
      </c>
      <c r="T29" s="62">
        <f t="shared" si="34"/>
        <v>321.03333748974029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71.620672345931425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1.5935546859921377</v>
      </c>
      <c r="AC29" s="24">
        <f t="shared" si="3"/>
        <v>73.214227031923556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62.472816757243152</v>
      </c>
      <c r="AO29" s="62">
        <f t="shared" si="36"/>
        <v>272.03698357367961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59.521267208471606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1.3243438126092697</v>
      </c>
      <c r="AX29" s="23">
        <f t="shared" si="6"/>
        <v>60.845611021080877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72.393882557915504</v>
      </c>
      <c r="T30" s="62">
        <f t="shared" si="34"/>
        <v>321.03333748974029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70.216234645524381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1.1268133246566401</v>
      </c>
      <c r="AC30" s="24">
        <f t="shared" si="3"/>
        <v>71.343047970181019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62.472816757243152</v>
      </c>
      <c r="AO30" s="62">
        <f t="shared" si="36"/>
        <v>272.03698357367961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58.354091462901714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0.93645249051846102</v>
      </c>
      <c r="AX30" s="23">
        <f t="shared" si="6"/>
        <v>59.290543953420176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72.393882557915504</v>
      </c>
      <c r="T31" s="62">
        <f t="shared" si="34"/>
        <v>321.03333748974029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68.839337111799907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0.79677734299606895</v>
      </c>
      <c r="AC31" s="24">
        <f t="shared" si="3"/>
        <v>69.636114454795973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62.472816757243152</v>
      </c>
      <c r="AO31" s="62">
        <f t="shared" si="36"/>
        <v>272.03698357367961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57.20980332179554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0.66217190630463496</v>
      </c>
      <c r="AX31" s="23">
        <f t="shared" si="6"/>
        <v>57.871975228100176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72.393882557915504</v>
      </c>
      <c r="T32" s="62">
        <f t="shared" si="34"/>
        <v>321.03333748974029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67.489439698887196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0.56340666232832004</v>
      </c>
      <c r="AC32" s="24">
        <f t="shared" si="3"/>
        <v>68.052846361215515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62.472816757243152</v>
      </c>
      <c r="AO32" s="62">
        <f t="shared" si="36"/>
        <v>272.03698357367961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56.087953973189606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0.46822624525923057</v>
      </c>
      <c r="AX32" s="23">
        <f t="shared" si="6"/>
        <v>56.556180218448837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72.393882557915504</v>
      </c>
      <c r="T33" s="62">
        <f t="shared" si="34"/>
        <v>321.03333748974029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66.166012950885573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0.39838867149803447</v>
      </c>
      <c r="AC33" s="24">
        <f t="shared" si="3"/>
        <v>66.564401622383613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62.472816757243152</v>
      </c>
      <c r="AO33" s="62">
        <f t="shared" si="36"/>
        <v>272.03698357367961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54.988103406049298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0.33108595315231748</v>
      </c>
      <c r="AX33" s="23">
        <f t="shared" si="6"/>
        <v>55.319189359201616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72.393882557915504</v>
      </c>
      <c r="T34" s="62">
        <f t="shared" si="34"/>
        <v>321.03333748974029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64.868537794201657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0.28170333116416002</v>
      </c>
      <c r="AC34" s="24">
        <f t="shared" si="3"/>
        <v>65.150241125365824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62.472816757243152</v>
      </c>
      <c r="AO34" s="62">
        <f t="shared" si="36"/>
        <v>272.03698357367961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53.909820237688002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0.23411312262961528</v>
      </c>
      <c r="AX34" s="23">
        <f t="shared" si="6"/>
        <v>54.143933360317618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72.393882557915504</v>
      </c>
      <c r="T35" s="62">
        <f t="shared" si="34"/>
        <v>321.03333748974029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63.596505333958611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0.19919433574901724</v>
      </c>
      <c r="AC35" s="24">
        <f t="shared" si="3"/>
        <v>63.795699669707631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62.472816757243152</v>
      </c>
      <c r="AO35" s="62">
        <f t="shared" si="36"/>
        <v>272.03698357367961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52.85268154457048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0.16554297657615874</v>
      </c>
      <c r="AX35" s="23">
        <f t="shared" si="6"/>
        <v>53.018224521146635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72.393882557915504</v>
      </c>
      <c r="T36" s="62">
        <f t="shared" si="34"/>
        <v>321.03333748974029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62.349416654397736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0.14085166558208001</v>
      </c>
      <c r="AC36" s="24">
        <f t="shared" si="3"/>
        <v>62.490268319979819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62.472816757243152</v>
      </c>
      <c r="AO36" s="62">
        <f t="shared" si="36"/>
        <v>272.03698357367961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51.816272696434062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0.11705656131480764</v>
      </c>
      <c r="AX36" s="23">
        <f t="shared" si="6"/>
        <v>51.933329257748866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72.393882557915504</v>
      </c>
      <c r="T37" s="62">
        <f t="shared" si="34"/>
        <v>321.03333748974029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61.126782623194067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9.9597167874508619E-2</v>
      </c>
      <c r="AC37" s="24">
        <f t="shared" si="3"/>
        <v>61.226379791068574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62.472816757243152</v>
      </c>
      <c r="AO37" s="62">
        <f t="shared" si="36"/>
        <v>272.03698357367961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50.800187193662623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8.277148828807937E-2</v>
      </c>
      <c r="AX37" s="23">
        <f t="shared" si="6"/>
        <v>50.882958681950704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72.393882557915504</v>
      </c>
      <c r="T38" s="62">
        <f t="shared" si="34"/>
        <v>321.03333748974029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59.928123699609174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7.0425832791040005E-2</v>
      </c>
      <c r="AC38" s="24">
        <f t="shared" si="3"/>
        <v>59.998549532400212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62.472816757243152</v>
      </c>
      <c r="AO38" s="62">
        <f t="shared" si="36"/>
        <v>272.03698357367961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49.804026507849564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5.8528280657403821E-2</v>
      </c>
      <c r="AX38" s="23">
        <f t="shared" si="6"/>
        <v>49.862554788506969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72.393882557915504</v>
      </c>
      <c r="T39" s="62">
        <f t="shared" si="34"/>
        <v>321.03333748974029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58.752969746406031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4.9798583937254309E-2</v>
      </c>
      <c r="AC39" s="24">
        <f t="shared" si="3"/>
        <v>58.802768330343284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62.472816757243152</v>
      </c>
      <c r="AO39" s="62">
        <f t="shared" si="36"/>
        <v>272.03698357367961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48.827399925487278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4.1385744144039685E-2</v>
      </c>
      <c r="AX39" s="23">
        <f t="shared" si="6"/>
        <v>48.868785669631315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72.393882557915504</v>
      </c>
      <c r="T40" s="62">
        <f t="shared" si="34"/>
        <v>321.03333748974029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57.600859845452064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3.5212916395520003E-2</v>
      </c>
      <c r="AC40" s="24">
        <f t="shared" si="3"/>
        <v>57.636072761847586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62.472816757243152</v>
      </c>
      <c r="AO40" s="62">
        <f t="shared" si="36"/>
        <v>272.03698357367961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47.869924394721721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2.926414032870191E-2</v>
      </c>
      <c r="AX40" s="23">
        <f t="shared" si="6"/>
        <v>47.899188535050421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72.393882557915504</v>
      </c>
      <c r="T41" s="62">
        <f t="shared" si="34"/>
        <v>321.03333748974029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56.471342116938153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2.4899291968627155E-2</v>
      </c>
      <c r="AC41" s="24">
        <f t="shared" si="3"/>
        <v>56.496241408906783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62.472816757243152</v>
      </c>
      <c r="AO41" s="62">
        <f t="shared" si="36"/>
        <v>272.03698357367961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46.931224375112066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2.0692872072019843E-2</v>
      </c>
      <c r="AX41" s="23">
        <f t="shared" si="6"/>
        <v>46.951917247184085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72.393882557915504</v>
      </c>
      <c r="T42" s="62">
        <f t="shared" si="34"/>
        <v>321.03333748974029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55.363973542142617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1.7606458197760001E-2</v>
      </c>
      <c r="AC42" s="24">
        <f t="shared" si="3"/>
        <v>55.381580000340378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62.472816757243152</v>
      </c>
      <c r="AO42" s="62">
        <f t="shared" si="36"/>
        <v>272.03698357367961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46.010931690336484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1.4632070164350955E-2</v>
      </c>
      <c r="AX42" s="23">
        <f t="shared" si="6"/>
        <v>46.025563760500837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72.393882557915504</v>
      </c>
      <c r="T43" s="62">
        <f t="shared" si="34"/>
        <v>321.03333748974029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54.278319789670682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1.2449645984313577E-2</v>
      </c>
      <c r="AC43" s="24">
        <f t="shared" si="3"/>
        <v>54.290769435654994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62.472816757243152</v>
      </c>
      <c r="AO43" s="62">
        <f t="shared" si="36"/>
        <v>272.03698357367961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45.108685383786238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1.0346436036009921E-2</v>
      </c>
      <c r="AX43" s="23">
        <f t="shared" si="6"/>
        <v>45.119031819822247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72.393882557915504</v>
      </c>
      <c r="T44" s="62">
        <f t="shared" si="34"/>
        <v>321.03333748974029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53.213955045101315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8.8032290988800006E-3</v>
      </c>
      <c r="AC44" s="24">
        <f t="shared" si="3"/>
        <v>53.222758274200196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62.472816757243152</v>
      </c>
      <c r="AO44" s="62">
        <f t="shared" si="36"/>
        <v>272.03698357367961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44.224131576991532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7.3160350821754776E-3</v>
      </c>
      <c r="AX44" s="23">
        <f t="shared" si="6"/>
        <v>44.231447612073708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72.393882557915504</v>
      </c>
      <c r="T45" s="62">
        <f t="shared" si="34"/>
        <v>321.03333748974029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52.170461843974564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6.2248229921567887E-3</v>
      </c>
      <c r="AC45" s="24">
        <f t="shared" si="3"/>
        <v>52.176686666966724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62.472816757243152</v>
      </c>
      <c r="AO45" s="62">
        <f t="shared" si="36"/>
        <v>272.03698357367961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43.35692333082352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5.1732180180049606E-3</v>
      </c>
      <c r="AX45" s="23">
        <f t="shared" si="6"/>
        <v>43.362096548841528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72.393882557915504</v>
      </c>
      <c r="T46" s="62">
        <f t="shared" si="34"/>
        <v>321.03333748974029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51.147430908053899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4.4016145494400003E-3</v>
      </c>
      <c r="AC46" s="24">
        <f t="shared" si="3"/>
        <v>51.151832522603335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62.472816757243152</v>
      </c>
      <c r="AO46" s="62">
        <f t="shared" si="36"/>
        <v>272.03698357367961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42.506720509418066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3.6580175410877388E-3</v>
      </c>
      <c r="AX46" s="23">
        <f t="shared" si="6"/>
        <v>42.510378526959151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72.393882557915504</v>
      </c>
      <c r="T47" s="62">
        <f t="shared" si="34"/>
        <v>321.03333748974029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50.14446098479938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3.1124114960783943E-3</v>
      </c>
      <c r="AC47" s="24">
        <f t="shared" si="3"/>
        <v>50.147573396295456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62.472816757243152</v>
      </c>
      <c r="AO47" s="62">
        <f t="shared" si="36"/>
        <v>272.03698357367961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41.673189646767852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2.5866090090024803E-3</v>
      </c>
      <c r="AX47" s="23">
        <f t="shared" si="6"/>
        <v>41.675776255776853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72.393882557915504</v>
      </c>
      <c r="T48" s="62">
        <f t="shared" si="34"/>
        <v>321.03333748974029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49.161158689988639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2.2008072747200002E-3</v>
      </c>
      <c r="AC48" s="24">
        <f t="shared" si="3"/>
        <v>49.163359497263357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62.472816757243152</v>
      </c>
      <c r="AO48" s="62">
        <f t="shared" si="36"/>
        <v>272.03698357367961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40.856003815930585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1.8290087705438694E-3</v>
      </c>
      <c r="AX48" s="23">
        <f t="shared" si="6"/>
        <v>40.857832824701127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72.393882557915504</v>
      </c>
      <c r="T49" s="62">
        <f t="shared" si="34"/>
        <v>321.03333748974029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48.197138353423959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1.5562057480391972E-3</v>
      </c>
      <c r="AC49" s="24">
        <f t="shared" si="3"/>
        <v>48.198694559171997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62.472816757243152</v>
      </c>
      <c r="AO49" s="62">
        <f t="shared" si="36"/>
        <v>272.03698357367961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40.054842500801897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1.2933045045012402E-3</v>
      </c>
      <c r="AX49" s="23">
        <f t="shared" si="6"/>
        <v>40.056135805306397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72.393882557915504</v>
      </c>
      <c r="T50" s="62">
        <f t="shared" si="34"/>
        <v>321.03333748974029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47.252021867664965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1.1004036373600001E-3</v>
      </c>
      <c r="AC50" s="24">
        <f t="shared" si="3"/>
        <v>47.253122271302324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62.472816757243152</v>
      </c>
      <c r="AO50" s="62">
        <f t="shared" si="36"/>
        <v>272.03698357367961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39.269391470402731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9.145043852719347E-4</v>
      </c>
      <c r="AX50" s="23">
        <f t="shared" si="6"/>
        <v>39.270305974788002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72.393882557915504</v>
      </c>
      <c r="T51" s="62">
        <f t="shared" si="34"/>
        <v>321.03333748974029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46.325438539727571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7.7810287401959858E-4</v>
      </c>
      <c r="AC51" s="24">
        <f t="shared" si="3"/>
        <v>46.326216642601594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62.472816757243152</v>
      </c>
      <c r="AO51" s="62">
        <f t="shared" si="36"/>
        <v>272.03698357367961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38.499342655631871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6.4665225225062008E-4</v>
      </c>
      <c r="AX51" s="23">
        <f t="shared" si="6"/>
        <v>38.499989307884121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72.393882557915504</v>
      </c>
      <c r="T52" s="62">
        <f t="shared" si="34"/>
        <v>321.03333748974029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45.417024945691004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5.5020181868000004E-4</v>
      </c>
      <c r="AC52" s="24">
        <f t="shared" si="3"/>
        <v>45.417575147509687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62.472816757243152</v>
      </c>
      <c r="AO52" s="62">
        <f t="shared" si="36"/>
        <v>272.03698357367961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37.744394028435266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4.5725219263596735E-4</v>
      </c>
      <c r="AX52" s="23">
        <f t="shared" si="6"/>
        <v>37.744851280627906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72.393882557915504</v>
      </c>
      <c r="T53" s="62">
        <f t="shared" si="34"/>
        <v>321.03333748974029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44.526424788155907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3.8905143700979929E-4</v>
      </c>
      <c r="AC53" s="24">
        <f t="shared" si="3"/>
        <v>44.526813839592918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62.472816757243152</v>
      </c>
      <c r="AO53" s="62">
        <f t="shared" si="36"/>
        <v>272.03698357367961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37.004249483344793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3.2332612612531004E-4</v>
      </c>
      <c r="AX53" s="23">
        <f t="shared" si="6"/>
        <v>37.004572809470922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72.393882557915504</v>
      </c>
      <c r="T54" s="62">
        <f t="shared" si="34"/>
        <v>321.03333748974029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43.653288756497616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2.7510090934000002E-4</v>
      </c>
      <c r="AC54" s="24">
        <f t="shared" si="3"/>
        <v>43.653563857406958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62.472816757243152</v>
      </c>
      <c r="AO54" s="62">
        <f t="shared" si="36"/>
        <v>272.03698357367961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36.278618721339946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2.2862609631798368E-4</v>
      </c>
      <c r="AX54" s="23">
        <f t="shared" si="6"/>
        <v>36.278847347436262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72.393882557915504</v>
      </c>
      <c r="T55" s="62">
        <f t="shared" si="34"/>
        <v>321.03333748974029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42.797274389859751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1.9452571850489965E-4</v>
      </c>
      <c r="AC55" s="24">
        <f t="shared" si="3"/>
        <v>42.797468915578257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62.472816757243152</v>
      </c>
      <c r="AO55" s="62">
        <f t="shared" si="36"/>
        <v>272.03698357367961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35.567217135986951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1.6166306306265502E-4</v>
      </c>
      <c r="AX55" s="23">
        <f t="shared" si="6"/>
        <v>35.567378799050012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72.393882557915504</v>
      </c>
      <c r="T56" s="62">
        <f t="shared" si="34"/>
        <v>321.03333748974029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41.958045942834445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1.3755045467000001E-4</v>
      </c>
      <c r="AC56" s="24">
        <f t="shared" si="3"/>
        <v>41.958183493289113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62.472816757243152</v>
      </c>
      <c r="AO56" s="62">
        <f t="shared" si="36"/>
        <v>272.03698357367961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34.869765701810607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1.1431304815899184E-4</v>
      </c>
      <c r="AX56" s="23">
        <f t="shared" si="6"/>
        <v>34.869880014858765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72.393882557915504</v>
      </c>
      <c r="T57" s="62">
        <f t="shared" si="34"/>
        <v>321.03333748974029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41.135274253776501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9.7262859252449823E-5</v>
      </c>
      <c r="AC57" s="24">
        <f t="shared" si="3"/>
        <v>41.13537151663575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62.472816757243152</v>
      </c>
      <c r="AO57" s="62">
        <f t="shared" si="36"/>
        <v>272.03698357367961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34.185990864855093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8.083153153132751E-5</v>
      </c>
      <c r="AX57" s="23">
        <f t="shared" si="6"/>
        <v>34.186071696386627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72.393882557915504</v>
      </c>
      <c r="T58" s="62">
        <f t="shared" si="34"/>
        <v>321.03333748974029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40.3286366156998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6.8775227335000005E-5</v>
      </c>
      <c r="AC58" s="24">
        <f t="shared" si="3"/>
        <v>40.328705390927134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62.472816757243152</v>
      </c>
      <c r="AO58" s="62">
        <f t="shared" si="36"/>
        <v>272.03698357367961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33.515624435390805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5.7156524079495919E-5</v>
      </c>
      <c r="AX58" s="23">
        <f t="shared" si="6"/>
        <v>33.515681591914884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72.393882557915504</v>
      </c>
      <c r="T59" s="62">
        <f t="shared" si="34"/>
        <v>321.03333748974029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39.537816649705405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4.8631429626224911E-5</v>
      </c>
      <c r="AC59" s="24">
        <f t="shared" si="3"/>
        <v>39.537865281135034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62.472816757243152</v>
      </c>
      <c r="AO59" s="62">
        <f t="shared" si="36"/>
        <v>272.03698357367961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32.858403482725166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4.0415765765663755E-5</v>
      </c>
      <c r="AX59" s="23">
        <f t="shared" si="6"/>
        <v>32.858443898490933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72.393882557915504</v>
      </c>
      <c r="T60" s="62">
        <f t="shared" si="34"/>
        <v>321.03333748974029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38.762504180891611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3.4387613667500002E-5</v>
      </c>
      <c r="AC60" s="24">
        <f t="shared" si="3"/>
        <v>38.762538568505278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62.472816757243152</v>
      </c>
      <c r="AO60" s="62">
        <f t="shared" si="36"/>
        <v>272.03698357367961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32.214070232076104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2.8578262039747959E-5</v>
      </c>
      <c r="AX60" s="23">
        <f t="shared" si="6"/>
        <v>32.214098810338143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72.393882557915504</v>
      </c>
      <c r="T61" s="62">
        <f t="shared" si="34"/>
        <v>321.03333748974029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38.002395116697343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2.4315714813112456E-5</v>
      </c>
      <c r="AC61" s="24">
        <f t="shared" si="3"/>
        <v>38.002419432412154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62.472816757243152</v>
      </c>
      <c r="AO61" s="62">
        <f t="shared" si="36"/>
        <v>272.03698357367961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31.582371963467789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2.0207882882831877E-5</v>
      </c>
      <c r="AX61" s="23">
        <f t="shared" si="6"/>
        <v>31.582392171350673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72.393882557915504</v>
      </c>
      <c r="T62" s="62">
        <f t="shared" si="34"/>
        <v>321.03333748974029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37.257191327631176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1.7193806833750001E-5</v>
      </c>
      <c r="AC62" s="24">
        <f t="shared" si="3"/>
        <v>37.25720852143801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62.472816757243152</v>
      </c>
      <c r="AO62" s="62">
        <f t="shared" si="36"/>
        <v>272.03698357367961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30.963060912608988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1.428913101987398E-5</v>
      </c>
      <c r="AX62" s="23">
        <f t="shared" si="6"/>
        <v>30.963075201740008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72.393882557915504</v>
      </c>
      <c r="T63" s="62">
        <f t="shared" si="34"/>
        <v>321.03333748974029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36.526600530339167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1.2157857406556228E-5</v>
      </c>
      <c r="AC63" s="24">
        <f t="shared" si="3"/>
        <v>36.526612688196572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62.472816757243152</v>
      </c>
      <c r="AO63" s="62">
        <f t="shared" si="36"/>
        <v>272.03698357367961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30.355894173715082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1.0103941441415939E-5</v>
      </c>
      <c r="AX63" s="23">
        <f t="shared" si="6"/>
        <v>30.355904277656524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72.393882557915504</v>
      </c>
      <c r="T64" s="62">
        <f t="shared" si="34"/>
        <v>321.03333748974029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35.81033617296567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8.5969034168750006E-6</v>
      </c>
      <c r="AC64" s="24">
        <f t="shared" si="3"/>
        <v>35.81034476986909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62.472816757243152</v>
      </c>
      <c r="AO64" s="62">
        <f t="shared" si="36"/>
        <v>272.03698357367961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29.760633604235746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7.1445655099369899E-6</v>
      </c>
      <c r="AX64" s="23">
        <f t="shared" si="6"/>
        <v>29.760640748801258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72.393882557915504</v>
      </c>
      <c r="T65" s="62">
        <f t="shared" si="34"/>
        <v>321.03333748974029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35.108117322762148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6.0789287032781139E-6</v>
      </c>
      <c r="AC65" s="24">
        <f t="shared" si="3"/>
        <v>35.108123401690854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62.472816757243152</v>
      </c>
      <c r="AO65" s="62">
        <f t="shared" si="36"/>
        <v>272.03698357367961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29.1770457314508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5.0519707207079694E-6</v>
      </c>
      <c r="AX65" s="23">
        <f t="shared" si="6"/>
        <v>29.177050783421521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72.393882557915504</v>
      </c>
      <c r="T66" s="62">
        <f t="shared" si="34"/>
        <v>321.03333748974029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34.419668555899911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4.2984517084375003E-6</v>
      </c>
      <c r="AC66" s="24">
        <f t="shared" si="3"/>
        <v>34.419672854351617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62.472816757243152</v>
      </c>
      <c r="AO66" s="62">
        <f t="shared" si="36"/>
        <v>272.03698357367961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28.604901660897713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3.5722827549684949E-6</v>
      </c>
      <c r="AX66" s="23">
        <f t="shared" si="6"/>
        <v>28.604905233180467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72.393882557915504</v>
      </c>
      <c r="T67" s="62">
        <f t="shared" si="34"/>
        <v>321.03333748974029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33.744719849443555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3.039464351639057E-6</v>
      </c>
      <c r="AC67" s="24">
        <f t="shared" si="3"/>
        <v>33.744722888907908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62.472816757243152</v>
      </c>
      <c r="AO67" s="62">
        <f t="shared" si="36"/>
        <v>272.03698357367961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28.043976986594746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2.5259853603539847E-6</v>
      </c>
      <c r="AX67" s="23">
        <f t="shared" si="6"/>
        <v>28.043979512580105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72.393882557915504</v>
      </c>
      <c r="T68" s="62">
        <f t="shared" si="34"/>
        <v>321.03333748974029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33.083006475442744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2.1492258542187502E-6</v>
      </c>
      <c r="AC68" s="24">
        <f t="shared" ref="AC68:AC131" si="57">SUM(Z68:AB68)</f>
        <v>33.083008624668601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62.472816757243152</v>
      </c>
      <c r="AO68" s="62">
        <f t="shared" si="36"/>
        <v>272.03698357367961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27.494051703024592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1.7861413774842475E-6</v>
      </c>
      <c r="AX68" s="23">
        <f t="shared" ref="AX68:AX131" si="60">SUM(AU68:AW68)</f>
        <v>27.494053489165971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72.393882557915504</v>
      </c>
      <c r="T69" s="62">
        <f t="shared" ref="T69:T132" si="88">$T$3</f>
        <v>321.03333748974029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32.434268897100786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1.5197321758195285E-6</v>
      </c>
      <c r="AC69" s="24">
        <f t="shared" si="57"/>
        <v>32.434270416832959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62.472816757243152</v>
      </c>
      <c r="AO69" s="62">
        <f t="shared" ref="AO69:AO132" si="90">$AO$3</f>
        <v>272.03698357367961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26.954910118843948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1.2629926801769923E-6</v>
      </c>
      <c r="AX69" s="23">
        <f t="shared" si="60"/>
        <v>26.954911381836627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72.393882557915504</v>
      </c>
      <c r="T70" s="62">
        <f t="shared" si="88"/>
        <v>321.03333748974029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31.798252666979263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1.0746129271093751E-6</v>
      </c>
      <c r="AC70" s="24">
        <f t="shared" si="57"/>
        <v>31.798253741592191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62.472816757243152</v>
      </c>
      <c r="AO70" s="62">
        <f t="shared" si="90"/>
        <v>272.03698357367961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26.42634077228519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8.9307068874212373E-7</v>
      </c>
      <c r="AX70" s="23">
        <f t="shared" si="60"/>
        <v>26.426341665355878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72.393882557915504</v>
      </c>
      <c r="T71" s="62">
        <f t="shared" si="88"/>
        <v>321.03333748974029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31.174708327198829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7.5986608790976424E-7</v>
      </c>
      <c r="AC71" s="24">
        <f t="shared" si="57"/>
        <v>31.174709087064915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62.472816757243152</v>
      </c>
      <c r="AO71" s="62">
        <f t="shared" si="90"/>
        <v>272.03698357367961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25.908136348216981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6.3149634008849617E-7</v>
      </c>
      <c r="AX71" s="23">
        <f t="shared" si="60"/>
        <v>25.908136979713323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72.393882557915504</v>
      </c>
      <c r="T72" s="62">
        <f t="shared" si="88"/>
        <v>321.03333748974029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30.563391311596995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5.3730646355468754E-7</v>
      </c>
      <c r="AC72" s="24">
        <f t="shared" si="57"/>
        <v>30.563391848903457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62.472816757243152</v>
      </c>
      <c r="AO72" s="62">
        <f t="shared" si="90"/>
        <v>272.03698357367961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25.400093596831262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4.4653534437106187E-7</v>
      </c>
      <c r="AX72" s="23">
        <f t="shared" si="60"/>
        <v>25.400094043366607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72.393882557915504</v>
      </c>
      <c r="T73" s="62">
        <f t="shared" si="88"/>
        <v>321.03333748974029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29.964061849804551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3.7993304395488212E-7</v>
      </c>
      <c r="AC73" s="24">
        <f t="shared" si="57"/>
        <v>29.964062229737596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62.472816757243152</v>
      </c>
      <c r="AO73" s="62">
        <f t="shared" si="90"/>
        <v>272.03698357367961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24.902013253924736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3.1574817004424809E-7</v>
      </c>
      <c r="AX73" s="23">
        <f t="shared" si="60"/>
        <v>24.902013569672906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72.393882557915504</v>
      </c>
      <c r="T74" s="62">
        <f t="shared" si="88"/>
        <v>321.03333748974029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29.37648487320298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2.6865323177734377E-7</v>
      </c>
      <c r="AC74" s="24">
        <f t="shared" si="57"/>
        <v>29.376485141856211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62.472816757243152</v>
      </c>
      <c r="AO74" s="62">
        <f t="shared" si="90"/>
        <v>272.03698357367961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24.413699962743593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2.2326767218553093E-7</v>
      </c>
      <c r="AX74" s="23">
        <f t="shared" si="60"/>
        <v>24.413700186011265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72.393882557915504</v>
      </c>
      <c r="T75" s="62">
        <f t="shared" si="88"/>
        <v>321.03333748974029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28.800429922725996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1.8996652197744106E-7</v>
      </c>
      <c r="AC75" s="24">
        <f t="shared" si="57"/>
        <v>28.800430112692517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62.472816757243152</v>
      </c>
      <c r="AO75" s="62">
        <f t="shared" si="90"/>
        <v>272.03698357367961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23.934962197360814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1.5787408502212404E-7</v>
      </c>
      <c r="AX75" s="23">
        <f t="shared" si="60"/>
        <v>23.934962355234898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72.393882557915504</v>
      </c>
      <c r="T76" s="62">
        <f t="shared" si="88"/>
        <v>321.03333748974029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28.235671058469041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1.3432661588867188E-7</v>
      </c>
      <c r="AC76" s="24">
        <f t="shared" si="57"/>
        <v>28.235671192795657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62.472816757243152</v>
      </c>
      <c r="AO76" s="62">
        <f t="shared" si="90"/>
        <v>272.03698357367961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23.46561218755599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1.1163383609276547E-7</v>
      </c>
      <c r="AX76" s="23">
        <f t="shared" si="60"/>
        <v>23.465612299189825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72.393882557915504</v>
      </c>
      <c r="T77" s="62">
        <f t="shared" si="88"/>
        <v>321.03333748974029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27.681986771071273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9.498326098872053E-8</v>
      </c>
      <c r="AC77" s="24">
        <f t="shared" si="57"/>
        <v>27.681986866054533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62.472816757243152</v>
      </c>
      <c r="AO77" s="62">
        <f t="shared" si="90"/>
        <v>272.03698357367961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23.005465845168199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7.8937042511062021E-8</v>
      </c>
      <c r="AX77" s="23">
        <f t="shared" si="60"/>
        <v>23.005465924105241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72.393882557915504</v>
      </c>
      <c r="T78" s="62">
        <f t="shared" si="88"/>
        <v>321.03333748974029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27.139159894835306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6.7163307944335942E-8</v>
      </c>
      <c r="AC78" s="24">
        <f t="shared" si="57"/>
        <v>27.139159961998615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62.472816757243152</v>
      </c>
      <c r="AO78" s="62">
        <f t="shared" si="90"/>
        <v>272.03698357367961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22.554342691893076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5.5816918046382733E-8</v>
      </c>
      <c r="AX78" s="23">
        <f t="shared" si="60"/>
        <v>22.554342747709995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72.393882557915504</v>
      </c>
      <c r="T79" s="62">
        <f t="shared" si="88"/>
        <v>321.03333748974029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26.606977522550622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4.7491630494360265E-8</v>
      </c>
      <c r="AC79" s="24">
        <f t="shared" si="57"/>
        <v>26.606977570042254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62.472816757243152</v>
      </c>
      <c r="AO79" s="62">
        <f t="shared" si="90"/>
        <v>272.03698357367961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22.112065788495723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3.9468521255531011E-8</v>
      </c>
      <c r="AX79" s="23">
        <f t="shared" si="60"/>
        <v>22.112065827964244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72.393882557915504</v>
      </c>
      <c r="T80" s="62">
        <f t="shared" si="88"/>
        <v>321.03333748974029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26.085230921987247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3.3581653972167971E-8</v>
      </c>
      <c r="AC80" s="24">
        <f t="shared" si="57"/>
        <v>26.0852309555689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62.472816757243152</v>
      </c>
      <c r="AO80" s="62">
        <f t="shared" si="90"/>
        <v>272.03698357367961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21.678461665411721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2.7908459023191367E-8</v>
      </c>
      <c r="AX80" s="23">
        <f t="shared" si="60"/>
        <v>21.67846169332018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72.393882557915504</v>
      </c>
      <c r="T81" s="62">
        <f t="shared" si="88"/>
        <v>321.03333748974029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25.573715454026917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2.3745815247180133E-8</v>
      </c>
      <c r="AC81" s="24">
        <f t="shared" si="57"/>
        <v>25.573715477772733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62.472816757243152</v>
      </c>
      <c r="AO81" s="62">
        <f t="shared" si="90"/>
        <v>272.03698357367961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21.253360254708994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1.9734260627765505E-8</v>
      </c>
      <c r="AX81" s="23">
        <f t="shared" si="60"/>
        <v>21.253360274443256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72.393882557915504</v>
      </c>
      <c r="T82" s="62">
        <f t="shared" si="88"/>
        <v>321.03333748974029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25.072230492399658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1.6790826986083986E-8</v>
      </c>
      <c r="AC82" s="24">
        <f t="shared" si="57"/>
        <v>25.072230509190486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62.472816757243152</v>
      </c>
      <c r="AO82" s="62">
        <f t="shared" si="90"/>
        <v>272.03698357367961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20.836594823383891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1.3954229511595683E-8</v>
      </c>
      <c r="AX82" s="23">
        <f t="shared" si="60"/>
        <v>20.836594837338119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72.393882557915504</v>
      </c>
      <c r="T83" s="62">
        <f t="shared" si="88"/>
        <v>321.03333748974029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24.580579344994288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1.1872907623590066E-8</v>
      </c>
      <c r="AC83" s="24">
        <f t="shared" si="57"/>
        <v>24.580579356867194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62.472816757243152</v>
      </c>
      <c r="AO83" s="62">
        <f t="shared" si="90"/>
        <v>272.03698357367961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20.42800190796526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9.8671303138827527E-9</v>
      </c>
      <c r="AX83" s="23">
        <f t="shared" si="60"/>
        <v>20.42800191783239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72.393882557915504</v>
      </c>
      <c r="T84" s="62">
        <f t="shared" si="88"/>
        <v>321.03333748974029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24.098569176711948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8.3954134930419928E-9</v>
      </c>
      <c r="AC84" s="24">
        <f t="shared" si="57"/>
        <v>24.098569185107362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62.472816757243152</v>
      </c>
      <c r="AO84" s="62">
        <f t="shared" si="90"/>
        <v>272.03698357367961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20.027421250400916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6.9771147557978417E-9</v>
      </c>
      <c r="AX84" s="23">
        <f t="shared" si="60"/>
        <v>20.02742125737803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72.393882557915504</v>
      </c>
      <c r="T85" s="62">
        <f t="shared" si="88"/>
        <v>321.03333748974029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23.62601093383245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5.9364538117950331E-9</v>
      </c>
      <c r="AC85" s="24">
        <f t="shared" si="57"/>
        <v>23.626010939768904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62.472816757243152</v>
      </c>
      <c r="AO85" s="62">
        <f t="shared" si="90"/>
        <v>272.03698357367961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19.634695735201333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4.9335651569413763E-9</v>
      </c>
      <c r="AX85" s="23">
        <f t="shared" si="60"/>
        <v>19.634695740134898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72.393882557915504</v>
      </c>
      <c r="T86" s="62">
        <f t="shared" si="88"/>
        <v>321.03333748974029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23.162719269863754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4.1977067465209964E-9</v>
      </c>
      <c r="AC86" s="24">
        <f t="shared" si="57"/>
        <v>23.162719274061459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62.472816757243152</v>
      </c>
      <c r="AO86" s="62">
        <f t="shared" si="90"/>
        <v>272.03698357367961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19.249671327815904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3.4885573778989208E-9</v>
      </c>
      <c r="AX86" s="23">
        <f t="shared" si="60"/>
        <v>19.249671331304462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72.393882557915504</v>
      </c>
      <c r="T87" s="62">
        <f t="shared" si="88"/>
        <v>321.03333748974029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22.70851247284547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2.9682269058975166E-9</v>
      </c>
      <c r="AC87" s="24">
        <f t="shared" si="57"/>
        <v>22.708512475813698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62.472816757243152</v>
      </c>
      <c r="AO87" s="62">
        <f t="shared" si="90"/>
        <v>272.03698357367961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18.872197014217601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2.4667825784706882E-9</v>
      </c>
      <c r="AX87" s="23">
        <f t="shared" si="60"/>
        <v>18.872197016684385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72.393882557915504</v>
      </c>
      <c r="T88" s="62">
        <f t="shared" si="88"/>
        <v>321.03333748974029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22.263212394077925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2.0988533732604982E-9</v>
      </c>
      <c r="AC88" s="24">
        <f t="shared" si="57"/>
        <v>22.26321239617678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62.472816757243152</v>
      </c>
      <c r="AO88" s="62">
        <f t="shared" si="90"/>
        <v>272.03698357367961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18.502124741672365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1.7442786889494604E-9</v>
      </c>
      <c r="AX88" s="23">
        <f t="shared" si="60"/>
        <v>18.502124743416644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72.393882557915504</v>
      </c>
      <c r="T89" s="62">
        <f t="shared" si="88"/>
        <v>321.03333748974029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21.82664437824878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1.4841134529487583E-9</v>
      </c>
      <c r="AC89" s="24">
        <f t="shared" si="57"/>
        <v>21.826644379732894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62.472816757243152</v>
      </c>
      <c r="AO89" s="62">
        <f t="shared" si="90"/>
        <v>272.03698357367961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18.139309360669944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1.2333912892353441E-9</v>
      </c>
      <c r="AX89" s="23">
        <f t="shared" si="60"/>
        <v>18.139309361903337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72.393882557915504</v>
      </c>
      <c r="T90" s="62">
        <f t="shared" si="88"/>
        <v>321.03333748974029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21.398637194929847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1.0494266866302491E-9</v>
      </c>
      <c r="AC90" s="24">
        <f t="shared" si="57"/>
        <v>21.398637195979273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62.472816757243152</v>
      </c>
      <c r="AO90" s="62">
        <f t="shared" si="90"/>
        <v>272.03698357367961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17.783608567993451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8.7213934447473021E-10</v>
      </c>
      <c r="AX90" s="23">
        <f t="shared" si="60"/>
        <v>17.783608568865588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72.393882557915504</v>
      </c>
      <c r="T91" s="62">
        <f t="shared" si="88"/>
        <v>321.03333748974029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20.979022971417194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7.4205672647437914E-10</v>
      </c>
      <c r="AC91" s="24">
        <f t="shared" si="57"/>
        <v>20.97902297215925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62.472816757243152</v>
      </c>
      <c r="AO91" s="62">
        <f t="shared" si="90"/>
        <v>272.03698357367961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17.434882850905279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6.1669564461767204E-10</v>
      </c>
      <c r="AX91" s="23">
        <f t="shared" si="60"/>
        <v>17.434882851521973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72.393882557915504</v>
      </c>
      <c r="T92" s="62">
        <f t="shared" si="88"/>
        <v>321.03333748974029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20.567637126888222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5.2471334331512455E-10</v>
      </c>
      <c r="AC92" s="24">
        <f t="shared" si="57"/>
        <v>20.567637127412937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62.472816757243152</v>
      </c>
      <c r="AO92" s="62">
        <f t="shared" si="90"/>
        <v>272.03698357367961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17.092995432427522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4.360696722373651E-10</v>
      </c>
      <c r="AX92" s="23">
        <f t="shared" si="60"/>
        <v>17.092995432863592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72.393882557915504</v>
      </c>
      <c r="T93" s="62">
        <f t="shared" si="88"/>
        <v>321.03333748974029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20.164318307849875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3.7102836323718957E-10</v>
      </c>
      <c r="AC93" s="24">
        <f t="shared" si="57"/>
        <v>20.164318308220903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62.472816757243152</v>
      </c>
      <c r="AO93" s="62">
        <f t="shared" si="90"/>
        <v>272.03698357367961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16.757812217695381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3.0834782230883602E-10</v>
      </c>
      <c r="AX93" s="23">
        <f t="shared" si="60"/>
        <v>16.757812218003728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72.393882557915504</v>
      </c>
      <c r="T94" s="62">
        <f t="shared" si="88"/>
        <v>321.03333748974029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19.768908324852678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2.6235667165756227E-10</v>
      </c>
      <c r="AC94" s="24">
        <f t="shared" si="57"/>
        <v>19.768908325115035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62.472816757243152</v>
      </c>
      <c r="AO94" s="62">
        <f t="shared" si="90"/>
        <v>272.03698357367961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16.429201741362562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2.1803483611868255E-10</v>
      </c>
      <c r="AX94" s="23">
        <f t="shared" si="60"/>
        <v>16.429201741580595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72.393882557915504</v>
      </c>
      <c r="T95" s="62">
        <f t="shared" si="88"/>
        <v>321.03333748974029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19.381252090445781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1.8551418161859479E-10</v>
      </c>
      <c r="AC95" s="24">
        <f t="shared" si="57"/>
        <v>19.381252090631296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62.472816757243152</v>
      </c>
      <c r="AO95" s="62">
        <f t="shared" si="90"/>
        <v>272.03698357367961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16.107035116038031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1.5417391115441801E-10</v>
      </c>
      <c r="AX95" s="23">
        <f t="shared" si="60"/>
        <v>16.107035116192204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72.393882557915504</v>
      </c>
      <c r="T96" s="62">
        <f t="shared" si="88"/>
        <v>321.03333748974029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19.001197558348647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1.3117833582878114E-10</v>
      </c>
      <c r="AC96" s="24">
        <f t="shared" si="57"/>
        <v>19.001197558479824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62.472816757243152</v>
      </c>
      <c r="AO96" s="62">
        <f t="shared" si="90"/>
        <v>272.03698357367961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15.791185981733875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1.0901741805934128E-10</v>
      </c>
      <c r="AX96" s="23">
        <f t="shared" si="60"/>
        <v>15.791185981842892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72.393882557915504</v>
      </c>
      <c r="T97" s="62">
        <f t="shared" si="88"/>
        <v>321.03333748974029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18.628595663815563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9.2757090809297393E-11</v>
      </c>
      <c r="AC97" s="24">
        <f t="shared" si="57"/>
        <v>18.628595663908321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62.472816757243152</v>
      </c>
      <c r="AO97" s="62">
        <f t="shared" si="90"/>
        <v>272.03698357367961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15.481530456304474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7.7086955577209005E-11</v>
      </c>
      <c r="AX97" s="23">
        <f t="shared" si="60"/>
        <v>15.481530456381561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72.393882557915504</v>
      </c>
      <c r="T98" s="62">
        <f t="shared" si="88"/>
        <v>321.03333748974029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18.263300265169558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6.5589167914390569E-11</v>
      </c>
      <c r="AC98" s="24">
        <f t="shared" si="57"/>
        <v>18.263300265235149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62.472816757243152</v>
      </c>
      <c r="AO98" s="62">
        <f t="shared" si="90"/>
        <v>272.03698357367961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15.177947086857523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5.4508709029670638E-11</v>
      </c>
      <c r="AX98" s="23">
        <f t="shared" si="60"/>
        <v>15.177947086912033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72.393882557915504</v>
      </c>
      <c r="T99" s="62">
        <f t="shared" si="88"/>
        <v>321.03333748974029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17.90516808648281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4.6378545404648696E-11</v>
      </c>
      <c r="AC99" s="24">
        <f t="shared" si="57"/>
        <v>17.905168086529187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62.472816757243152</v>
      </c>
      <c r="AO99" s="62">
        <f t="shared" si="90"/>
        <v>272.03698357367961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14.880316802117855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3.8543477788604503E-11</v>
      </c>
      <c r="AX99" s="23">
        <f t="shared" si="60"/>
        <v>14.880316802156399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72.393882557915504</v>
      </c>
      <c r="T100" s="62">
        <f t="shared" si="88"/>
        <v>321.03333748974029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17.554058661381049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3.2794583957195284E-11</v>
      </c>
      <c r="AC100" s="24">
        <f t="shared" si="57"/>
        <v>17.554058661413844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62.472816757243152</v>
      </c>
      <c r="AO100" s="62">
        <f t="shared" si="90"/>
        <v>272.03698357367961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14.588522865725384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2.7254354514835319E-11</v>
      </c>
      <c r="AX100" s="23">
        <f t="shared" si="60"/>
        <v>14.588522865752639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72.393882557915504</v>
      </c>
      <c r="T101" s="62">
        <f t="shared" si="88"/>
        <v>321.03333748974029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17.20983427794993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2.3189272702324348E-11</v>
      </c>
      <c r="AC101" s="24">
        <f t="shared" si="57"/>
        <v>17.209834277973119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62.472816757243152</v>
      </c>
      <c r="AO101" s="62">
        <f t="shared" si="90"/>
        <v>272.03698357367961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14.302450830448841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1.9271738894302251E-11</v>
      </c>
      <c r="AX101" s="23">
        <f t="shared" si="60"/>
        <v>14.302450830468112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72.393882557915504</v>
      </c>
      <c r="T102" s="62">
        <f t="shared" si="88"/>
        <v>321.03333748974029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16.872359924721753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1.6397291978597642E-11</v>
      </c>
      <c r="AC102" s="24">
        <f t="shared" si="57"/>
        <v>16.872359924738149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62.472816757243152</v>
      </c>
      <c r="AO102" s="62">
        <f t="shared" si="90"/>
        <v>272.03698357367961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14.021988493297359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1.3627177257417659E-11</v>
      </c>
      <c r="AX102" s="23">
        <f t="shared" si="60"/>
        <v>14.021988493310985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72.393882557915504</v>
      </c>
      <c r="T103" s="62">
        <f t="shared" si="88"/>
        <v>321.03333748974029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16.541503237721351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1.1594636351162174E-11</v>
      </c>
      <c r="AC103" s="24">
        <f t="shared" si="57"/>
        <v>16.541503237732947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62.472816757243152</v>
      </c>
      <c r="AO103" s="62">
        <f t="shared" si="90"/>
        <v>272.03698357367961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13.747025851512282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9.6358694471511257E-12</v>
      </c>
      <c r="AX103" s="23">
        <f t="shared" si="60"/>
        <v>13.747025851521919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72.393882557915504</v>
      </c>
      <c r="T104" s="62">
        <f t="shared" si="88"/>
        <v>321.03333748974029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16.217134448550372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8.1986459892988211E-12</v>
      </c>
      <c r="AC104" s="24">
        <f t="shared" si="57"/>
        <v>16.217134448558571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62.472816757243152</v>
      </c>
      <c r="AO104" s="62">
        <f t="shared" si="90"/>
        <v>272.03698357367961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13.47745505942196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6.8135886287088297E-12</v>
      </c>
      <c r="AX104" s="23">
        <f t="shared" si="60"/>
        <v>13.477455059428774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72.393882557915504</v>
      </c>
      <c r="T105" s="62">
        <f t="shared" si="88"/>
        <v>321.03333748974029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15.89912633348961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5.797318175581087E-12</v>
      </c>
      <c r="AC105" s="24">
        <f t="shared" si="57"/>
        <v>15.899126333495408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62.472816757243152</v>
      </c>
      <c r="AO105" s="62">
        <f t="shared" si="90"/>
        <v>272.03698357367961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13.213170386142581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4.8179347235755628E-12</v>
      </c>
      <c r="AX105" s="23">
        <f t="shared" si="60"/>
        <v>13.213170386147398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72.393882557915504</v>
      </c>
      <c r="T106" s="62">
        <f t="shared" si="88"/>
        <v>321.03333748974029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15.587354163599393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4.0993229946494105E-12</v>
      </c>
      <c r="AC106" s="24">
        <f t="shared" si="57"/>
        <v>15.587354163603493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62.472816757243152</v>
      </c>
      <c r="AO106" s="62">
        <f t="shared" si="90"/>
        <v>272.03698357367961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12.954068174108476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3.4067943143544149E-12</v>
      </c>
      <c r="AX106" s="23">
        <f t="shared" si="60"/>
        <v>12.954068174111883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72.393882557915504</v>
      </c>
      <c r="T107" s="62">
        <f t="shared" si="88"/>
        <v>321.03333748974029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15.281695655798476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2.8986590877905435E-12</v>
      </c>
      <c r="AC107" s="24">
        <f t="shared" si="57"/>
        <v>15.281695655801375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62.472816757243152</v>
      </c>
      <c r="AO107" s="62">
        <f t="shared" si="90"/>
        <v>272.03698357367961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12.700046798415617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2.4089673617877814E-12</v>
      </c>
      <c r="AX107" s="23">
        <f t="shared" si="60"/>
        <v>12.700046798418025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72.393882557915504</v>
      </c>
      <c r="T108" s="62">
        <f t="shared" si="88"/>
        <v>321.03333748974029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14.982030924902254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2.0496614973247053E-12</v>
      </c>
      <c r="AC108" s="24">
        <f t="shared" si="57"/>
        <v>14.982030924904304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62.472816757243152</v>
      </c>
      <c r="AO108" s="62">
        <f t="shared" si="90"/>
        <v>272.03698357367961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12.451006626962354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1.7033971571772074E-12</v>
      </c>
      <c r="AX108" s="23">
        <f t="shared" si="60"/>
        <v>12.451006626964057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72.393882557915504</v>
      </c>
      <c r="T109" s="62">
        <f t="shared" si="88"/>
        <v>321.03333748974029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14.688242436601469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1.4493295438952718E-12</v>
      </c>
      <c r="AC109" s="24">
        <f t="shared" si="57"/>
        <v>14.688242436602918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62.472816757243152</v>
      </c>
      <c r="AO109" s="62">
        <f t="shared" si="90"/>
        <v>272.03698357367961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12.206849981371784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1.2044836808938907E-12</v>
      </c>
      <c r="AX109" s="23">
        <f t="shared" si="60"/>
        <v>12.206849981372988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72.393882557915504</v>
      </c>
      <c r="T110" s="62">
        <f t="shared" si="88"/>
        <v>321.03333748974029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14.400214961362979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1.0248307486623526E-12</v>
      </c>
      <c r="AC110" s="24">
        <f t="shared" si="57"/>
        <v>14.400214961364004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62.472816757243152</v>
      </c>
      <c r="AO110" s="62">
        <f t="shared" si="90"/>
        <v>272.03698357367961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11.967481098680395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8.5169857858860372E-13</v>
      </c>
      <c r="AX110" s="23">
        <f t="shared" si="60"/>
        <v>11.967481098681246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72.393882557915504</v>
      </c>
      <c r="T111" s="62">
        <f t="shared" si="88"/>
        <v>321.03333748974029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14.117835529234501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7.2466477194763588E-13</v>
      </c>
      <c r="AC111" s="24">
        <f t="shared" si="57"/>
        <v>14.117835529235226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62.472816757243152</v>
      </c>
      <c r="AO111" s="62">
        <f t="shared" si="90"/>
        <v>272.03698357367961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11.732806093777983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6.0224184044694535E-13</v>
      </c>
      <c r="AX111" s="23">
        <f t="shared" si="60"/>
        <v>11.732806093778585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72.393882557915504</v>
      </c>
      <c r="T112" s="62">
        <f t="shared" si="88"/>
        <v>321.03333748974029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13.840993385535617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5.1241537433117632E-13</v>
      </c>
      <c r="AC112" s="24">
        <f t="shared" si="57"/>
        <v>13.840993385536128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62.472816757243152</v>
      </c>
      <c r="AO112" s="62">
        <f t="shared" si="90"/>
        <v>272.03698357367961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11.502732922584087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4.2584928929430186E-13</v>
      </c>
      <c r="AX112" s="23">
        <f t="shared" si="60"/>
        <v>11.502732922584514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72.393882557915504</v>
      </c>
      <c r="T113" s="62">
        <f t="shared" si="88"/>
        <v>321.03333748974029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13.569579947417633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3.6233238597381794E-13</v>
      </c>
      <c r="AC113" s="24">
        <f t="shared" si="57"/>
        <v>13.569579947417996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62.472816757243152</v>
      </c>
      <c r="AO113" s="62">
        <f t="shared" si="90"/>
        <v>272.03698357367961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11.277171345946526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3.0112092022347268E-13</v>
      </c>
      <c r="AX113" s="23">
        <f t="shared" si="60"/>
        <v>11.277171345946828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72.393882557915504</v>
      </c>
      <c r="T114" s="62">
        <f t="shared" si="88"/>
        <v>321.03333748974029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13.303488761275293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2.5620768716558816E-13</v>
      </c>
      <c r="AC114" s="24">
        <f t="shared" si="57"/>
        <v>13.303488761275549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62.472816757243152</v>
      </c>
      <c r="AO114" s="62">
        <f t="shared" si="90"/>
        <v>272.03698357367961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11.056032894247851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2.1292464464715093E-13</v>
      </c>
      <c r="AX114" s="23">
        <f t="shared" si="60"/>
        <v>11.056032894248064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72.393882557915504</v>
      </c>
      <c r="T115" s="62">
        <f t="shared" si="88"/>
        <v>321.03333748974029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13.042615460993606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1.8116619298690897E-13</v>
      </c>
      <c r="AC115" s="24">
        <f t="shared" si="57"/>
        <v>13.042615460993787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62.472816757243152</v>
      </c>
      <c r="AO115" s="62">
        <f t="shared" si="90"/>
        <v>272.03698357367961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10.83923083270585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1.5056046011173634E-13</v>
      </c>
      <c r="AX115" s="23">
        <f t="shared" si="60"/>
        <v>10.839230832706001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72.393882557915504</v>
      </c>
      <c r="T116" s="62">
        <f t="shared" si="88"/>
        <v>321.03333748974029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12.786857727013441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1.2810384358279408E-13</v>
      </c>
      <c r="AC116" s="24">
        <f t="shared" si="57"/>
        <v>12.786857727013569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62.472816757243152</v>
      </c>
      <c r="AO116" s="62">
        <f t="shared" si="90"/>
        <v>272.03698357367961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10.626680127354486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1.0646232232357546E-13</v>
      </c>
      <c r="AX116" s="23">
        <f t="shared" si="60"/>
        <v>10.626680127354593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72.393882557915504</v>
      </c>
      <c r="T117" s="62">
        <f t="shared" si="88"/>
        <v>321.03333748974029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12.536115246199813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9.0583096493454485E-14</v>
      </c>
      <c r="AC117" s="24">
        <f t="shared" si="57"/>
        <v>12.536115246199904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62.472816757243152</v>
      </c>
      <c r="AO117" s="62">
        <f t="shared" si="90"/>
        <v>272.03698357367961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10.418297411691935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7.5280230055868169E-14</v>
      </c>
      <c r="AX117" s="23">
        <f t="shared" si="60"/>
        <v>10.418297411692009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72.393882557915504</v>
      </c>
      <c r="T118" s="62">
        <f t="shared" si="88"/>
        <v>321.03333748974029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12.290289672497128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6.405192179139704E-14</v>
      </c>
      <c r="AC118" s="24">
        <f t="shared" si="57"/>
        <v>12.290289672497192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62.472816757243152</v>
      </c>
      <c r="AO118" s="62">
        <f t="shared" si="90"/>
        <v>272.03698357367961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10.21400095398262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5.3231161161787732E-14</v>
      </c>
      <c r="AX118" s="23">
        <f t="shared" si="60"/>
        <v>10.214000953982673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72.393882557915504</v>
      </c>
      <c r="T119" s="62">
        <f t="shared" si="88"/>
        <v>321.03333748974029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12.049284588355958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4.5291548246727243E-14</v>
      </c>
      <c r="AC119" s="24">
        <f t="shared" si="57"/>
        <v>12.049284588356002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62.472816757243152</v>
      </c>
      <c r="AO119" s="62">
        <f t="shared" si="90"/>
        <v>272.03698357367961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10.013710625200448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3.7640115027934085E-14</v>
      </c>
      <c r="AX119" s="23">
        <f t="shared" si="60"/>
        <v>10.013710625200485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72.393882557915504</v>
      </c>
      <c r="T120" s="62">
        <f t="shared" si="88"/>
        <v>321.03333748974029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11.813005466916209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3.202596089569852E-14</v>
      </c>
      <c r="AC120" s="24">
        <f t="shared" si="57"/>
        <v>11.813005466916241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62.472816757243152</v>
      </c>
      <c r="AO120" s="62">
        <f t="shared" si="90"/>
        <v>272.03698357367961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9.817347867600656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2.6615580580893866E-14</v>
      </c>
      <c r="AX120" s="23">
        <f t="shared" si="60"/>
        <v>9.8173478676006827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72.393882557915504</v>
      </c>
      <c r="T121" s="62">
        <f t="shared" si="88"/>
        <v>321.03333748974029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11.581359634931861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2.2645774123363621E-14</v>
      </c>
      <c r="AC121" s="24">
        <f t="shared" si="57"/>
        <v>11.581359634931884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62.472816757243152</v>
      </c>
      <c r="AO121" s="62">
        <f t="shared" si="90"/>
        <v>272.03698357367961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9.6248356639079411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1.8820057513967042E-14</v>
      </c>
      <c r="AX121" s="23">
        <f t="shared" si="60"/>
        <v>9.6248356639079606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72.393882557915504</v>
      </c>
      <c r="T122" s="62">
        <f t="shared" si="88"/>
        <v>321.03333748974029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11.354256236422719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1.601298044784926E-14</v>
      </c>
      <c r="AC122" s="24">
        <f t="shared" si="57"/>
        <v>11.354256236422735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62.472816757243152</v>
      </c>
      <c r="AO122" s="62">
        <f t="shared" si="90"/>
        <v>272.03698357367961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9.4360985071087899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1.3307790290446933E-14</v>
      </c>
      <c r="AX122" s="23">
        <f t="shared" si="60"/>
        <v>9.4360985071088024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72.393882557915504</v>
      </c>
      <c r="T123" s="62">
        <f t="shared" si="88"/>
        <v>321.03333748974029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11.131606197038947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1.1322887061681811E-14</v>
      </c>
      <c r="AC123" s="24">
        <f t="shared" si="57"/>
        <v>11.131606197038957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62.472816757243152</v>
      </c>
      <c r="AO123" s="62">
        <f t="shared" si="90"/>
        <v>272.03698357367961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9.2510623708361717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9.4100287569835211E-15</v>
      </c>
      <c r="AX123" s="23">
        <f t="shared" si="60"/>
        <v>9.2510623708361805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72.393882557915504</v>
      </c>
      <c r="T124" s="62">
        <f t="shared" si="88"/>
        <v>321.03333748974029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10.913322189124376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8.00649022392463E-15</v>
      </c>
      <c r="AC124" s="24">
        <f t="shared" si="57"/>
        <v>10.913322189124385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62.472816757243152</v>
      </c>
      <c r="AO124" s="62">
        <f t="shared" si="90"/>
        <v>272.03698357367961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9.0696546803349616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6.6538951452234665E-15</v>
      </c>
      <c r="AX124" s="23">
        <f t="shared" si="60"/>
        <v>9.0696546803349687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72.393882557915504</v>
      </c>
      <c r="T125" s="62">
        <f t="shared" si="88"/>
        <v>321.03333748974029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10.699318597464909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5.6614435308409053E-15</v>
      </c>
      <c r="AC125" s="24">
        <f t="shared" si="57"/>
        <v>10.699318597464915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62.472816757243152</v>
      </c>
      <c r="AO125" s="62">
        <f t="shared" si="90"/>
        <v>272.03698357367961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8.8918042839967146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4.7050143784917606E-15</v>
      </c>
      <c r="AX125" s="23">
        <f t="shared" si="60"/>
        <v>8.89180428399672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72.393882557915504</v>
      </c>
      <c r="T126" s="62">
        <f t="shared" si="88"/>
        <v>321.03333748974029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10.489511485708585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4.003245111962315E-15</v>
      </c>
      <c r="AC126" s="24">
        <f t="shared" si="57"/>
        <v>10.489511485708588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62.472816757243152</v>
      </c>
      <c r="AO126" s="62">
        <f t="shared" si="90"/>
        <v>272.03698357367961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8.7174414254526305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3.3269475726117333E-15</v>
      </c>
      <c r="AX126" s="23">
        <f t="shared" si="60"/>
        <v>8.717441425452634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72.393882557915504</v>
      </c>
      <c r="T127" s="62">
        <f t="shared" si="88"/>
        <v>321.03333748974029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10.283818563444099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2.8307217654204527E-15</v>
      </c>
      <c r="AC127" s="24">
        <f t="shared" si="57"/>
        <v>10.283818563444102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62.472816757243152</v>
      </c>
      <c r="AO127" s="62">
        <f t="shared" si="90"/>
        <v>272.03698357367961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8.5464977162137519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2.3525071892458803E-15</v>
      </c>
      <c r="AX127" s="23">
        <f t="shared" si="60"/>
        <v>8.5464977162137536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72.393882557915504</v>
      </c>
      <c r="T128" s="62">
        <f t="shared" si="88"/>
        <v>321.03333748974029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10.082159153924925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2.0016225559811575E-15</v>
      </c>
      <c r="AC128" s="24">
        <f t="shared" si="57"/>
        <v>10.082159153924927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62.472816757243152</v>
      </c>
      <c r="AO128" s="62">
        <f t="shared" si="90"/>
        <v>272.03698357367961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8.3789061088476817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1.6634737863058666E-15</v>
      </c>
      <c r="AX128" s="23">
        <f t="shared" si="60"/>
        <v>8.3789061088476835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72.393882557915504</v>
      </c>
      <c r="T129" s="62">
        <f t="shared" si="88"/>
        <v>321.03333748974029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9.8844541624263282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1.4153608827102263E-15</v>
      </c>
      <c r="AC129" s="24">
        <f t="shared" si="57"/>
        <v>9.88445416242633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62.472816757243152</v>
      </c>
      <c r="AO129" s="62">
        <f t="shared" si="90"/>
        <v>272.03698357367961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8.2146008706812719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1.1762535946229401E-15</v>
      </c>
      <c r="AX129" s="23">
        <f t="shared" si="60"/>
        <v>8.2146008706812736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72.393882557915504</v>
      </c>
      <c r="T130" s="62">
        <f t="shared" si="88"/>
        <v>321.03333748974029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9.6906260452228796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1.0008112779905787E-15</v>
      </c>
      <c r="AC130" s="24">
        <f t="shared" si="57"/>
        <v>9.6906260452228814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62.472816757243152</v>
      </c>
      <c r="AO130" s="62">
        <f t="shared" si="90"/>
        <v>272.03698357367961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8.0535175580190064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8.3173689315293332E-16</v>
      </c>
      <c r="AX130" s="23">
        <f t="shared" si="60"/>
        <v>8.0535175580190064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72.393882557915504</v>
      </c>
      <c r="T131" s="62">
        <f t="shared" si="88"/>
        <v>321.03333748974029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9.5005987791743127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7.0768044135511316E-16</v>
      </c>
      <c r="AC131" s="24">
        <f t="shared" si="57"/>
        <v>9.5005987791743127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62.472816757243152</v>
      </c>
      <c r="AO131" s="62">
        <f t="shared" si="90"/>
        <v>272.03698357367961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7.8955929908669287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5.8812679731147007E-16</v>
      </c>
      <c r="AX131" s="23">
        <f t="shared" si="60"/>
        <v>7.8955929908669296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72.393882557915504</v>
      </c>
      <c r="T132" s="62">
        <f t="shared" si="88"/>
        <v>321.03333748974029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9.3142978319077709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5.0040563899528937E-16</v>
      </c>
      <c r="AC132" s="24">
        <f t="shared" ref="AC132:AC153" si="111">SUM(Z132:AB132)</f>
        <v>9.3142978319077709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62.472816757243152</v>
      </c>
      <c r="AO132" s="62">
        <f t="shared" si="90"/>
        <v>272.03698357367961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7.7407652281522283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4.1586844657646666E-16</v>
      </c>
      <c r="AX132" s="23">
        <f t="shared" ref="AX132:AX153" si="114">SUM(AU132:AW132)</f>
        <v>7.7407652281522283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72.393882557915504</v>
      </c>
      <c r="T133" s="62">
        <f t="shared" ref="T133:T196" si="142">$T$3</f>
        <v>321.03333748974029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9.1316501325847685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3.5384022067755658E-16</v>
      </c>
      <c r="AC133" s="24">
        <f t="shared" si="111"/>
        <v>9.1316501325847685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62.472816757243152</v>
      </c>
      <c r="AO133" s="62">
        <f t="shared" ref="AO133:AO196" si="144">$AO$3</f>
        <v>272.03698357367961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7.5889735434287529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2.9406339865573504E-16</v>
      </c>
      <c r="AX133" s="23">
        <f t="shared" si="114"/>
        <v>7.5889735434287529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72.393882557915504</v>
      </c>
      <c r="T134" s="62">
        <f t="shared" si="142"/>
        <v>321.03333748974029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8.9525840432413943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2.5020281949764469E-16</v>
      </c>
      <c r="AC134" s="24">
        <f t="shared" si="111"/>
        <v>8.9525840432413943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62.472816757243152</v>
      </c>
      <c r="AO134" s="62">
        <f t="shared" si="144"/>
        <v>272.03698357367961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7.4401584010589188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2.0793422328823333E-16</v>
      </c>
      <c r="AX134" s="23">
        <f t="shared" si="114"/>
        <v>7.4401584010589188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72.393882557915504</v>
      </c>
      <c r="T135" s="62">
        <f t="shared" si="142"/>
        <v>321.03333748974029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8.7770293306905138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1.7692011033877829E-16</v>
      </c>
      <c r="AC135" s="24">
        <f t="shared" si="111"/>
        <v>8.7770293306905138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62.472816757243152</v>
      </c>
      <c r="AO135" s="62">
        <f t="shared" si="144"/>
        <v>272.03698357367961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7.2942614328626831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1.4703169932786752E-16</v>
      </c>
      <c r="AX135" s="23">
        <f t="shared" si="114"/>
        <v>7.2942614328626831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72.393882557915504</v>
      </c>
      <c r="T136" s="62">
        <f t="shared" si="142"/>
        <v>321.03333748974029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8.6049171389749546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1.2510140974882234E-16</v>
      </c>
      <c r="AC136" s="24">
        <f t="shared" si="111"/>
        <v>8.6049171389749546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62.472816757243152</v>
      </c>
      <c r="AO136" s="62">
        <f t="shared" si="144"/>
        <v>272.03698357367961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7.1512254152244115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1.0396711164411666E-16</v>
      </c>
      <c r="AX136" s="23">
        <f t="shared" si="114"/>
        <v>7.1512254152244115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72.393882557915504</v>
      </c>
      <c r="T137" s="62">
        <f t="shared" si="142"/>
        <v>321.03333748974029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8.4361799623608658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8.8460055169389146E-17</v>
      </c>
      <c r="AC137" s="24">
        <f t="shared" si="111"/>
        <v>8.4361799623608658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62.472816757243152</v>
      </c>
      <c r="AO137" s="62">
        <f t="shared" si="144"/>
        <v>272.03698357367961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7.0109942466486705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7.3515849663933759E-17</v>
      </c>
      <c r="AX137" s="23">
        <f t="shared" si="114"/>
        <v>7.0109942466486705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72.393882557915504</v>
      </c>
      <c r="T138" s="62">
        <f t="shared" si="142"/>
        <v>321.03333748974029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8.2707516188606647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6.2550704874411172E-17</v>
      </c>
      <c r="AC138" s="24">
        <f t="shared" si="111"/>
        <v>8.2707516188606647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62.472816757243152</v>
      </c>
      <c r="AO138" s="62">
        <f t="shared" si="144"/>
        <v>272.03698357367961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6.8735129257561329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5.1983555822058332E-17</v>
      </c>
      <c r="AX138" s="23">
        <f t="shared" si="114"/>
        <v>6.8735129257561329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72.393882557915504</v>
      </c>
      <c r="T139" s="62">
        <f t="shared" si="142"/>
        <v>321.03333748974029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8.1085672242751752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4.4230027584694573E-17</v>
      </c>
      <c r="AC139" s="24">
        <f t="shared" si="111"/>
        <v>8.1085672242751752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62.472816757243152</v>
      </c>
      <c r="AO139" s="62">
        <f t="shared" si="144"/>
        <v>272.03698357367961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6.7387275297109719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3.6757924831966879E-17</v>
      </c>
      <c r="AX139" s="23">
        <f t="shared" si="114"/>
        <v>6.7387275297109719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72.393882557915504</v>
      </c>
      <c r="T140" s="62">
        <f t="shared" si="142"/>
        <v>321.03333748974029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7.9495631667447944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3.1275352437205586E-17</v>
      </c>
      <c r="AC140" s="24">
        <f t="shared" si="111"/>
        <v>7.9495631667447944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62.472816757243152</v>
      </c>
      <c r="AO140" s="62">
        <f t="shared" si="144"/>
        <v>272.03698357367961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6.6065851930712824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2.5991777911029166E-17</v>
      </c>
      <c r="AX140" s="23">
        <f t="shared" si="114"/>
        <v>6.6065851930712824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72.393882557915504</v>
      </c>
      <c r="T141" s="62">
        <f t="shared" si="142"/>
        <v>321.03333748974029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7.7936770817996859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2.2115013792347286E-17</v>
      </c>
      <c r="AC141" s="24">
        <f t="shared" si="111"/>
        <v>7.7936770817996859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62.472816757243152</v>
      </c>
      <c r="AO141" s="62">
        <f t="shared" si="144"/>
        <v>272.03698357367961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6.4770340870542302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1.837896241598344E-17</v>
      </c>
      <c r="AX141" s="23">
        <f t="shared" si="114"/>
        <v>6.4770340870542302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72.393882557915504</v>
      </c>
      <c r="T142" s="62">
        <f t="shared" si="142"/>
        <v>321.03333748974029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7.6408478278992273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1.5637676218602793E-17</v>
      </c>
      <c r="AC142" s="24">
        <f t="shared" si="111"/>
        <v>7.6408478278992273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62.472816757243152</v>
      </c>
      <c r="AO142" s="62">
        <f t="shared" si="144"/>
        <v>272.03698357367961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6.3500233992078003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1.2995888955514583E-17</v>
      </c>
      <c r="AX142" s="23">
        <f t="shared" si="114"/>
        <v>6.3500233992078003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72.393882557915504</v>
      </c>
      <c r="T143" s="62">
        <f t="shared" si="142"/>
        <v>321.03333748974029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7.4910154624511165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1.1057506896173643E-17</v>
      </c>
      <c r="AC143" s="24">
        <f t="shared" si="111"/>
        <v>7.4910154624511165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62.472816757243152</v>
      </c>
      <c r="AO143" s="62">
        <f t="shared" si="144"/>
        <v>272.03698357367961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6.2255033134811688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9.1894812079917199E-18</v>
      </c>
      <c r="AX143" s="23">
        <f t="shared" si="114"/>
        <v>6.2255033134811688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72.393882557915504</v>
      </c>
      <c r="T144" s="62">
        <f t="shared" si="142"/>
        <v>321.03333748974029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7.3441212183007245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7.8188381093013964E-18</v>
      </c>
      <c r="AC144" s="24">
        <f t="shared" si="111"/>
        <v>7.3441212183007245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62.472816757243152</v>
      </c>
      <c r="AO144" s="62">
        <f t="shared" si="144"/>
        <v>272.03698357367961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6.103424990685884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6.4979444777572915E-18</v>
      </c>
      <c r="AX144" s="23">
        <f t="shared" si="114"/>
        <v>6.103424990685884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72.393882557915504</v>
      </c>
      <c r="T145" s="62">
        <f t="shared" si="142"/>
        <v>321.03333748974029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7.2001074806814795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5.5287534480868216E-18</v>
      </c>
      <c r="AC145" s="24">
        <f t="shared" si="111"/>
        <v>7.2001074806814795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62.472816757243152</v>
      </c>
      <c r="AO145" s="62">
        <f t="shared" si="144"/>
        <v>272.03698357367961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5.9837405493401903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4.5947406039958599E-18</v>
      </c>
      <c r="AX145" s="23">
        <f t="shared" si="114"/>
        <v>5.9837405493401903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72.393882557915504</v>
      </c>
      <c r="T146" s="62">
        <f t="shared" si="142"/>
        <v>321.03333748974029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7.0589177646172416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3.9094190546506982E-18</v>
      </c>
      <c r="AC146" s="24">
        <f t="shared" si="111"/>
        <v>7.0589177646172416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62.472816757243152</v>
      </c>
      <c r="AO146" s="62">
        <f t="shared" si="144"/>
        <v>272.03698357367961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5.8664030468889843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3.2489722388786458E-18</v>
      </c>
      <c r="AX146" s="23">
        <f t="shared" si="114"/>
        <v>5.8664030468889843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72.393882557915504</v>
      </c>
      <c r="T147" s="62">
        <f t="shared" si="142"/>
        <v>321.03333748974029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6.9204966927677996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2.7643767240434108E-18</v>
      </c>
      <c r="AC147" s="24">
        <f t="shared" si="111"/>
        <v>6.9204966927677996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62.472816757243152</v>
      </c>
      <c r="AO147" s="62">
        <f t="shared" si="144"/>
        <v>272.03698357367961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5.7513664612920365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2.29737030199793E-18</v>
      </c>
      <c r="AX147" s="23">
        <f t="shared" si="114"/>
        <v>5.7513664612920365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72.393882557915504</v>
      </c>
      <c r="T148" s="62">
        <f t="shared" si="142"/>
        <v>321.03333748974029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6.7847899737088078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1.9547095273253491E-18</v>
      </c>
      <c r="AC148" s="24">
        <f t="shared" si="111"/>
        <v>6.7847899737088078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62.472816757243152</v>
      </c>
      <c r="AO148" s="62">
        <f t="shared" si="144"/>
        <v>272.03698357367961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5.6385856729732557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1.6244861194393229E-18</v>
      </c>
      <c r="AX148" s="23">
        <f t="shared" si="114"/>
        <v>5.6385856729732557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72.393882557915504</v>
      </c>
      <c r="T149" s="62">
        <f t="shared" si="142"/>
        <v>321.03333748974029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6.6517443806376377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1.3821883620217054E-18</v>
      </c>
      <c r="AC149" s="24">
        <f t="shared" si="111"/>
        <v>6.6517443806376377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62.472816757243152</v>
      </c>
      <c r="AO149" s="62">
        <f t="shared" si="144"/>
        <v>272.03698357367961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5.5280164471239184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1.148685150998965E-18</v>
      </c>
      <c r="AX149" s="23">
        <f t="shared" si="114"/>
        <v>5.5280164471239184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72.393882557915504</v>
      </c>
      <c r="T150" s="62">
        <f t="shared" si="142"/>
        <v>321.03333748974029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6.5213077304967939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9.7735476366267456E-19</v>
      </c>
      <c r="AC150" s="24">
        <f t="shared" si="111"/>
        <v>6.5213077304967939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62.472816757243152</v>
      </c>
      <c r="AO150" s="62">
        <f t="shared" si="144"/>
        <v>272.03698357367961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5.4196154163529178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8.1224305971966144E-19</v>
      </c>
      <c r="AX150" s="23">
        <f t="shared" si="114"/>
        <v>5.4196154163529178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72.393882557915504</v>
      </c>
      <c r="T151" s="62">
        <f t="shared" si="142"/>
        <v>321.03333748974029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6.3934288635067116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6.910941810108527E-19</v>
      </c>
      <c r="AC151" s="24">
        <f t="shared" si="111"/>
        <v>6.3934288635067116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62.472816757243152</v>
      </c>
      <c r="AO151" s="62">
        <f t="shared" si="144"/>
        <v>272.03698357367961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5.3133400636772361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5.7434257549948249E-19</v>
      </c>
      <c r="AX151" s="23">
        <f t="shared" si="114"/>
        <v>5.3133400636772361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72.393882557915504</v>
      </c>
      <c r="T152" s="62">
        <f t="shared" si="142"/>
        <v>321.03333748974029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6.2680576230998977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4.8867738183133728E-19</v>
      </c>
      <c r="AC152" s="24">
        <f t="shared" si="111"/>
        <v>6.2680576230998977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62.472816757243152</v>
      </c>
      <c r="AO152" s="62">
        <f t="shared" si="144"/>
        <v>272.03698357367961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5.2091487058459602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4.0612152985983072E-19</v>
      </c>
      <c r="AX152" s="23">
        <f t="shared" si="114"/>
        <v>5.2091487058459602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72.393882557915504</v>
      </c>
      <c r="T153" s="62">
        <f t="shared" si="142"/>
        <v>321.03333748974029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6.145144836248555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3.4554709050542635E-19</v>
      </c>
      <c r="AC153" s="24">
        <f t="shared" si="111"/>
        <v>6.145144836248555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62.472816757243152</v>
      </c>
      <c r="AO153" s="62">
        <f t="shared" si="144"/>
        <v>272.03698357367961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5.1070004769913027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2.8717128774974125E-19</v>
      </c>
      <c r="AX153" s="23">
        <f t="shared" si="114"/>
        <v>5.1070004769913027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72.393882557915504</v>
      </c>
      <c r="T154" s="62">
        <f t="shared" si="142"/>
        <v>321.03333748974029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6.02464229417797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2.4433869091566864E-19</v>
      </c>
      <c r="AC154" s="24">
        <f t="shared" ref="AC154:AC203" si="163">SUM(Z154:AB154)</f>
        <v>6.02464229417797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62.472816757243152</v>
      </c>
      <c r="AO154" s="62">
        <f t="shared" si="144"/>
        <v>272.03698357367961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5.0068553126002175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2.0306076492991536E-19</v>
      </c>
      <c r="AX154" s="23">
        <f t="shared" ref="AX154:AX203" si="166">SUM(AU154:AW154)</f>
        <v>5.0068553126002175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72.393882557915504</v>
      </c>
      <c r="T155" s="62">
        <f t="shared" si="142"/>
        <v>321.03333748974029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5.9065027334580957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1.7277354525271317E-19</v>
      </c>
      <c r="AC155" s="24">
        <f t="shared" si="163"/>
        <v>5.9065027334580957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62.472816757243152</v>
      </c>
      <c r="AO155" s="62">
        <f t="shared" si="144"/>
        <v>272.03698357367961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4.9086739338003227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1.4358564387487062E-19</v>
      </c>
      <c r="AX155" s="23">
        <f t="shared" si="166"/>
        <v>4.9086739338003227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72.393882557915504</v>
      </c>
      <c r="T156" s="62">
        <f t="shared" si="142"/>
        <v>321.03333748974029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5.7906798174659215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1.2216934545783432E-19</v>
      </c>
      <c r="AC156" s="24">
        <f t="shared" si="163"/>
        <v>5.7906798174659215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62.472816757243152</v>
      </c>
      <c r="AO156" s="62">
        <f t="shared" si="144"/>
        <v>272.03698357367961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4.8124178319539652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1.0153038246495768E-19</v>
      </c>
      <c r="AX156" s="23">
        <f t="shared" si="166"/>
        <v>4.8124178319539652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72.393882557915504</v>
      </c>
      <c r="T157" s="62">
        <f t="shared" si="142"/>
        <v>321.03333748974029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5.6771281182113507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8.6386772626356587E-20</v>
      </c>
      <c r="AC157" s="24">
        <f t="shared" si="163"/>
        <v>5.6771281182113507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62.472816757243152</v>
      </c>
      <c r="AO157" s="62">
        <f t="shared" si="144"/>
        <v>272.03698357367961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4.7180492535543905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7.1792821937435311E-20</v>
      </c>
      <c r="AX157" s="23">
        <f t="shared" si="166"/>
        <v>4.7180492535543905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72.393882557915504</v>
      </c>
      <c r="T158" s="62">
        <f t="shared" si="142"/>
        <v>321.03333748974029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5.5658030985194644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6.108467272891716E-20</v>
      </c>
      <c r="AC158" s="24">
        <f t="shared" si="163"/>
        <v>5.5658030985194644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62.472816757243152</v>
      </c>
      <c r="AO158" s="62">
        <f t="shared" si="144"/>
        <v>272.03698357367961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4.6255311854180814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5.076519123247884E-20</v>
      </c>
      <c r="AX158" s="23">
        <f t="shared" si="166"/>
        <v>4.6255311854180814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72.393882557915504</v>
      </c>
      <c r="T159" s="62">
        <f t="shared" si="142"/>
        <v>321.03333748974029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5.456661094562179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4.3193386313178294E-20</v>
      </c>
      <c r="AC159" s="24">
        <f t="shared" si="163"/>
        <v>5.456661094562179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62.472816757243152</v>
      </c>
      <c r="AO159" s="62">
        <f t="shared" si="144"/>
        <v>272.03698357367961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4.5348273401674764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3.5896410968717656E-20</v>
      </c>
      <c r="AX159" s="23">
        <f t="shared" si="166"/>
        <v>4.5348273401674764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72.393882557915504</v>
      </c>
      <c r="T160" s="62">
        <f t="shared" si="142"/>
        <v>321.03333748974029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5.3496592987324467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3.054233636445858E-20</v>
      </c>
      <c r="AC160" s="24">
        <f t="shared" si="163"/>
        <v>5.3496592987324467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62.472816757243152</v>
      </c>
      <c r="AO160" s="62">
        <f t="shared" si="144"/>
        <v>272.03698357367961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4.4459021419983529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2.538259561623942E-20</v>
      </c>
      <c r="AX160" s="23">
        <f t="shared" si="166"/>
        <v>4.4459021419983529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72.393882557915504</v>
      </c>
      <c r="T161" s="62">
        <f t="shared" si="142"/>
        <v>321.03333748974029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5.2447557428542844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2.1596693156589147E-20</v>
      </c>
      <c r="AC161" s="24">
        <f t="shared" si="163"/>
        <v>5.2447557428542844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62.472816757243152</v>
      </c>
      <c r="AO161" s="62">
        <f t="shared" si="144"/>
        <v>272.03698357367961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4.3587207127263108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1.7948205484358828E-20</v>
      </c>
      <c r="AX161" s="23">
        <f t="shared" si="166"/>
        <v>4.3587207127263108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72.393882557915504</v>
      </c>
      <c r="T162" s="62">
        <f t="shared" si="142"/>
        <v>321.03333748974029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5.1419092817220413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1.527116818222929E-20</v>
      </c>
      <c r="AC162" s="24">
        <f t="shared" si="163"/>
        <v>5.1419092817220413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62.472816757243152</v>
      </c>
      <c r="AO162" s="62">
        <f t="shared" si="144"/>
        <v>272.03698357367961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4.2732488581068715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1.269129780811971E-20</v>
      </c>
      <c r="AX162" s="23">
        <f t="shared" si="166"/>
        <v>4.2732488581068715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72.393882557915504</v>
      </c>
      <c r="T163" s="62">
        <f t="shared" si="142"/>
        <v>321.03333748974029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5.0410795769624546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1.0798346578294573E-20</v>
      </c>
      <c r="AC163" s="24">
        <f t="shared" si="163"/>
        <v>5.0410795769624546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62.472816757243152</v>
      </c>
      <c r="AO163" s="62">
        <f t="shared" si="144"/>
        <v>272.03698357367961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4.1894530544238364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8.9741027421794139E-21</v>
      </c>
      <c r="AX163" s="23">
        <f t="shared" si="166"/>
        <v>4.1894530544238364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72.393882557915504</v>
      </c>
      <c r="T164" s="62">
        <f t="shared" si="142"/>
        <v>321.03333748974029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4.9422270812131561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7.635584091114645E-21</v>
      </c>
      <c r="AC164" s="24">
        <f t="shared" si="163"/>
        <v>4.9422270812131561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62.472816757243152</v>
      </c>
      <c r="AO164" s="62">
        <f t="shared" si="144"/>
        <v>272.03698357367961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4.1073004353406315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6.345648904059855E-21</v>
      </c>
      <c r="AX164" s="23">
        <f t="shared" si="166"/>
        <v>4.1073004353406315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72.393882557915504</v>
      </c>
      <c r="T165" s="62">
        <f t="shared" si="142"/>
        <v>321.03333748974029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4.8453130226114327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5.3991732891472867E-21</v>
      </c>
      <c r="AC165" s="24">
        <f t="shared" si="163"/>
        <v>4.8453130226114327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62.472816757243152</v>
      </c>
      <c r="AO165" s="62">
        <f t="shared" si="144"/>
        <v>272.03698357367961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4.0267587790094987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4.487051371089707E-21</v>
      </c>
      <c r="AX165" s="23">
        <f t="shared" si="166"/>
        <v>4.0267587790094987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72.393882557915504</v>
      </c>
      <c r="T166" s="62">
        <f t="shared" si="142"/>
        <v>321.03333748974029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4.7502993895871501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3.8177920455573225E-21</v>
      </c>
      <c r="AC166" s="24">
        <f t="shared" si="163"/>
        <v>4.7502993895871501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62.472816757243152</v>
      </c>
      <c r="AO166" s="62">
        <f t="shared" si="144"/>
        <v>272.03698357367961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3.9477964954334599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3.1728244520299275E-21</v>
      </c>
      <c r="AX166" s="23">
        <f t="shared" si="166"/>
        <v>3.9477964954334599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72.393882557915504</v>
      </c>
      <c r="T167" s="62">
        <f t="shared" si="142"/>
        <v>321.03333748974029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4.6571489159538793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2.6995866445736434E-21</v>
      </c>
      <c r="AC167" s="24">
        <f t="shared" si="163"/>
        <v>4.6571489159538793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62.472816757243152</v>
      </c>
      <c r="AO167" s="62">
        <f t="shared" si="144"/>
        <v>272.03698357367961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3.8703826140761097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2.2435256855448535E-21</v>
      </c>
      <c r="AX167" s="23">
        <f t="shared" si="166"/>
        <v>3.8703826140761097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72.393882557915504</v>
      </c>
      <c r="T168" s="62">
        <f t="shared" si="142"/>
        <v>321.03333748974029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4.5658250662923781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1.9088960227786612E-21</v>
      </c>
      <c r="AC168" s="24">
        <f t="shared" si="163"/>
        <v>4.5658250662923781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62.472816757243152</v>
      </c>
      <c r="AO168" s="62">
        <f t="shared" si="144"/>
        <v>272.03698357367961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3.794486771714372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1.5864122260149638E-21</v>
      </c>
      <c r="AX168" s="23">
        <f t="shared" si="166"/>
        <v>3.794486771714372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72.393882557915504</v>
      </c>
      <c r="T169" s="62">
        <f t="shared" si="142"/>
        <v>321.03333748974029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4.476292021620691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1.3497933222868217E-21</v>
      </c>
      <c r="AC169" s="24">
        <f t="shared" si="163"/>
        <v>4.476292021620691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62.472816757243152</v>
      </c>
      <c r="AO169" s="62">
        <f t="shared" si="144"/>
        <v>272.03698357367961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3.720079200529455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1.1217628427724267E-21</v>
      </c>
      <c r="AX169" s="23">
        <f t="shared" si="166"/>
        <v>3.720079200529455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72.393882557915504</v>
      </c>
      <c r="T170" s="62">
        <f t="shared" si="142"/>
        <v>321.03333748974029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4.3885146653452507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9.5444801138933062E-22</v>
      </c>
      <c r="AC170" s="24">
        <f t="shared" si="163"/>
        <v>4.3885146653452507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62.472816757243152</v>
      </c>
      <c r="AO170" s="62">
        <f t="shared" si="144"/>
        <v>272.03698357367961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3.6471307164313371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7.9320611300748188E-22</v>
      </c>
      <c r="AX170" s="23">
        <f t="shared" si="166"/>
        <v>3.6471307164313371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72.393882557915504</v>
      </c>
      <c r="T171" s="62">
        <f t="shared" si="142"/>
        <v>321.03333748974029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4.3024585694874711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6.7489666114341084E-22</v>
      </c>
      <c r="AC171" s="24">
        <f t="shared" si="163"/>
        <v>4.3024585694874711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62.472816757243152</v>
      </c>
      <c r="AO171" s="62">
        <f t="shared" si="144"/>
        <v>272.03698357367961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3.5756127076122017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5.6088142138621337E-22</v>
      </c>
      <c r="AX171" s="23">
        <f t="shared" si="166"/>
        <v>3.5756127076122017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72.393882557915504</v>
      </c>
      <c r="T172" s="62">
        <f t="shared" si="142"/>
        <v>321.03333748974029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4.2180899811804267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4.7722400569466531E-22</v>
      </c>
      <c r="AC172" s="24">
        <f t="shared" si="163"/>
        <v>4.2180899811804267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62.472816757243152</v>
      </c>
      <c r="AO172" s="62">
        <f t="shared" si="144"/>
        <v>272.03698357367961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3.5054971233243313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3.9660305650374094E-22</v>
      </c>
      <c r="AX172" s="23">
        <f t="shared" si="166"/>
        <v>3.5054971233243313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72.393882557915504</v>
      </c>
      <c r="T173" s="62">
        <f t="shared" si="142"/>
        <v>321.03333748974029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4.1353758094303261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3.3744833057170542E-22</v>
      </c>
      <c r="AC173" s="24">
        <f t="shared" si="163"/>
        <v>4.1353758094303261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62.472816757243152</v>
      </c>
      <c r="AO173" s="62">
        <f t="shared" si="144"/>
        <v>272.03698357367961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3.4367564628780625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2.8044071069310669E-22</v>
      </c>
      <c r="AX173" s="23">
        <f t="shared" si="166"/>
        <v>3.4367564628780625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72.393882557915504</v>
      </c>
      <c r="T174" s="62">
        <f t="shared" si="142"/>
        <v>321.03333748974029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4.0542836121375814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2.3861200284733266E-22</v>
      </c>
      <c r="AC174" s="24">
        <f t="shared" si="163"/>
        <v>4.0542836121375814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62.472816757243152</v>
      </c>
      <c r="AO174" s="62">
        <f t="shared" si="144"/>
        <v>272.03698357367961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3.3693637648554819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1.9830152825187047E-22</v>
      </c>
      <c r="AX174" s="23">
        <f t="shared" si="166"/>
        <v>3.3693637648554819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72.393882557915504</v>
      </c>
      <c r="T175" s="62">
        <f t="shared" si="142"/>
        <v>321.03333748974029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3.9747815833723914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1.6872416528585271E-22</v>
      </c>
      <c r="AC175" s="24">
        <f t="shared" si="163"/>
        <v>3.9747815833723914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62.472816757243152</v>
      </c>
      <c r="AO175" s="62">
        <f t="shared" si="144"/>
        <v>272.03698357367961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3.3032925965356372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1.4022035534655334E-22</v>
      </c>
      <c r="AX175" s="23">
        <f t="shared" si="166"/>
        <v>3.3032925965356372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72.393882557915504</v>
      </c>
      <c r="T176" s="62">
        <f t="shared" si="142"/>
        <v>321.03333748974029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3.8968385408998372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1.1930600142366633E-22</v>
      </c>
      <c r="AC176" s="24">
        <f t="shared" si="163"/>
        <v>3.8968385408998372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62.472816757243152</v>
      </c>
      <c r="AO176" s="62">
        <f t="shared" si="144"/>
        <v>272.03698357367961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3.2385170435271116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9.9150764125935235E-23</v>
      </c>
      <c r="AX176" s="23">
        <f t="shared" si="166"/>
        <v>3.2385170435271116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72.393882557915504</v>
      </c>
      <c r="T177" s="62">
        <f t="shared" si="142"/>
        <v>321.03333748974029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3.8204239139496083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8.4362082642926355E-23</v>
      </c>
      <c r="AC177" s="24">
        <f t="shared" si="163"/>
        <v>3.8204239139496083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62.472816757243152</v>
      </c>
      <c r="AO177" s="62">
        <f t="shared" si="144"/>
        <v>272.03698357367961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3.1750116996038966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7.0110177673276671E-23</v>
      </c>
      <c r="AX177" s="23">
        <f t="shared" si="166"/>
        <v>3.1750116996038966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72.393882557915504</v>
      </c>
      <c r="T178" s="62">
        <f t="shared" si="142"/>
        <v>321.03333748974029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3.7455077312255529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5.9653000711833164E-23</v>
      </c>
      <c r="AC178" s="24">
        <f t="shared" si="163"/>
        <v>3.7455077312255529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62.472816757243152</v>
      </c>
      <c r="AO178" s="62">
        <f t="shared" si="144"/>
        <v>272.03698357367961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3.1127516567405809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4.9575382062967617E-23</v>
      </c>
      <c r="AX178" s="23">
        <f t="shared" si="166"/>
        <v>3.1127516567405809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72.393882557915504</v>
      </c>
      <c r="T179" s="62">
        <f t="shared" si="142"/>
        <v>321.03333748974029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3.6720606091503569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4.2181041321463177E-23</v>
      </c>
      <c r="AC179" s="24">
        <f t="shared" si="163"/>
        <v>3.6720606091503569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62.472816757243152</v>
      </c>
      <c r="AO179" s="62">
        <f t="shared" si="144"/>
        <v>272.03698357367961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3.0517124953429384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3.5055088836638336E-23</v>
      </c>
      <c r="AX179" s="23">
        <f t="shared" si="166"/>
        <v>3.0517124953429384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72.393882557915504</v>
      </c>
      <c r="T180" s="62">
        <f t="shared" si="142"/>
        <v>321.03333748974029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3.6000537403407344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2.9826500355916582E-23</v>
      </c>
      <c r="AC180" s="24">
        <f t="shared" si="163"/>
        <v>3.6000537403407344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62.472816757243152</v>
      </c>
      <c r="AO180" s="62">
        <f t="shared" si="144"/>
        <v>272.03698357367961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2.9918702746700916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2.4787691031483809E-23</v>
      </c>
      <c r="AX180" s="23">
        <f t="shared" si="166"/>
        <v>2.9918702746700916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72.393882557915504</v>
      </c>
      <c r="T181" s="62">
        <f t="shared" si="142"/>
        <v>321.03333748974029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3.5294588823086155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2.1090520660731589E-23</v>
      </c>
      <c r="AC181" s="24">
        <f t="shared" si="163"/>
        <v>3.5294588823086155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62.472816757243152</v>
      </c>
      <c r="AO181" s="62">
        <f t="shared" si="144"/>
        <v>272.03698357367961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2.9332015234444886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1.7527544418319168E-23</v>
      </c>
      <c r="AX181" s="23">
        <f t="shared" si="166"/>
        <v>2.9332015234444886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72.393882557915504</v>
      </c>
      <c r="T182" s="62">
        <f t="shared" si="142"/>
        <v>321.03333748974029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3.4602483463838944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1.4913250177958291E-23</v>
      </c>
      <c r="AC182" s="24">
        <f t="shared" si="163"/>
        <v>3.4602483463838944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62.472816757243152</v>
      </c>
      <c r="AO182" s="62">
        <f t="shared" si="144"/>
        <v>272.03698357367961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2.8756832306460147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1.2393845515741904E-23</v>
      </c>
      <c r="AX182" s="23">
        <f t="shared" si="166"/>
        <v>2.8756832306460147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72.393882557915504</v>
      </c>
      <c r="T183" s="62">
        <f t="shared" si="142"/>
        <v>321.03333748974029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3.3923949868543986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1.0545260330365794E-23</v>
      </c>
      <c r="AC183" s="24">
        <f t="shared" si="163"/>
        <v>3.3923949868543986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62.472816757243152</v>
      </c>
      <c r="AO183" s="62">
        <f t="shared" si="144"/>
        <v>272.03698357367961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2.8192928364866248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8.7637722091595839E-24</v>
      </c>
      <c r="AX183" s="23">
        <f t="shared" si="166"/>
        <v>2.8192928364866248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72.393882557915504</v>
      </c>
      <c r="T184" s="62">
        <f t="shared" si="142"/>
        <v>321.03333748974029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3.3258721903188135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7.4566250889791455E-24</v>
      </c>
      <c r="AC184" s="24">
        <f t="shared" si="163"/>
        <v>3.3258721903188135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62.472816757243152</v>
      </c>
      <c r="AO184" s="62">
        <f t="shared" si="144"/>
        <v>272.03698357367961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2.7640082235619561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6.1969227578709522E-24</v>
      </c>
      <c r="AX184" s="23">
        <f t="shared" si="166"/>
        <v>2.7640082235619561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72.393882557915504</v>
      </c>
      <c r="T185" s="62">
        <f t="shared" si="142"/>
        <v>321.03333748974029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3.2606538652483921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5.2726301651828972E-24</v>
      </c>
      <c r="AC185" s="24">
        <f t="shared" si="163"/>
        <v>3.2606538652483921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62.472816757243152</v>
      </c>
      <c r="AO185" s="62">
        <f t="shared" si="144"/>
        <v>272.03698357367961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2.7098077081764558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4.381886104579792E-24</v>
      </c>
      <c r="AX185" s="23">
        <f t="shared" si="166"/>
        <v>2.7098077081764558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72.393882557915504</v>
      </c>
      <c r="T186" s="62">
        <f t="shared" si="142"/>
        <v>321.03333748974029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3.1967144317533509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3.7283125444895727E-24</v>
      </c>
      <c r="AC186" s="24">
        <f t="shared" si="163"/>
        <v>3.1967144317533509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62.472816757243152</v>
      </c>
      <c r="AO186" s="62">
        <f t="shared" si="144"/>
        <v>272.03698357367961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2.6566700318386149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3.0984613789354761E-24</v>
      </c>
      <c r="AX186" s="23">
        <f t="shared" si="166"/>
        <v>2.6566700318386149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72.393882557915504</v>
      </c>
      <c r="T187" s="62">
        <f t="shared" si="142"/>
        <v>321.03333748974029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3.1340288115499439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2.6363150825914486E-24</v>
      </c>
      <c r="AC187" s="24">
        <f t="shared" si="163"/>
        <v>3.1340288115499439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62.472816757243152</v>
      </c>
      <c r="AO187" s="62">
        <f t="shared" si="144"/>
        <v>272.03698357367961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2.604574352922977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2.190943052289896E-24</v>
      </c>
      <c r="AX187" s="23">
        <f t="shared" si="166"/>
        <v>2.604574352922977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72.393882557915504</v>
      </c>
      <c r="T188" s="62">
        <f t="shared" si="142"/>
        <v>321.03333748974029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3.0725724181242731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1.8641562722447864E-24</v>
      </c>
      <c r="AC188" s="24">
        <f t="shared" si="163"/>
        <v>3.0725724181242731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62.472816757243152</v>
      </c>
      <c r="AO188" s="62">
        <f t="shared" si="144"/>
        <v>272.03698357367961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2.5535002384956482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1.549230689467738E-24</v>
      </c>
      <c r="AX188" s="23">
        <f t="shared" si="166"/>
        <v>2.5535002384956482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72.393882557915504</v>
      </c>
      <c r="T189" s="62">
        <f t="shared" si="142"/>
        <v>321.03333748974029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3.0123211470889806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1.3181575412957243E-24</v>
      </c>
      <c r="AC189" s="24">
        <f t="shared" si="163"/>
        <v>3.0123211470889806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62.472816757243152</v>
      </c>
      <c r="AO189" s="62">
        <f t="shared" si="144"/>
        <v>272.03698357367961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2.5034276563001057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1.095471526144948E-24</v>
      </c>
      <c r="AX189" s="23">
        <f t="shared" si="166"/>
        <v>2.5034276563001057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72.393882557915504</v>
      </c>
      <c r="T190" s="62">
        <f t="shared" si="142"/>
        <v>321.03333748974029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2.9532513667290439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9.3207813612239318E-25</v>
      </c>
      <c r="AC190" s="24">
        <f t="shared" si="163"/>
        <v>2.9532513667290439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62.472816757243152</v>
      </c>
      <c r="AO190" s="62">
        <f t="shared" si="144"/>
        <v>272.03698357367961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2.4543369669001582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7.7461534473386902E-25</v>
      </c>
      <c r="AX190" s="23">
        <f t="shared" si="166"/>
        <v>2.4543369669001582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72.393882557915504</v>
      </c>
      <c r="T191" s="62">
        <f t="shared" si="142"/>
        <v>321.03333748974029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2.8953399087329568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6.5907877064786215E-25</v>
      </c>
      <c r="AC191" s="24">
        <f t="shared" si="163"/>
        <v>2.8953399087329568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62.472816757243152</v>
      </c>
      <c r="AO191" s="62">
        <f t="shared" si="144"/>
        <v>272.03698357367961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2.4062089159769795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5.4773576307247399E-25</v>
      </c>
      <c r="AX191" s="23">
        <f t="shared" si="166"/>
        <v>2.4062089159769795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72.393882557915504</v>
      </c>
      <c r="T192" s="62">
        <f t="shared" si="142"/>
        <v>321.03333748974029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2.8385640591056713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4.6603906806119659E-25</v>
      </c>
      <c r="AC192" s="24">
        <f t="shared" si="163"/>
        <v>2.8385640591056713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62.472816757243152</v>
      </c>
      <c r="AO192" s="62">
        <f t="shared" si="144"/>
        <v>272.03698357367961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2.3590246267771922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3.8730767236693451E-25</v>
      </c>
      <c r="AX192" s="23">
        <f t="shared" si="166"/>
        <v>2.3590246267771922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72.393882557915504</v>
      </c>
      <c r="T193" s="62">
        <f t="shared" si="142"/>
        <v>321.03333748974029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2.7829015492597282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3.2953938532393107E-25</v>
      </c>
      <c r="AC193" s="24">
        <f t="shared" si="163"/>
        <v>2.7829015492597282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62.472816757243152</v>
      </c>
      <c r="AO193" s="62">
        <f t="shared" si="144"/>
        <v>272.03698357367961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2.312765592709038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2.73867881536237E-25</v>
      </c>
      <c r="AX193" s="23">
        <f t="shared" si="166"/>
        <v>2.312765592709038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72.393882557915504</v>
      </c>
      <c r="T194" s="62">
        <f t="shared" si="142"/>
        <v>321.03333748974029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2.7283305472810855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2.330195340305983E-25</v>
      </c>
      <c r="AC194" s="24">
        <f t="shared" si="163"/>
        <v>2.7283305472810855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62.472816757243152</v>
      </c>
      <c r="AO194" s="62">
        <f t="shared" si="144"/>
        <v>272.03698357367961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2.2674136700837355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1.9365383618346726E-25</v>
      </c>
      <c r="AX194" s="23">
        <f t="shared" si="166"/>
        <v>2.2674136700837355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72.393882557915504</v>
      </c>
      <c r="T195" s="62">
        <f t="shared" si="142"/>
        <v>321.03333748974029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2.6748296493662194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1.6476969266196554E-25</v>
      </c>
      <c r="AC195" s="24">
        <f t="shared" si="163"/>
        <v>2.6748296493662194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62.472816757243152</v>
      </c>
      <c r="AO195" s="62">
        <f t="shared" si="144"/>
        <v>272.03698357367961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2.2229510709991738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1.369339407681185E-25</v>
      </c>
      <c r="AX195" s="23">
        <f t="shared" si="166"/>
        <v>2.2229510709991738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72.393882557915504</v>
      </c>
      <c r="T196" s="62">
        <f t="shared" si="142"/>
        <v>321.03333748974029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2.6223778714271382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1.1650976701529915E-25</v>
      </c>
      <c r="AC196" s="24">
        <f t="shared" si="163"/>
        <v>2.6223778714271382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62.472816757243152</v>
      </c>
      <c r="AO196" s="62">
        <f t="shared" si="144"/>
        <v>272.03698357367961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2.1793603563631527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9.6826918091733628E-26</v>
      </c>
      <c r="AX196" s="23">
        <f t="shared" si="166"/>
        <v>2.1793603563631527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72.393882557915504</v>
      </c>
      <c r="T197" s="62">
        <f t="shared" ref="T197:T203" si="204">$T$3</f>
        <v>321.03333748974029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2.5709546408610167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8.2384846330982769E-26</v>
      </c>
      <c r="AC197" s="24">
        <f t="shared" si="163"/>
        <v>2.5709546408610167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62.472816757243152</v>
      </c>
      <c r="AO197" s="62">
        <f t="shared" ref="AO197:AO203" si="205">$AO$3</f>
        <v>272.03698357367961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2.1366244290534335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6.8466970384059249E-26</v>
      </c>
      <c r="AX197" s="23">
        <f t="shared" si="166"/>
        <v>2.1366244290534335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72.393882557915504</v>
      </c>
      <c r="T198" s="62">
        <f t="shared" si="204"/>
        <v>321.03333748974029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2.5205397884812233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5.8254883507649574E-26</v>
      </c>
      <c r="AC198" s="24">
        <f t="shared" si="163"/>
        <v>2.5205397884812233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62.472816757243152</v>
      </c>
      <c r="AO198" s="62">
        <f t="shared" si="205"/>
        <v>272.03698357367961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2.094726527211916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4.8413459045866814E-26</v>
      </c>
      <c r="AX198" s="23">
        <f t="shared" si="166"/>
        <v>2.094726527211916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72.393882557915504</v>
      </c>
      <c r="T199" s="62">
        <f t="shared" si="204"/>
        <v>321.03333748974029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2.4711135406065741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4.1192423165491384E-26</v>
      </c>
      <c r="AC199" s="24">
        <f t="shared" si="163"/>
        <v>2.4711135406065741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62.472816757243152</v>
      </c>
      <c r="AO199" s="62">
        <f t="shared" si="205"/>
        <v>272.03698357367961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2.053650217670314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3.4233485192029625E-26</v>
      </c>
      <c r="AX199" s="23">
        <f t="shared" si="166"/>
        <v>2.053650217670314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72.393882557915504</v>
      </c>
      <c r="T200" s="62">
        <f t="shared" si="204"/>
        <v>321.03333748974029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2.4226565113057124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2.9127441753824787E-26</v>
      </c>
      <c r="AC200" s="24">
        <f t="shared" si="163"/>
        <v>2.4226565113057124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62.472816757243152</v>
      </c>
      <c r="AO200" s="62">
        <f t="shared" si="205"/>
        <v>272.03698357367961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2.0133793895047476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2.4206729522933407E-26</v>
      </c>
      <c r="AX200" s="23">
        <f t="shared" si="166"/>
        <v>2.0133793895047476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72.393882557915504</v>
      </c>
      <c r="T201" s="62">
        <f t="shared" si="204"/>
        <v>321.03333748974029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2.3751496947935711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2.0596211582745692E-26</v>
      </c>
      <c r="AC201" s="24">
        <f t="shared" si="163"/>
        <v>2.3751496947935711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62.472816757243152</v>
      </c>
      <c r="AO201" s="62">
        <f t="shared" si="205"/>
        <v>272.03698357367961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1.9738982477167282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1.7116742596014812E-26</v>
      </c>
      <c r="AX201" s="23">
        <f t="shared" si="166"/>
        <v>1.9738982477167282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72.393882557915504</v>
      </c>
      <c r="T202" s="62">
        <f t="shared" si="204"/>
        <v>321.03333748974029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2.3285744579769361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1.4563720876912394E-26</v>
      </c>
      <c r="AC202" s="24">
        <f t="shared" si="163"/>
        <v>2.3285744579769361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62.472816757243152</v>
      </c>
      <c r="AO202" s="62">
        <f t="shared" si="205"/>
        <v>272.03698357367961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1.9351913070380531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1.2103364761466703E-26</v>
      </c>
      <c r="AX202" s="23">
        <f t="shared" si="166"/>
        <v>1.9351913070380531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72.393882557915504</v>
      </c>
      <c r="T203" s="62">
        <f t="shared" si="204"/>
        <v>321.03333748974029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2.2829125331461859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1.0298105791372846E-26</v>
      </c>
      <c r="AC203" s="24">
        <f t="shared" si="163"/>
        <v>2.2829125331461859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62.472816757243152</v>
      </c>
      <c r="AO203" s="62">
        <f t="shared" si="205"/>
        <v>272.03698357367961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1.8972433858571842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8.5583712980074062E-27</v>
      </c>
      <c r="AX203" s="23">
        <f t="shared" si="166"/>
        <v>1.8972433858571842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1.3141519994188957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6.1133999999999995</v>
      </c>
      <c r="C6" s="156">
        <f ca="1">IF(OR('Données projet'!B9="",'Données projet'!C9="",'Données projet'!C9=0%),0,Calculateur!S3)</f>
        <v>72.393882557915504</v>
      </c>
      <c r="D6" s="156">
        <f>IF(OR('Données projet'!B9="",'Données projet'!C9="",'Données projet'!C9=0%),0,Calculateur!T3)</f>
        <v>321.03333748974029</v>
      </c>
      <c r="E6" s="156">
        <f ca="1">MIN(C6,D6)</f>
        <v>72.393882557915504</v>
      </c>
      <c r="F6" s="156">
        <f ca="1">E6*B6</f>
        <v>442.5727616295606</v>
      </c>
      <c r="G6" s="156">
        <f ca="1">F6*(100%-'Données projet'!$C$24)*(100%-'Données projet'!$C$25)*(100%-'Données projet'!$C$26)*(100%-'Données projet'!$C$27)</f>
        <v>302.71976895461944</v>
      </c>
      <c r="H6" s="157">
        <f>IF(OR('Données projet'!B9="",'Données projet'!C9="",'Données projet'!C9=0%),0,AVERAGE(Calculateur!$AC$3:$AC$33)*B6)</f>
        <v>167.17705186720013</v>
      </c>
      <c r="I6" s="158">
        <f>H6*(100%-'Données projet'!$C$24)*(100%-'Données projet'!$C$25)*(100%-'Données projet'!$C$26)*(100%-'Données projet'!$C$27)</f>
        <v>114.34910347716489</v>
      </c>
      <c r="J6" s="159">
        <f>IF(OR('Données projet'!B9="",'Données projet'!C9="",'Données projet'!C9=0%),0,SUM(Calculateur!$V$3:$V$33)*VLOOKUP('Données projet'!$B$9,Paramètres!$A$1:$I$89,9,0)*B6)</f>
        <v>1486.0452720000001</v>
      </c>
      <c r="K6" s="160">
        <f>J6*(100%-'Données projet'!$C$24)*(100%-'Données projet'!$C$25)*(100%-'Données projet'!$C$26)*(100%-'Données projet'!$C$27)</f>
        <v>1016.4549660480001</v>
      </c>
      <c r="L6" s="161">
        <f ca="1">G6+I6+K6</f>
        <v>1433.5238384797844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Polargo</v>
      </c>
      <c r="B7" s="163">
        <f>'Données projet'!D10</f>
        <v>2.7465999999999999</v>
      </c>
      <c r="C7" s="156">
        <f ca="1">IF(OR('Données projet'!B10="",'Données projet'!C10="",'Données projet'!C10=0%),0,Calculateur!AN3)</f>
        <v>62.472816757243152</v>
      </c>
      <c r="D7" s="156">
        <f>IF(OR('Données projet'!B10="",'Données projet'!C10="",'Données projet'!C10=0%),0,Calculateur!AO3)</f>
        <v>272.03698357367961</v>
      </c>
      <c r="E7" s="156">
        <f t="shared" ref="E7:E15" ca="1" si="0">MIN(C7,D7)</f>
        <v>62.472816757243152</v>
      </c>
      <c r="F7" s="156">
        <f t="shared" ref="F7:F15" ca="1" si="1">E7*B7</f>
        <v>171.58783850544404</v>
      </c>
      <c r="G7" s="156">
        <f ca="1">F7*(100%-'Données projet'!$C$24)*(100%-'Données projet'!$C$25)*(100%-'Données projet'!$C$26)*(100%-'Données projet'!$C$27)</f>
        <v>117.36608153772374</v>
      </c>
      <c r="H7" s="164">
        <f>IF(OR('Données projet'!B10="",'Données projet'!C10="",'Données projet'!C10=0%),0,AVERAGE(Calculateur!$AX$3:$AX$33)*B7)</f>
        <v>62.419895960367143</v>
      </c>
      <c r="I7" s="158">
        <f>H7*(100%-'Données projet'!$C$24)*(100%-'Données projet'!$C$25)*(100%-'Données projet'!$C$26)*(100%-'Données projet'!$C$27)</f>
        <v>42.695208836891126</v>
      </c>
      <c r="J7" s="159">
        <f>IF(OR('Données projet'!B10="",'Données projet'!C10="",'Données projet'!C10=0%),0,SUM(Calculateur!$AQ$3:$AQ$33)*VLOOKUP('Données projet'!$B$10,Paramètres!$A$1:$I$89,9,0)*B7)</f>
        <v>667.64352800000006</v>
      </c>
      <c r="K7" s="160">
        <f>J7*(100%-'Données projet'!$C$24)*(100%-'Données projet'!$C$25)*(100%-'Données projet'!$C$26)*(100%-'Données projet'!$C$27)</f>
        <v>456.66817315200007</v>
      </c>
      <c r="L7" s="161">
        <f t="shared" ref="L7:L15" ca="1" si="2">G7+I7+K7</f>
        <v>616.72946352661495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614.16060013500464</v>
      </c>
      <c r="G16" s="175">
        <f t="shared" ca="1" si="3"/>
        <v>420.08585049234318</v>
      </c>
      <c r="H16" s="176">
        <f t="shared" si="3"/>
        <v>229.59694782756728</v>
      </c>
      <c r="I16" s="176">
        <f t="shared" si="3"/>
        <v>157.04431231405601</v>
      </c>
      <c r="J16" s="177">
        <f t="shared" si="3"/>
        <v>2153.6887999999999</v>
      </c>
      <c r="K16" s="177">
        <f t="shared" si="3"/>
        <v>1473.1231392000002</v>
      </c>
      <c r="L16" s="178">
        <f t="shared" ca="1" si="3"/>
        <v>2050.2533020063993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Polargo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C54" sqref="C5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6.1133999999999995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Polargo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2.7465999999999999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Polargo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236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2023-09-04T09:25:56Z</dcterms:modified>
</cp:coreProperties>
</file>