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Castets-Pyrénées\Pyrénées\AMOU (40) DUFOURCQ Charles\Dossier à finaliser\"/>
    </mc:Choice>
  </mc:AlternateContent>
  <xr:revisionPtr revIDLastSave="0" documentId="13_ncr:1_{585AB253-2262-44EE-8C46-9881ED89BBA2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9" i="2" l="1" a="1"/>
  <c r="AH199" i="2" s="1"/>
  <c r="AH163" i="2" a="1"/>
  <c r="AH163" i="2" s="1"/>
  <c r="AH62" i="2" a="1"/>
  <c r="AH62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<sst xmlns="http://schemas.openxmlformats.org/spreadsheetml/2006/main" count="1169" uniqueCount="324">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</sst>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234.66154341211356</c:v>
                </c:pt>
                <c:pt idx="25">
                  <c:v>253.61167654685516</c:v>
                </c:pt>
                <c:pt idx="26">
                  <c:v>272.52975131805863</c:v>
                </c:pt>
                <c:pt idx="27">
                  <c:v>291.41830574316629</c:v>
                </c:pt>
                <c:pt idx="28">
                  <c:v>310.27952190512281</c:v>
                </c:pt>
                <c:pt idx="29">
                  <c:v>329.11529492857534</c:v>
                </c:pt>
                <c:pt idx="30">
                  <c:v>347.92728532477048</c:v>
                </c:pt>
                <c:pt idx="31">
                  <c:v>366.71695941586199</c:v>
                </c:pt>
                <c:pt idx="32">
                  <c:v>385.4856210372954</c:v>
                </c:pt>
                <c:pt idx="33">
                  <c:v>404.23443674163536</c:v>
                </c:pt>
                <c:pt idx="34">
                  <c:v>422.96445608157768</c:v>
                </c:pt>
                <c:pt idx="35">
                  <c:v>1.0676332069095257E-12</c:v>
                </c:pt>
                <c:pt idx="36">
                  <c:v>1.0676332069095257E-12</c:v>
                </c:pt>
                <c:pt idx="37">
                  <c:v>1.0676332069095257E-12</c:v>
                </c:pt>
                <c:pt idx="38">
                  <c:v>1.0676332069095257E-12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I20" sqref="I2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3.9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138</v>
      </c>
      <c r="C9" s="35">
        <v>1</v>
      </c>
      <c r="D9" s="36">
        <f t="shared" ref="D9:D18" si="0">C9*$C$5</f>
        <v>3.9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3.9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taeda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53">
        <v>101</v>
      </c>
      <c r="C36" s="53">
        <v>1</v>
      </c>
      <c r="D36" s="5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53">
        <v>166</v>
      </c>
      <c r="C37" s="53">
        <v>2</v>
      </c>
      <c r="D37" s="5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23</v>
      </c>
      <c r="B38" s="53">
        <v>215</v>
      </c>
      <c r="C38" s="53">
        <v>3</v>
      </c>
      <c r="D38" s="5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34</v>
      </c>
      <c r="B39" s="53">
        <v>325</v>
      </c>
      <c r="C39" s="53">
        <v>4</v>
      </c>
      <c r="D39" s="53">
        <v>325</v>
      </c>
      <c r="E39" s="54">
        <v>0.7</v>
      </c>
      <c r="F39" s="54"/>
      <c r="G39" s="54">
        <v>0.3</v>
      </c>
      <c r="H39" s="54"/>
      <c r="I39" s="52">
        <f t="shared" si="1"/>
        <v>14.727272727272727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="115" zoomScaleNormal="115" workbookViewId="0">
      <selection activeCell="C27" sqref="C2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taeda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195.22466034547739</v>
      </c>
      <c r="T3" s="62">
        <f>IF('Données projet'!E9&gt;30,$R$33-$H$33,LOOKUP('Données projet'!$E$9,$A$3:$A$203,R3:R203)-LOOKUP('Données projet'!$E$9,$A$3:$A$203,$H$3:$H$203))</f>
        <v>384.59395199143711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260.07163016944799</v>
      </c>
      <c r="S4" s="62">
        <f ca="1">AVERAGE(OFFSET($R$3,0,0,'Données projet'!$E$9+1,1))-AVERAGE(OFFSET($H$3,0,0,'Données projet'!$E$9+1,1))</f>
        <v>195.22466034547739</v>
      </c>
      <c r="T4" s="62">
        <f>$T$3</f>
        <v>384.59395199143711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262.18386357747022</v>
      </c>
      <c r="S5" s="62">
        <f ca="1">AVERAGE(OFFSET($R$3,0,0,'Données projet'!$E$9+1,1))-AVERAGE(OFFSET($H$3,0,0,'Données projet'!$E$9+1,1))</f>
        <v>195.22466034547739</v>
      </c>
      <c r="T5" s="62">
        <f t="shared" ref="T5:T68" si="34">$T$3</f>
        <v>384.59395199143711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264.66058017412968</v>
      </c>
      <c r="S6" s="62">
        <f ca="1">AVERAGE(OFFSET($R$3,0,0,'Données projet'!$E$9+1,1))-AVERAGE(OFFSET($H$3,0,0,'Données projet'!$E$9+1,1))</f>
        <v>195.22466034547739</v>
      </c>
      <c r="T6" s="62">
        <f t="shared" si="34"/>
        <v>384.59395199143711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267.65165467591896</v>
      </c>
      <c r="S7" s="62">
        <f ca="1">AVERAGE(OFFSET($R$3,0,0,'Données projet'!$E$9+1,1))-AVERAGE(OFFSET($H$3,0,0,'Données projet'!$E$9+1,1))</f>
        <v>195.22466034547739</v>
      </c>
      <c r="T7" s="62">
        <f t="shared" si="34"/>
        <v>384.59395199143711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271.36882356072067</v>
      </c>
      <c r="S8" s="62">
        <f ca="1">AVERAGE(OFFSET($R$3,0,0,'Données projet'!$E$9+1,1))-AVERAGE(OFFSET($H$3,0,0,'Données projet'!$E$9+1,1))</f>
        <v>195.22466034547739</v>
      </c>
      <c r="T8" s="62">
        <f t="shared" si="34"/>
        <v>384.59395199143711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276.11130812041091</v>
      </c>
      <c r="S9" s="62">
        <f ca="1">AVERAGE(OFFSET($R$3,0,0,'Données projet'!$E$9+1,1))-AVERAGE(OFFSET($H$3,0,0,'Données projet'!$E$9+1,1))</f>
        <v>195.22466034547739</v>
      </c>
      <c r="T9" s="62">
        <f t="shared" si="34"/>
        <v>384.59395199143711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282.30208448518505</v>
      </c>
      <c r="S10" s="62">
        <f ca="1">AVERAGE(OFFSET($R$3,0,0,'Données projet'!$E$9+1,1))-AVERAGE(OFFSET($H$3,0,0,'Données projet'!$E$9+1,1))</f>
        <v>195.22466034547739</v>
      </c>
      <c r="T10" s="62">
        <f t="shared" si="34"/>
        <v>384.59395199143711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290.53923755068712</v>
      </c>
      <c r="S11" s="62">
        <f ca="1">AVERAGE(OFFSET($R$3,0,0,'Données projet'!$E$9+1,1))-AVERAGE(OFFSET($H$3,0,0,'Données projet'!$E$9+1,1))</f>
        <v>195.22466034547739</v>
      </c>
      <c r="T11" s="62">
        <f t="shared" si="34"/>
        <v>384.59395199143711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301.66868961206603</v>
      </c>
      <c r="S12" s="62">
        <f ca="1">AVERAGE(OFFSET($R$3,0,0,'Données projet'!$E$9+1,1))-AVERAGE(OFFSET($H$3,0,0,'Données projet'!$E$9+1,1))</f>
        <v>195.22466034547739</v>
      </c>
      <c r="T12" s="62">
        <f t="shared" si="34"/>
        <v>384.59395199143711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316.88722481428681</v>
      </c>
      <c r="S13" s="62">
        <f ca="1">AVERAGE(OFFSET($R$3,0,0,'Données projet'!$E$9+1,1))-AVERAGE(OFFSET($H$3,0,0,'Données projet'!$E$9+1,1))</f>
        <v>195.22466034547739</v>
      </c>
      <c r="T13" s="62">
        <f t="shared" si="34"/>
        <v>384.59395199143711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337.88846313652766</v>
      </c>
      <c r="S14" s="62">
        <f ca="1">AVERAGE(OFFSET($R$3,0,0,'Données projet'!$E$9+1,1))-AVERAGE(OFFSET($H$3,0,0,'Données projet'!$E$9+1,1))</f>
        <v>195.22466034547739</v>
      </c>
      <c r="T14" s="62">
        <f t="shared" si="34"/>
        <v>384.59395199143711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367.06973543886363</v>
      </c>
      <c r="S15" s="62">
        <f ca="1">AVERAGE(OFFSET($R$3,0,0,'Données projet'!$E$9+1,1))-AVERAGE(OFFSET($H$3,0,0,'Données projet'!$E$9+1,1))</f>
        <v>195.22466034547739</v>
      </c>
      <c r="T15" s="62">
        <f t="shared" si="34"/>
        <v>384.59395199143711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407.82533175374891</v>
      </c>
      <c r="S16" s="62">
        <f ca="1">AVERAGE(OFFSET($R$3,0,0,'Données projet'!$E$9+1,1))-AVERAGE(OFFSET($H$3,0,0,'Données projet'!$E$9+1,1))</f>
        <v>195.22466034547739</v>
      </c>
      <c r="T16" s="62">
        <f t="shared" si="34"/>
        <v>384.59395199143711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396.77003176132837</v>
      </c>
      <c r="S17" s="62">
        <f ca="1">AVERAGE(OFFSET($R$3,0,0,'Données projet'!$E$9+1,1))-AVERAGE(OFFSET($H$3,0,0,'Données projet'!$E$9+1,1))</f>
        <v>195.22466034547739</v>
      </c>
      <c r="T17" s="62">
        <f t="shared" si="34"/>
        <v>384.59395199143711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422.26006612469439</v>
      </c>
      <c r="S18" s="62">
        <f ca="1">AVERAGE(OFFSET($R$3,0,0,'Données projet'!$E$9+1,1))-AVERAGE(OFFSET($H$3,0,0,'Données projet'!$E$9+1,1))</f>
        <v>195.22466034547739</v>
      </c>
      <c r="T18" s="62">
        <f t="shared" si="34"/>
        <v>384.59395199143711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447.65437831933548</v>
      </c>
      <c r="S19" s="62">
        <f ca="1">AVERAGE(OFFSET($R$3,0,0,'Données projet'!$E$9+1,1))-AVERAGE(OFFSET($H$3,0,0,'Données projet'!$E$9+1,1))</f>
        <v>195.22466034547739</v>
      </c>
      <c r="T19" s="62">
        <f t="shared" si="34"/>
        <v>384.59395199143711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472.9683877652933</v>
      </c>
      <c r="S20" s="62">
        <f ca="1">AVERAGE(OFFSET($R$3,0,0,'Données projet'!$E$9+1,1))-AVERAGE(OFFSET($H$3,0,0,'Données projet'!$E$9+1,1))</f>
        <v>195.22466034547739</v>
      </c>
      <c r="T20" s="62">
        <f t="shared" si="34"/>
        <v>384.59395199143711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498.21338863650169</v>
      </c>
      <c r="S21" s="62">
        <f ca="1">AVERAGE(OFFSET($R$3,0,0,'Données projet'!$E$9+1,1))-AVERAGE(OFFSET($H$3,0,0,'Données projet'!$E$9+1,1))</f>
        <v>195.22466034547739</v>
      </c>
      <c r="T21" s="62">
        <f t="shared" si="34"/>
        <v>384.59395199143711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470.75559780649564</v>
      </c>
      <c r="S22" s="62">
        <f ca="1">AVERAGE(OFFSET($R$3,0,0,'Données projet'!$E$9+1,1))-AVERAGE(OFFSET($H$3,0,0,'Données projet'!$E$9+1,1))</f>
        <v>195.22466034547739</v>
      </c>
      <c r="T22" s="62">
        <f t="shared" si="34"/>
        <v>384.59395199143711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494.98076446085526</v>
      </c>
      <c r="S23" s="62">
        <f ca="1">AVERAGE(OFFSET($R$3,0,0,'Données projet'!$E$9+1,1))-AVERAGE(OFFSET($H$3,0,0,'Données projet'!$E$9+1,1))</f>
        <v>195.22466034547739</v>
      </c>
      <c r="T23" s="62">
        <f t="shared" si="34"/>
        <v>384.59395199143711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519.14894137493934</v>
      </c>
      <c r="S24" s="62">
        <f ca="1">AVERAGE(OFFSET($R$3,0,0,'Données projet'!$E$9+1,1))-AVERAGE(OFFSET($H$3,0,0,'Données projet'!$E$9+1,1))</f>
        <v>195.22466034547739</v>
      </c>
      <c r="T24" s="62">
        <f t="shared" si="34"/>
        <v>384.59395199143711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543.26642667171188</v>
      </c>
      <c r="S25" s="62">
        <f ca="1">AVERAGE(OFFSET($R$3,0,0,'Données projet'!$E$9+1,1))-AVERAGE(OFFSET($H$3,0,0,'Données projet'!$E$9+1,1))</f>
        <v>195.22466034547739</v>
      </c>
      <c r="T25" s="62">
        <f t="shared" si="34"/>
        <v>384.59395199143711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567.33831631272574</v>
      </c>
      <c r="S26" s="62">
        <f ca="1">AVERAGE(OFFSET($R$3,0,0,'Données projet'!$E$9+1,1))-AVERAGE(OFFSET($H$3,0,0,'Données projet'!$E$9+1,1))</f>
        <v>195.22466034547739</v>
      </c>
      <c r="T26" s="62">
        <f t="shared" si="34"/>
        <v>384.59395199143711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14.727272727272727</v>
      </c>
      <c r="N27" s="14">
        <f>IF('Données projet'!$A$36&gt;35,N26+M27-V26,IF(A27&lt;'Données projet'!$A$36,$K$205^A27,IF(A27='Données projet'!$A$36,'Données projet'!$B$36,N26+M27-V26)))</f>
        <v>177.72727272727275</v>
      </c>
      <c r="O27" s="14">
        <f>N27*VLOOKUP('Données projet'!$B$9,Paramètres!$A$1:$I$89,3,0)*VLOOKUP('Données projet'!$B$9,Paramètres!$A$1:$I$89,5,0)</f>
        <v>106.28090909090911</v>
      </c>
      <c r="P27" s="14">
        <f t="shared" si="33"/>
        <v>28.45299143279248</v>
      </c>
      <c r="Q27" s="22">
        <f t="shared" si="2"/>
        <v>234.66154341211356</v>
      </c>
      <c r="R27" s="62">
        <f t="shared" si="0"/>
        <v>520.66154341211359</v>
      </c>
      <c r="S27" s="62">
        <f ca="1">AVERAGE(OFFSET($R$3,0,0,'Données projet'!$E$9+1,1))-AVERAGE(OFFSET($H$3,0,0,'Données projet'!$E$9+1,1))</f>
        <v>195.22466034547739</v>
      </c>
      <c r="T27" s="62">
        <f t="shared" si="34"/>
        <v>384.59395199143711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14.727272727272727</v>
      </c>
      <c r="N28" s="14">
        <f>IF('Données projet'!$A$36&gt;35,N27+M28-V27,IF(A28&lt;'Données projet'!$A$36,$K$205^A28,IF(A28='Données projet'!$A$36,'Données projet'!$B$36,N27+M28-V27)))</f>
        <v>192.45454545454547</v>
      </c>
      <c r="O28" s="14">
        <f>N28*VLOOKUP('Données projet'!$B$9,Paramètres!$A$1:$I$89,3,0)*VLOOKUP('Données projet'!$B$9,Paramètres!$A$1:$I$89,5,0)</f>
        <v>115.08781818181821</v>
      </c>
      <c r="P28" s="14">
        <f t="shared" si="33"/>
        <v>30.526541558002926</v>
      </c>
      <c r="Q28" s="22">
        <f t="shared" si="2"/>
        <v>253.61167654685516</v>
      </c>
      <c r="R28" s="62">
        <f t="shared" si="0"/>
        <v>540.83389876907745</v>
      </c>
      <c r="S28" s="62">
        <f ca="1">AVERAGE(OFFSET($R$3,0,0,'Données projet'!$E$9+1,1))-AVERAGE(OFFSET($H$3,0,0,'Données projet'!$E$9+1,1))</f>
        <v>195.22466034547739</v>
      </c>
      <c r="T28" s="62">
        <f t="shared" si="34"/>
        <v>384.59395199143711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14.727272727272727</v>
      </c>
      <c r="N29" s="14">
        <f>IF('Données projet'!$A$36&gt;35,N28+M29-V28,IF(A29&lt;'Données projet'!$A$36,$K$205^A29,IF(A29='Données projet'!$A$36,'Données projet'!$B$36,N28+M29-V28)))</f>
        <v>207.18181818181819</v>
      </c>
      <c r="O29" s="14">
        <f>N29*VLOOKUP('Données projet'!$B$9,Paramètres!$A$1:$I$89,3,0)*VLOOKUP('Données projet'!$B$9,Paramètres!$A$1:$I$89,5,0)</f>
        <v>123.89472727272728</v>
      </c>
      <c r="P29" s="14">
        <f t="shared" si="33"/>
        <v>32.581684967306394</v>
      </c>
      <c r="Q29" s="22">
        <f t="shared" si="2"/>
        <v>272.52975131805863</v>
      </c>
      <c r="R29" s="62">
        <f t="shared" si="0"/>
        <v>560.97419576250309</v>
      </c>
      <c r="S29" s="62">
        <f ca="1">AVERAGE(OFFSET($R$3,0,0,'Données projet'!$E$9+1,1))-AVERAGE(OFFSET($H$3,0,0,'Données projet'!$E$9+1,1))</f>
        <v>195.22466034547739</v>
      </c>
      <c r="T29" s="62">
        <f t="shared" si="34"/>
        <v>384.59395199143711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14.727272727272727</v>
      </c>
      <c r="N30" s="14">
        <f>IF('Données projet'!$A$36&gt;35,N29+M30-V29,IF(A30&lt;'Données projet'!$A$36,$K$205^A30,IF(A30='Données projet'!$A$36,'Données projet'!$B$36,N29+M30-V29)))</f>
        <v>221.90909090909091</v>
      </c>
      <c r="O30" s="14">
        <f>N30*VLOOKUP('Données projet'!$B$9,Paramètres!$A$1:$I$89,3,0)*VLOOKUP('Données projet'!$B$9,Paramètres!$A$1:$I$89,5,0)</f>
        <v>132.70163636363637</v>
      </c>
      <c r="P30" s="14">
        <f t="shared" si="33"/>
        <v>34.619878895597843</v>
      </c>
      <c r="Q30" s="22">
        <f t="shared" si="2"/>
        <v>291.41830574316629</v>
      </c>
      <c r="R30" s="62">
        <f t="shared" si="0"/>
        <v>581.08497240983297</v>
      </c>
      <c r="S30" s="62">
        <f ca="1">AVERAGE(OFFSET($R$3,0,0,'Données projet'!$E$9+1,1))-AVERAGE(OFFSET($H$3,0,0,'Données projet'!$E$9+1,1))</f>
        <v>195.22466034547739</v>
      </c>
      <c r="T30" s="62">
        <f t="shared" si="34"/>
        <v>384.59395199143711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14.727272727272727</v>
      </c>
      <c r="N31" s="14">
        <f>IF('Données projet'!$A$36&gt;35,N30+M31-V30,IF(A31&lt;'Données projet'!$A$36,$K$205^A31,IF(A31='Données projet'!$A$36,'Données projet'!$B$36,N30+M31-V30)))</f>
        <v>236.63636363636363</v>
      </c>
      <c r="O31" s="14">
        <f>N31*VLOOKUP('Données projet'!$B$9,Paramètres!$A$1:$I$89,3,0)*VLOOKUP('Données projet'!$B$9,Paramètres!$A$1:$I$89,5,0)</f>
        <v>141.50854545454547</v>
      </c>
      <c r="P31" s="14">
        <f t="shared" si="33"/>
        <v>36.642376213467628</v>
      </c>
      <c r="Q31" s="22">
        <f t="shared" si="2"/>
        <v>310.27952190512281</v>
      </c>
      <c r="R31" s="62">
        <f t="shared" si="0"/>
        <v>601.16841079401161</v>
      </c>
      <c r="S31" s="62">
        <f ca="1">AVERAGE(OFFSET($R$3,0,0,'Données projet'!$E$9+1,1))-AVERAGE(OFFSET($H$3,0,0,'Données projet'!$E$9+1,1))</f>
        <v>195.22466034547739</v>
      </c>
      <c r="T31" s="62">
        <f t="shared" si="34"/>
        <v>384.59395199143711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14.727272727272727</v>
      </c>
      <c r="N32" s="14">
        <f>IF('Données projet'!$A$36&gt;35,N31+M32-V31,IF(A32&lt;'Données projet'!$A$36,$K$205^A32,IF(A32='Données projet'!$A$36,'Données projet'!$B$36,N31+M32-V31)))</f>
        <v>251.36363636363635</v>
      </c>
      <c r="O32" s="14">
        <f>N32*VLOOKUP('Données projet'!$B$9,Paramètres!$A$1:$I$89,3,0)*VLOOKUP('Données projet'!$B$9,Paramètres!$A$1:$I$89,5,0)</f>
        <v>150.31545454545454</v>
      </c>
      <c r="P32" s="14">
        <f t="shared" si="33"/>
        <v>38.650265030760963</v>
      </c>
      <c r="Q32" s="22">
        <f t="shared" si="2"/>
        <v>329.11529492857534</v>
      </c>
      <c r="R32" s="62">
        <f t="shared" si="0"/>
        <v>621.22640603968648</v>
      </c>
      <c r="S32" s="62">
        <f ca="1">AVERAGE(OFFSET($R$3,0,0,'Données projet'!$E$9+1,1))-AVERAGE(OFFSET($H$3,0,0,'Données projet'!$E$9+1,1))</f>
        <v>195.22466034547739</v>
      </c>
      <c r="T32" s="62">
        <f t="shared" si="34"/>
        <v>384.59395199143711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14.727272727272727</v>
      </c>
      <c r="N33" s="14">
        <f>IF('Données projet'!$A$36&gt;35,N32+M33-V32,IF(A33&lt;'Données projet'!$A$36,$K$205^A33,IF(A33='Données projet'!$A$36,'Données projet'!$B$36,N32+M33-V32)))</f>
        <v>266.09090909090907</v>
      </c>
      <c r="O33" s="14">
        <f>N33*VLOOKUP('Données projet'!$B$9,Paramètres!$A$1:$I$89,3,0)*VLOOKUP('Données projet'!$B$9,Paramètres!$A$1:$I$89,5,0)</f>
        <v>159.12236363636362</v>
      </c>
      <c r="P33" s="14">
        <f t="shared" si="33"/>
        <v>40.644498751064432</v>
      </c>
      <c r="Q33" s="22">
        <f t="shared" si="2"/>
        <v>347.92728532477048</v>
      </c>
      <c r="R33" s="62">
        <f t="shared" si="0"/>
        <v>641.26061865810379</v>
      </c>
      <c r="S33" s="62">
        <f ca="1">AVERAGE(OFFSET($R$3,0,0,'Données projet'!$E$9+1,1))-AVERAGE(OFFSET($H$3,0,0,'Données projet'!$E$9+1,1))</f>
        <v>195.22466034547739</v>
      </c>
      <c r="T33" s="62">
        <f t="shared" si="34"/>
        <v>384.59395199143711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14.727272727272727</v>
      </c>
      <c r="N34" s="14">
        <f>IF('Données projet'!$A$36&gt;35,N33+M34-V33,IF(A34&lt;'Données projet'!$A$36,$K$205^A34,IF(A34='Données projet'!$A$36,'Données projet'!$B$36,N33+M34-V33)))</f>
        <v>280.81818181818181</v>
      </c>
      <c r="O34" s="14">
        <f>N34*VLOOKUP('Données projet'!$B$9,Paramètres!$A$1:$I$89,3,0)*VLOOKUP('Données projet'!$B$9,Paramètres!$A$1:$I$89,5,0)</f>
        <v>167.92927272727275</v>
      </c>
      <c r="P34" s="14">
        <f t="shared" si="33"/>
        <v>42.625919281834626</v>
      </c>
      <c r="Q34" s="22">
        <f t="shared" si="2"/>
        <v>366.71695941586199</v>
      </c>
      <c r="R34" s="62">
        <f t="shared" si="0"/>
        <v>660.05029274919525</v>
      </c>
      <c r="S34" s="62">
        <f ca="1">AVERAGE(OFFSET($R$3,0,0,'Données projet'!$E$9+1,1))-AVERAGE(OFFSET($H$3,0,0,'Données projet'!$E$9+1,1))</f>
        <v>195.22466034547739</v>
      </c>
      <c r="T34" s="62">
        <f t="shared" si="34"/>
        <v>384.59395199143711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14.727272727272727</v>
      </c>
      <c r="N35" s="14">
        <f>IF('Données projet'!$A$36&gt;35,N34+M35-V34,IF(A35&lt;'Données projet'!$A$36,$K$205^A35,IF(A35='Données projet'!$A$36,'Données projet'!$B$36,N34+M35-V34)))</f>
        <v>295.54545454545456</v>
      </c>
      <c r="O35" s="14">
        <f>N35*VLOOKUP('Données projet'!$B$9,Paramètres!$A$1:$I$89,3,0)*VLOOKUP('Données projet'!$B$9,Paramètres!$A$1:$I$89,5,0)</f>
        <v>176.73618181818185</v>
      </c>
      <c r="P35" s="14">
        <f t="shared" si="33"/>
        <v>44.595275236724611</v>
      </c>
      <c r="Q35" s="22">
        <f t="shared" ref="Q35:Q66" si="53">(O35+P35)*0.475*44/12</f>
        <v>385.4856210372954</v>
      </c>
      <c r="R35" s="62">
        <f t="shared" si="0"/>
        <v>678.81895437062872</v>
      </c>
      <c r="S35" s="62">
        <f ca="1">AVERAGE(OFFSET($R$3,0,0,'Données projet'!$E$9+1,1))-AVERAGE(OFFSET($H$3,0,0,'Données projet'!$E$9+1,1))</f>
        <v>195.22466034547739</v>
      </c>
      <c r="T35" s="62">
        <f t="shared" si="34"/>
        <v>384.59395199143711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14.727272727272727</v>
      </c>
      <c r="N36" s="14">
        <f>IF('Données projet'!$A$36&gt;35,N35+M36-V35,IF(A36&lt;'Données projet'!$A$36,$K$205^A36,IF(A36='Données projet'!$A$36,'Données projet'!$B$36,N35+M36-V35)))</f>
        <v>310.27272727272731</v>
      </c>
      <c r="O36" s="14">
        <f>N36*VLOOKUP('Données projet'!$B$9,Paramètres!$A$1:$I$89,3,0)*VLOOKUP('Données projet'!$B$9,Paramètres!$A$1:$I$89,5,0)</f>
        <v>185.54309090909095</v>
      </c>
      <c r="P36" s="14">
        <f t="shared" si="33"/>
        <v>46.553236406680583</v>
      </c>
      <c r="Q36" s="22">
        <f t="shared" si="53"/>
        <v>404.23443674163536</v>
      </c>
      <c r="R36" s="62">
        <f t="shared" si="0"/>
        <v>697.56777007496862</v>
      </c>
      <c r="S36" s="62">
        <f ca="1">AVERAGE(OFFSET($R$3,0,0,'Données projet'!$E$9+1,1))-AVERAGE(OFFSET($H$3,0,0,'Données projet'!$E$9+1,1))</f>
        <v>195.22466034547739</v>
      </c>
      <c r="T36" s="62">
        <f t="shared" si="34"/>
        <v>384.59395199143711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14.727272727272727</v>
      </c>
      <c r="M37" s="13">
        <f t="array" ref="M37">INDEX(L:L,MIN(IF(ISNUMBER(L37:L233),ROW(L37:L233),"")))</f>
        <v>14.727272727272727</v>
      </c>
      <c r="N37" s="14">
        <f>IF('Données projet'!$A$36&gt;35,N36+M37-V36,IF(A37&lt;'Données projet'!$A$36,$K$205^A37,IF(A37='Données projet'!$A$36,'Données projet'!$B$36,N36+M37-V36)))</f>
        <v>325.00000000000006</v>
      </c>
      <c r="O37" s="14">
        <f>N37*VLOOKUP('Données projet'!$B$9,Paramètres!$A$1:$I$89,3,0)*VLOOKUP('Données projet'!$B$9,Paramètres!$A$1:$I$89,5,0)</f>
        <v>194.35000000000005</v>
      </c>
      <c r="P37" s="14">
        <f t="shared" si="33"/>
        <v>48.500405405690472</v>
      </c>
      <c r="Q37" s="22">
        <f t="shared" si="53"/>
        <v>422.96445608157768</v>
      </c>
      <c r="R37" s="62">
        <f t="shared" si="0"/>
        <v>716.29778941491099</v>
      </c>
      <c r="S37" s="62">
        <f ca="1">AVERAGE(OFFSET($R$3,0,0,'Données projet'!$E$9+1,1))-AVERAGE(OFFSET($H$3,0,0,'Données projet'!$E$9+1,1))</f>
        <v>195.22466034547739</v>
      </c>
      <c r="T37" s="62">
        <f t="shared" si="34"/>
        <v>384.59395199143711</v>
      </c>
      <c r="U37" s="16">
        <f>IF(ISNA(VLOOKUP(A37,'Données projet'!$A$35:$I$55,3,0)),0,VLOOKUP(A37,'Données projet'!$A$35:$I$55,3,0))</f>
        <v>4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5.6843418860808015E-14</v>
      </c>
      <c r="O38" s="14">
        <f>N38*VLOOKUP('Données projet'!$B$9,Paramètres!$A$1:$I$89,3,0)*VLOOKUP('Données projet'!$B$9,Paramètres!$A$1:$I$89,5,0)</f>
        <v>3.3992364478763198E-14</v>
      </c>
      <c r="P38" s="14">
        <f t="shared" si="33"/>
        <v>5.790027782444094E-13</v>
      </c>
      <c r="Q38" s="22">
        <f t="shared" si="53"/>
        <v>1.0676332069095257E-12</v>
      </c>
      <c r="R38" s="62">
        <f t="shared" si="0"/>
        <v>293.33333333333439</v>
      </c>
      <c r="S38" s="62">
        <f ca="1">AVERAGE(OFFSET($R$3,0,0,'Données projet'!$E$9+1,1))-AVERAGE(OFFSET($H$3,0,0,'Données projet'!$E$9+1,1))</f>
        <v>195.22466034547739</v>
      </c>
      <c r="T38" s="62">
        <f t="shared" si="34"/>
        <v>384.59395199143711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5.6843418860808015E-14</v>
      </c>
      <c r="O39" s="14">
        <f>N39*VLOOKUP('Données projet'!$B$9,Paramètres!$A$1:$I$89,3,0)*VLOOKUP('Données projet'!$B$9,Paramètres!$A$1:$I$89,5,0)</f>
        <v>3.3992364478763198E-14</v>
      </c>
      <c r="P39" s="14">
        <f t="shared" si="33"/>
        <v>5.790027782444094E-13</v>
      </c>
      <c r="Q39" s="22">
        <f t="shared" si="53"/>
        <v>1.0676332069095257E-12</v>
      </c>
      <c r="R39" s="62">
        <f t="shared" si="0"/>
        <v>293.33333333333439</v>
      </c>
      <c r="S39" s="62">
        <f ca="1">AVERAGE(OFFSET($R$3,0,0,'Données projet'!$E$9+1,1))-AVERAGE(OFFSET($H$3,0,0,'Données projet'!$E$9+1,1))</f>
        <v>195.22466034547739</v>
      </c>
      <c r="T39" s="62">
        <f t="shared" si="34"/>
        <v>384.59395199143711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5.6843418860808015E-14</v>
      </c>
      <c r="O40" s="14">
        <f>N40*VLOOKUP('Données projet'!$B$9,Paramètres!$A$1:$I$89,3,0)*VLOOKUP('Données projet'!$B$9,Paramètres!$A$1:$I$89,5,0)</f>
        <v>3.3992364478763198E-14</v>
      </c>
      <c r="P40" s="14">
        <f t="shared" si="33"/>
        <v>5.790027782444094E-13</v>
      </c>
      <c r="Q40" s="22">
        <f t="shared" si="53"/>
        <v>1.0676332069095257E-12</v>
      </c>
      <c r="R40" s="62">
        <f t="shared" si="0"/>
        <v>293.33333333333439</v>
      </c>
      <c r="S40" s="62">
        <f ca="1">AVERAGE(OFFSET($R$3,0,0,'Données projet'!$E$9+1,1))-AVERAGE(OFFSET($H$3,0,0,'Données projet'!$E$9+1,1))</f>
        <v>195.22466034547739</v>
      </c>
      <c r="T40" s="62">
        <f t="shared" si="34"/>
        <v>384.59395199143711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5.6843418860808015E-14</v>
      </c>
      <c r="O41" s="14">
        <f>N41*VLOOKUP('Données projet'!$B$9,Paramètres!$A$1:$I$89,3,0)*VLOOKUP('Données projet'!$B$9,Paramètres!$A$1:$I$89,5,0)</f>
        <v>3.3992364478763198E-14</v>
      </c>
      <c r="P41" s="14">
        <f t="shared" si="33"/>
        <v>5.790027782444094E-13</v>
      </c>
      <c r="Q41" s="22">
        <f t="shared" si="53"/>
        <v>1.0676332069095257E-12</v>
      </c>
      <c r="R41" s="62">
        <f t="shared" si="0"/>
        <v>293.33333333333439</v>
      </c>
      <c r="S41" s="62">
        <f ca="1">AVERAGE(OFFSET($R$3,0,0,'Données projet'!$E$9+1,1))-AVERAGE(OFFSET($H$3,0,0,'Données projet'!$E$9+1,1))</f>
        <v>195.22466034547739</v>
      </c>
      <c r="T41" s="62">
        <f t="shared" si="34"/>
        <v>384.59395199143711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195.22466034547739</v>
      </c>
      <c r="T42" s="62">
        <f t="shared" si="34"/>
        <v>384.59395199143711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195.22466034547739</v>
      </c>
      <c r="T43" s="62">
        <f t="shared" si="34"/>
        <v>384.59395199143711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195.22466034547739</v>
      </c>
      <c r="T44" s="62">
        <f t="shared" si="34"/>
        <v>384.59395199143711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195.22466034547739</v>
      </c>
      <c r="T45" s="62">
        <f t="shared" si="34"/>
        <v>384.59395199143711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195.22466034547739</v>
      </c>
      <c r="T46" s="62">
        <f t="shared" si="34"/>
        <v>384.59395199143711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195.22466034547739</v>
      </c>
      <c r="T47" s="62">
        <f t="shared" si="34"/>
        <v>384.59395199143711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195.22466034547739</v>
      </c>
      <c r="T48" s="62">
        <f t="shared" si="34"/>
        <v>384.59395199143711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195.22466034547739</v>
      </c>
      <c r="T49" s="62">
        <f t="shared" si="34"/>
        <v>384.59395199143711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195.22466034547739</v>
      </c>
      <c r="T50" s="62">
        <f t="shared" si="34"/>
        <v>384.59395199143711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195.22466034547739</v>
      </c>
      <c r="T51" s="62">
        <f t="shared" si="34"/>
        <v>384.59395199143711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195.22466034547739</v>
      </c>
      <c r="T52" s="62">
        <f t="shared" si="34"/>
        <v>384.59395199143711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195.22466034547739</v>
      </c>
      <c r="T53" s="62">
        <f t="shared" si="34"/>
        <v>384.59395199143711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195.22466034547739</v>
      </c>
      <c r="T54" s="62">
        <f t="shared" si="34"/>
        <v>384.59395199143711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195.22466034547739</v>
      </c>
      <c r="T55" s="62">
        <f t="shared" si="34"/>
        <v>384.59395199143711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195.22466034547739</v>
      </c>
      <c r="T56" s="62">
        <f t="shared" si="34"/>
        <v>384.59395199143711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195.22466034547739</v>
      </c>
      <c r="T57" s="62">
        <f t="shared" si="34"/>
        <v>384.59395199143711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195.22466034547739</v>
      </c>
      <c r="T58" s="62">
        <f t="shared" si="34"/>
        <v>384.59395199143711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195.22466034547739</v>
      </c>
      <c r="T59" s="62">
        <f t="shared" si="34"/>
        <v>384.59395199143711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195.22466034547739</v>
      </c>
      <c r="T60" s="62">
        <f t="shared" si="34"/>
        <v>384.59395199143711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195.22466034547739</v>
      </c>
      <c r="T61" s="62">
        <f t="shared" si="34"/>
        <v>384.59395199143711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195.22466034547739</v>
      </c>
      <c r="T62" s="62">
        <f t="shared" si="34"/>
        <v>384.59395199143711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195.22466034547739</v>
      </c>
      <c r="T63" s="62">
        <f t="shared" si="34"/>
        <v>384.59395199143711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195.22466034547739</v>
      </c>
      <c r="T64" s="62">
        <f t="shared" si="34"/>
        <v>384.59395199143711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195.22466034547739</v>
      </c>
      <c r="T65" s="62">
        <f t="shared" si="34"/>
        <v>384.59395199143711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195.22466034547739</v>
      </c>
      <c r="T66" s="62">
        <f t="shared" si="34"/>
        <v>384.59395199143711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195.22466034547739</v>
      </c>
      <c r="T67" s="62">
        <f t="shared" si="34"/>
        <v>384.59395199143711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195.22466034547739</v>
      </c>
      <c r="T68" s="62">
        <f t="shared" si="34"/>
        <v>384.59395199143711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195.22466034547739</v>
      </c>
      <c r="T69" s="62">
        <f t="shared" ref="T69:T132" si="88">$T$3</f>
        <v>384.59395199143711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195.22466034547739</v>
      </c>
      <c r="T70" s="62">
        <f t="shared" si="88"/>
        <v>384.59395199143711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195.22466034547739</v>
      </c>
      <c r="T71" s="62">
        <f t="shared" si="88"/>
        <v>384.59395199143711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195.22466034547739</v>
      </c>
      <c r="T72" s="62">
        <f t="shared" si="88"/>
        <v>384.59395199143711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195.22466034547739</v>
      </c>
      <c r="T73" s="62">
        <f t="shared" si="88"/>
        <v>384.59395199143711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195.22466034547739</v>
      </c>
      <c r="T74" s="62">
        <f t="shared" si="88"/>
        <v>384.59395199143711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195.22466034547739</v>
      </c>
      <c r="T75" s="62">
        <f t="shared" si="88"/>
        <v>384.59395199143711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195.22466034547739</v>
      </c>
      <c r="T76" s="62">
        <f t="shared" si="88"/>
        <v>384.59395199143711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195.22466034547739</v>
      </c>
      <c r="T77" s="62">
        <f t="shared" si="88"/>
        <v>384.59395199143711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195.22466034547739</v>
      </c>
      <c r="T78" s="62">
        <f t="shared" si="88"/>
        <v>384.59395199143711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195.22466034547739</v>
      </c>
      <c r="T79" s="62">
        <f t="shared" si="88"/>
        <v>384.59395199143711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195.22466034547739</v>
      </c>
      <c r="T80" s="62">
        <f t="shared" si="88"/>
        <v>384.59395199143711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195.22466034547739</v>
      </c>
      <c r="T81" s="62">
        <f t="shared" si="88"/>
        <v>384.59395199143711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195.22466034547739</v>
      </c>
      <c r="T82" s="62">
        <f t="shared" si="88"/>
        <v>384.59395199143711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195.22466034547739</v>
      </c>
      <c r="T83" s="62">
        <f t="shared" si="88"/>
        <v>384.59395199143711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195.22466034547739</v>
      </c>
      <c r="T84" s="62">
        <f t="shared" si="88"/>
        <v>384.59395199143711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195.22466034547739</v>
      </c>
      <c r="T85" s="62">
        <f t="shared" si="88"/>
        <v>384.59395199143711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195.22466034547739</v>
      </c>
      <c r="T86" s="62">
        <f t="shared" si="88"/>
        <v>384.59395199143711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195.22466034547739</v>
      </c>
      <c r="T87" s="62">
        <f t="shared" si="88"/>
        <v>384.59395199143711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195.22466034547739</v>
      </c>
      <c r="T88" s="62">
        <f t="shared" si="88"/>
        <v>384.59395199143711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195.22466034547739</v>
      </c>
      <c r="T89" s="62">
        <f t="shared" si="88"/>
        <v>384.59395199143711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195.22466034547739</v>
      </c>
      <c r="T90" s="62">
        <f t="shared" si="88"/>
        <v>384.59395199143711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195.22466034547739</v>
      </c>
      <c r="T91" s="62">
        <f t="shared" si="88"/>
        <v>384.59395199143711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195.22466034547739</v>
      </c>
      <c r="T92" s="62">
        <f t="shared" si="88"/>
        <v>384.59395199143711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195.22466034547739</v>
      </c>
      <c r="T93" s="62">
        <f t="shared" si="88"/>
        <v>384.59395199143711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195.22466034547739</v>
      </c>
      <c r="T94" s="62">
        <f t="shared" si="88"/>
        <v>384.59395199143711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195.22466034547739</v>
      </c>
      <c r="T95" s="62">
        <f t="shared" si="88"/>
        <v>384.59395199143711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195.22466034547739</v>
      </c>
      <c r="T96" s="62">
        <f t="shared" si="88"/>
        <v>384.59395199143711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195.22466034547739</v>
      </c>
      <c r="T97" s="62">
        <f t="shared" si="88"/>
        <v>384.59395199143711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195.22466034547739</v>
      </c>
      <c r="T98" s="62">
        <f t="shared" si="88"/>
        <v>384.59395199143711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195.22466034547739</v>
      </c>
      <c r="T99" s="62">
        <f t="shared" si="88"/>
        <v>384.59395199143711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195.22466034547739</v>
      </c>
      <c r="T100" s="62">
        <f t="shared" si="88"/>
        <v>384.59395199143711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195.22466034547739</v>
      </c>
      <c r="T101" s="62">
        <f t="shared" si="88"/>
        <v>384.59395199143711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195.22466034547739</v>
      </c>
      <c r="T102" s="62">
        <f t="shared" si="88"/>
        <v>384.59395199143711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195.22466034547739</v>
      </c>
      <c r="T103" s="62">
        <f t="shared" si="88"/>
        <v>384.59395199143711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195.22466034547739</v>
      </c>
      <c r="T104" s="62">
        <f t="shared" si="88"/>
        <v>384.59395199143711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195.22466034547739</v>
      </c>
      <c r="T105" s="62">
        <f t="shared" si="88"/>
        <v>384.59395199143711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195.22466034547739</v>
      </c>
      <c r="T106" s="62">
        <f t="shared" si="88"/>
        <v>384.59395199143711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195.22466034547739</v>
      </c>
      <c r="T107" s="62">
        <f t="shared" si="88"/>
        <v>384.59395199143711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195.22466034547739</v>
      </c>
      <c r="T108" s="62">
        <f t="shared" si="88"/>
        <v>384.59395199143711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195.22466034547739</v>
      </c>
      <c r="T109" s="62">
        <f t="shared" si="88"/>
        <v>384.59395199143711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195.22466034547739</v>
      </c>
      <c r="T110" s="62">
        <f t="shared" si="88"/>
        <v>384.59395199143711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195.22466034547739</v>
      </c>
      <c r="T111" s="62">
        <f t="shared" si="88"/>
        <v>384.59395199143711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195.22466034547739</v>
      </c>
      <c r="T112" s="62">
        <f t="shared" si="88"/>
        <v>384.59395199143711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195.22466034547739</v>
      </c>
      <c r="T113" s="62">
        <f t="shared" si="88"/>
        <v>384.59395199143711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195.22466034547739</v>
      </c>
      <c r="T114" s="62">
        <f t="shared" si="88"/>
        <v>384.59395199143711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195.22466034547739</v>
      </c>
      <c r="T115" s="62">
        <f t="shared" si="88"/>
        <v>384.59395199143711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195.22466034547739</v>
      </c>
      <c r="T116" s="62">
        <f t="shared" si="88"/>
        <v>384.59395199143711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195.22466034547739</v>
      </c>
      <c r="T117" s="62">
        <f t="shared" si="88"/>
        <v>384.59395199143711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195.22466034547739</v>
      </c>
      <c r="T118" s="62">
        <f t="shared" si="88"/>
        <v>384.59395199143711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195.22466034547739</v>
      </c>
      <c r="T119" s="62">
        <f t="shared" si="88"/>
        <v>384.59395199143711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195.22466034547739</v>
      </c>
      <c r="T120" s="62">
        <f t="shared" si="88"/>
        <v>384.59395199143711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195.22466034547739</v>
      </c>
      <c r="T121" s="62">
        <f t="shared" si="88"/>
        <v>384.59395199143711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195.22466034547739</v>
      </c>
      <c r="T122" s="62">
        <f t="shared" si="88"/>
        <v>384.59395199143711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195.22466034547739</v>
      </c>
      <c r="T123" s="62">
        <f t="shared" si="88"/>
        <v>384.59395199143711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195.22466034547739</v>
      </c>
      <c r="T124" s="62">
        <f t="shared" si="88"/>
        <v>384.59395199143711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195.22466034547739</v>
      </c>
      <c r="T125" s="62">
        <f t="shared" si="88"/>
        <v>384.59395199143711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195.22466034547739</v>
      </c>
      <c r="T126" s="62">
        <f t="shared" si="88"/>
        <v>384.59395199143711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195.22466034547739</v>
      </c>
      <c r="T127" s="62">
        <f t="shared" si="88"/>
        <v>384.59395199143711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195.22466034547739</v>
      </c>
      <c r="T128" s="62">
        <f t="shared" si="88"/>
        <v>384.59395199143711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195.22466034547739</v>
      </c>
      <c r="T129" s="62">
        <f t="shared" si="88"/>
        <v>384.59395199143711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195.22466034547739</v>
      </c>
      <c r="T130" s="62">
        <f t="shared" si="88"/>
        <v>384.59395199143711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195.22466034547739</v>
      </c>
      <c r="T131" s="62">
        <f t="shared" si="88"/>
        <v>384.59395199143711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195.22466034547739</v>
      </c>
      <c r="T132" s="62">
        <f t="shared" si="88"/>
        <v>384.59395199143711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195.22466034547739</v>
      </c>
      <c r="T133" s="62">
        <f t="shared" ref="T133:T196" si="142">$T$3</f>
        <v>384.59395199143711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195.22466034547739</v>
      </c>
      <c r="T134" s="62">
        <f t="shared" si="142"/>
        <v>384.59395199143711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195.22466034547739</v>
      </c>
      <c r="T135" s="62">
        <f t="shared" si="142"/>
        <v>384.59395199143711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195.22466034547739</v>
      </c>
      <c r="T136" s="62">
        <f t="shared" si="142"/>
        <v>384.59395199143711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195.22466034547739</v>
      </c>
      <c r="T137" s="62">
        <f t="shared" si="142"/>
        <v>384.59395199143711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195.22466034547739</v>
      </c>
      <c r="T138" s="62">
        <f t="shared" si="142"/>
        <v>384.59395199143711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195.22466034547739</v>
      </c>
      <c r="T139" s="62">
        <f t="shared" si="142"/>
        <v>384.59395199143711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195.22466034547739</v>
      </c>
      <c r="T140" s="62">
        <f t="shared" si="142"/>
        <v>384.59395199143711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195.22466034547739</v>
      </c>
      <c r="T141" s="62">
        <f t="shared" si="142"/>
        <v>384.59395199143711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195.22466034547739</v>
      </c>
      <c r="T142" s="62">
        <f t="shared" si="142"/>
        <v>384.59395199143711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195.22466034547739</v>
      </c>
      <c r="T143" s="62">
        <f t="shared" si="142"/>
        <v>384.59395199143711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195.22466034547739</v>
      </c>
      <c r="T144" s="62">
        <f t="shared" si="142"/>
        <v>384.59395199143711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195.22466034547739</v>
      </c>
      <c r="T145" s="62">
        <f t="shared" si="142"/>
        <v>384.59395199143711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195.22466034547739</v>
      </c>
      <c r="T146" s="62">
        <f t="shared" si="142"/>
        <v>384.59395199143711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195.22466034547739</v>
      </c>
      <c r="T147" s="62">
        <f t="shared" si="142"/>
        <v>384.59395199143711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195.22466034547739</v>
      </c>
      <c r="T148" s="62">
        <f t="shared" si="142"/>
        <v>384.59395199143711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195.22466034547739</v>
      </c>
      <c r="T149" s="62">
        <f t="shared" si="142"/>
        <v>384.59395199143711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195.22466034547739</v>
      </c>
      <c r="T150" s="62">
        <f t="shared" si="142"/>
        <v>384.59395199143711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195.22466034547739</v>
      </c>
      <c r="T151" s="62">
        <f t="shared" si="142"/>
        <v>384.59395199143711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195.22466034547739</v>
      </c>
      <c r="T152" s="62">
        <f t="shared" si="142"/>
        <v>384.59395199143711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195.22466034547739</v>
      </c>
      <c r="T153" s="62">
        <f t="shared" si="142"/>
        <v>384.59395199143711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195.22466034547739</v>
      </c>
      <c r="T154" s="62">
        <f t="shared" si="142"/>
        <v>384.59395199143711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195.22466034547739</v>
      </c>
      <c r="T155" s="62">
        <f t="shared" si="142"/>
        <v>384.59395199143711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195.22466034547739</v>
      </c>
      <c r="T156" s="62">
        <f t="shared" si="142"/>
        <v>384.59395199143711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195.22466034547739</v>
      </c>
      <c r="T157" s="62">
        <f t="shared" si="142"/>
        <v>384.59395199143711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195.22466034547739</v>
      </c>
      <c r="T158" s="62">
        <f t="shared" si="142"/>
        <v>384.59395199143711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195.22466034547739</v>
      </c>
      <c r="T159" s="62">
        <f t="shared" si="142"/>
        <v>384.59395199143711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195.22466034547739</v>
      </c>
      <c r="T160" s="62">
        <f t="shared" si="142"/>
        <v>384.59395199143711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195.22466034547739</v>
      </c>
      <c r="T161" s="62">
        <f t="shared" si="142"/>
        <v>384.59395199143711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195.22466034547739</v>
      </c>
      <c r="T162" s="62">
        <f t="shared" si="142"/>
        <v>384.59395199143711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195.22466034547739</v>
      </c>
      <c r="T163" s="62">
        <f t="shared" si="142"/>
        <v>384.59395199143711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195.22466034547739</v>
      </c>
      <c r="T164" s="62">
        <f t="shared" si="142"/>
        <v>384.59395199143711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195.22466034547739</v>
      </c>
      <c r="T165" s="62">
        <f t="shared" si="142"/>
        <v>384.59395199143711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195.22466034547739</v>
      </c>
      <c r="T166" s="62">
        <f t="shared" si="142"/>
        <v>384.59395199143711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195.22466034547739</v>
      </c>
      <c r="T167" s="62">
        <f t="shared" si="142"/>
        <v>384.59395199143711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195.22466034547739</v>
      </c>
      <c r="T168" s="62">
        <f t="shared" si="142"/>
        <v>384.59395199143711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195.22466034547739</v>
      </c>
      <c r="T169" s="62">
        <f t="shared" si="142"/>
        <v>384.59395199143711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195.22466034547739</v>
      </c>
      <c r="T170" s="62">
        <f t="shared" si="142"/>
        <v>384.59395199143711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195.22466034547739</v>
      </c>
      <c r="T171" s="62">
        <f t="shared" si="142"/>
        <v>384.59395199143711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195.22466034547739</v>
      </c>
      <c r="T172" s="62">
        <f t="shared" si="142"/>
        <v>384.59395199143711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195.22466034547739</v>
      </c>
      <c r="T173" s="62">
        <f t="shared" si="142"/>
        <v>384.59395199143711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195.22466034547739</v>
      </c>
      <c r="T174" s="62">
        <f t="shared" si="142"/>
        <v>384.59395199143711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195.22466034547739</v>
      </c>
      <c r="T175" s="62">
        <f t="shared" si="142"/>
        <v>384.59395199143711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195.22466034547739</v>
      </c>
      <c r="T176" s="62">
        <f t="shared" si="142"/>
        <v>384.59395199143711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195.22466034547739</v>
      </c>
      <c r="T177" s="62">
        <f t="shared" si="142"/>
        <v>384.59395199143711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195.22466034547739</v>
      </c>
      <c r="T178" s="62">
        <f t="shared" si="142"/>
        <v>384.59395199143711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195.22466034547739</v>
      </c>
      <c r="T179" s="62">
        <f t="shared" si="142"/>
        <v>384.59395199143711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195.22466034547739</v>
      </c>
      <c r="T180" s="62">
        <f t="shared" si="142"/>
        <v>384.59395199143711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195.22466034547739</v>
      </c>
      <c r="T181" s="62">
        <f t="shared" si="142"/>
        <v>384.59395199143711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195.22466034547739</v>
      </c>
      <c r="T182" s="62">
        <f t="shared" si="142"/>
        <v>384.59395199143711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195.22466034547739</v>
      </c>
      <c r="T183" s="62">
        <f t="shared" si="142"/>
        <v>384.59395199143711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195.22466034547739</v>
      </c>
      <c r="T184" s="62">
        <f t="shared" si="142"/>
        <v>384.59395199143711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195.22466034547739</v>
      </c>
      <c r="T185" s="62">
        <f t="shared" si="142"/>
        <v>384.59395199143711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195.22466034547739</v>
      </c>
      <c r="T186" s="62">
        <f t="shared" si="142"/>
        <v>384.59395199143711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195.22466034547739</v>
      </c>
      <c r="T187" s="62">
        <f t="shared" si="142"/>
        <v>384.59395199143711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195.22466034547739</v>
      </c>
      <c r="T188" s="62">
        <f t="shared" si="142"/>
        <v>384.59395199143711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195.22466034547739</v>
      </c>
      <c r="T189" s="62">
        <f t="shared" si="142"/>
        <v>384.59395199143711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195.22466034547739</v>
      </c>
      <c r="T190" s="62">
        <f t="shared" si="142"/>
        <v>384.59395199143711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195.22466034547739</v>
      </c>
      <c r="T191" s="62">
        <f t="shared" si="142"/>
        <v>384.59395199143711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195.22466034547739</v>
      </c>
      <c r="T192" s="62">
        <f t="shared" si="142"/>
        <v>384.59395199143711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195.22466034547739</v>
      </c>
      <c r="T193" s="62">
        <f t="shared" si="142"/>
        <v>384.59395199143711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195.22466034547739</v>
      </c>
      <c r="T194" s="62">
        <f t="shared" si="142"/>
        <v>384.59395199143711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195.22466034547739</v>
      </c>
      <c r="T195" s="62">
        <f t="shared" si="142"/>
        <v>384.59395199143711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195.22466034547739</v>
      </c>
      <c r="T196" s="62">
        <f t="shared" si="142"/>
        <v>384.59395199143711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195.22466034547739</v>
      </c>
      <c r="T197" s="62">
        <f t="shared" ref="T197:T203" si="204">$T$3</f>
        <v>384.59395199143711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195.22466034547739</v>
      </c>
      <c r="T198" s="62">
        <f t="shared" si="204"/>
        <v>384.59395199143711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195.22466034547739</v>
      </c>
      <c r="T199" s="62">
        <f t="shared" si="204"/>
        <v>384.59395199143711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195.22466034547739</v>
      </c>
      <c r="T200" s="62">
        <f t="shared" si="204"/>
        <v>384.59395199143711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195.22466034547739</v>
      </c>
      <c r="T201" s="62">
        <f t="shared" si="204"/>
        <v>384.59395199143711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195.22466034547739</v>
      </c>
      <c r="T202" s="62">
        <f t="shared" si="204"/>
        <v>384.59395199143711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195.22466034547739</v>
      </c>
      <c r="T203" s="62">
        <f t="shared" si="204"/>
        <v>384.59395199143711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N24" sqref="N2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taeda</v>
      </c>
      <c r="B6" s="155">
        <f>'Données projet'!D9</f>
        <v>3.9</v>
      </c>
      <c r="C6" s="156">
        <f ca="1">IF(OR('Données projet'!B9="",'Données projet'!C9="",'Données projet'!C9=0%),0,Calculateur!S3)</f>
        <v>195.22466034547739</v>
      </c>
      <c r="D6" s="156">
        <f>IF(OR('Données projet'!B9="",'Données projet'!C9="",'Données projet'!C9=0%),0,Calculateur!T3)</f>
        <v>384.59395199143711</v>
      </c>
      <c r="E6" s="156">
        <f ca="1">MIN(C6,D6)</f>
        <v>195.22466034547739</v>
      </c>
      <c r="F6" s="156">
        <f ca="1">E6*B6</f>
        <v>761.37617534736182</v>
      </c>
      <c r="G6" s="156">
        <f ca="1">F6*(100%-'Données projet'!$C$24)*(100%-'Données projet'!$C$25)*(100%-'Données projet'!$C$26)*(100%-'Données projet'!$C$27)</f>
        <v>520.78130393759545</v>
      </c>
      <c r="H6" s="157">
        <f>IF(OR('Données projet'!B9="",'Données projet'!C9="",'Données projet'!C9=0%),0,AVERAGE(Calculateur!$AC$3:$AC$33)*B6)</f>
        <v>37.767529740579768</v>
      </c>
      <c r="I6" s="158">
        <f>H6*(100%-'Données projet'!$C$24)*(100%-'Données projet'!$C$25)*(100%-'Données projet'!$C$26)*(100%-'Données projet'!$C$27)</f>
        <v>25.832990342556563</v>
      </c>
      <c r="J6" s="159">
        <f>IF(OR('Données projet'!B9="",'Données projet'!C9="",'Données projet'!C9=0%),0,SUM(Calculateur!$V$3:$V$33)*VLOOKUP('Données projet'!$B$9,Paramètres!$A$1:$I$89,9,0)*B6)</f>
        <v>201.24</v>
      </c>
      <c r="K6" s="160">
        <f>J6*(100%-'Données projet'!$C$24)*(100%-'Données projet'!$C$25)*(100%-'Données projet'!$C$26)*(100%-'Données projet'!$C$27)</f>
        <v>137.64816000000002</v>
      </c>
      <c r="L6" s="161">
        <f ca="1">G6+I6+K6</f>
        <v>684.26245428015204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761.37617534736182</v>
      </c>
      <c r="G16" s="175">
        <f t="shared" ca="1" si="3"/>
        <v>520.78130393759545</v>
      </c>
      <c r="H16" s="176">
        <f t="shared" si="3"/>
        <v>37.767529740579768</v>
      </c>
      <c r="I16" s="176">
        <f t="shared" si="3"/>
        <v>25.832990342556563</v>
      </c>
      <c r="J16" s="177">
        <f t="shared" si="3"/>
        <v>201.24</v>
      </c>
      <c r="K16" s="177">
        <f t="shared" si="3"/>
        <v>137.64816000000002</v>
      </c>
      <c r="L16" s="178">
        <f t="shared" ca="1" si="3"/>
        <v>684.26245428015204</v>
      </c>
      <c r="M16" s="25">
        <f ca="1">(L16/B6)</f>
        <v>175.45191135388515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taeda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3" zoomScale="90" zoomScaleNormal="90" workbookViewId="0">
      <selection activeCell="P25" sqref="P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taeda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3.9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taeda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3</v>
      </c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28</v>
      </c>
      <c r="C23" s="206"/>
      <c r="D23" s="194">
        <f>B23*C23</f>
        <v>0</v>
      </c>
      <c r="E23" s="206"/>
      <c r="F23" s="261"/>
      <c r="H23" s="203">
        <v>5</v>
      </c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23</v>
      </c>
      <c r="B25" s="193">
        <f>'Données projet'!D38</f>
        <v>52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34</v>
      </c>
      <c r="B26" s="193">
        <f>'Données projet'!D39</f>
        <v>325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2023-04-17T14:49:01Z</dcterms:modified>
</cp:coreProperties>
</file>