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Immo Construction\C+for n° 64 - Briscous (Immo Construction)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<sst xmlns="http://schemas.openxmlformats.org/spreadsheetml/2006/main" count="1174" uniqueCount="326">
  <si>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</si>
  <si>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</si>
  <si>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</si>
  <si>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</si>
  <si>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</si>
  <si>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</si>
  <si>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</si>
  <si>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</si>
  <si>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</si>
  <si>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</si>
  <si>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</si>
  <si>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</si>
  <si>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</si>
  <si>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</si>
  <si>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</si>
  <si>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</si>
  <si>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</si>
  <si>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</si>
  <si>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</si>
  <si>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</si>
  <si>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</si>
  <si>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</si>
  <si>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</si>
  <si>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</si>
  <si>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</si>
  <si>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</si>
  <si>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</si>
  <si>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</si>
  <si>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</si>
  <si>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</si>
  <si>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</si>
  <si>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</si>
  <si>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</si>
  <si>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</si>
  <si>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</si>
  <si>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</si>
  <si>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</si>
  <si>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</si>
  <si>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</si>
  <si>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</si>
  <si>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</si>
  <si>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</si>
  <si>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</si>
  <si>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</si>
  <si>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</si>
  <si>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</si>
  <si>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</si>
  <si>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</si>
  <si>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</si>
  <si>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</si>
  <si>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</si>
  <si>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</si>
  <si>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</si>
  <si>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</si>
  <si>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</si>
  <si>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</si>
  <si>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</si>
  <si>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</si>
  <si>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</si>
  <si>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</si>
  <si>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</si>
  <si>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</si>
  <si>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</si>
  <si>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</si>
  <si>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</si>
  <si>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</si>
  <si>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</si>
  <si>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</si>
  <si>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</si>
  <si>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</si>
  <si>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</si>
  <si>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</si>
  <si>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</si>
  <si>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</si>
  <si>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</si>
  <si>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</si>
  <si>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</si>
  <si>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</si>
  <si>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</si>
  <si>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</si>
  <si>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</si>
  <si>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</si>
  <si>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</si>
  <si>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</si>
  <si>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</si>
  <si>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</si>
  <si>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</si>
  <si>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</si>
  <si>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</si>
  <si>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</si>
  <si>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</si>
  <si>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</si>
  <si>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</si>
  <si>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</si>
  <si>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</si>
  <si>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</si>
  <si>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</si>
  <si>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</si>
  <si>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</si>
  <si>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</si>
  <si>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</si>
  <si>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</si>
  <si>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</si>
  <si>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</si>
  <si>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</si>
  <si>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</si>
  <si>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</si>
  <si>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</si>
  <si>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</si>
  <si>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</si>
  <si>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</si>
  <si>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</si>
  <si>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</si>
  <si>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</si>
  <si>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</si>
  <si>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</si>
  <si>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</si>
  <si>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</si>
  <si>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</si>
  <si>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</si>
  <si>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</si>
  <si>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</si>
  <si>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</si>
  <si>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</si>
  <si>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</si>
  <si>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</si>
  <si>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</si>
  <si>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</si>
  <si>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</si>
  <si>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</si>
  <si>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</si>
  <si>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</si>
  <si>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</si>
  <si>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</si>
  <si>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</si>
  <si>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</si>
  <si>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</si>
  <si>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</si>
  <si>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</si>
  <si>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</si>
  <si>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</si>
  <si>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</si>
  <si>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</si>
  <si>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</si>
  <si>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</si>
  <si>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</si>
  <si>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</si>
  <si>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</si>
  <si>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</si>
  <si>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</si>
  <si>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</si>
  <si>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</si>
  <si>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</si>
  <si>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</si>
  <si>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</si>
  <si>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</si>
  <si>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</si>
  <si>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</si>
  <si>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</si>
  <si>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</si>
  <si>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</si>
  <si>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</si>
  <si>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</si>
  <si>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</si>
  <si>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</si>
  <si>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</si>
  <si>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</si>
  <si>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</si>
  <si>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</si>
  <si>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</si>
  <si>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</si>
  <si>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</si>
  <si>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</si>
  <si>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</si>
  <si>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</si>
  <si>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</si>
  <si>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</si>
  <si>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</si>
  <si>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</si>
  <si>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</si>
  <si>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</si>
  <si>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</si>
  <si>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</si>
  <si>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</si>
  <si>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</si>
  <si>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</si>
  <si>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</si>
  <si>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</si>
  <si>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</si>
  <si>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</si>
  <si>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</si>
  <si>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</si>
  <si>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</si>
  <si>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</si>
  <si>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</si>
  <si>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</si>
  <si>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</si>
  <si>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</si>
  <si>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</si>
  <si>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</si>
  <si>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</si>
  <si>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</si>
  <si>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</si>
  <si>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</si>
  <si>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</si>
  <si>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</si>
  <si>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</si>
  <si>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</si>
  <si>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</si>
  <si>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</si>
  <si>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</si>
  <si>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</si>
  <si>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</si>
  <si>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</si>
  <si>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</si>
  <si>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</si>
  <si>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</si>
  <si>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</si>
  <si>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</si>
  <si>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</si>
  <si>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</si>
  <si>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</si>
  <si>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</si>
  <si>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</si>
  <si>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</si>
  <si>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</si>
  <si>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</si>
  <si>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</si>
  <si>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</si>
  <si>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</si>
  <si>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</si>
  <si>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</si>
  <si>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</si>
  <si>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</si>
  <si>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</si>
  <si>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</si>
  <si>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</si>
  <si>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</si>
  <si>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</si>
  <si>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</si>
  <si>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</si>
  <si>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</si>
  <si>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</si>
  <si>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</si>
  <si>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</si>
  <si>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</si>
  <si>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</si>
  <si>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</si>
  <si>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</si>
  <si>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</si>
  <si>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</si>
  <si>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</si>
  <si>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</si>
  <si>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</si>
  <si>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</si>
  <si>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</si>
  <si>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</si>
  <si>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</si>
  <si>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</si>
  <si>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</si>
  <si>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</si>
  <si>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</si>
  <si>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</si>
  <si>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</si>
  <si>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</si>
  <si>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</si>
  <si>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</si>
  <si>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</si>
  <si>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</si>
  <si>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</si>
  <si>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</si>
  <si>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</si>
  <si>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</si>
  <si>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</si>
  <si>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</si>
  <si>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</si>
  <si>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</si>
  <si>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</si>
  <si>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</si>
  <si>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</si>
  <si>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</si>
  <si>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</si>
  <si>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</si>
  <si>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</si>
  <si>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</si>
  <si>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</si>
  <si>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</si>
  <si>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</si>
  <si>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</si>
  <si>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</si>
  <si>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</si>
  <si>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</si>
  <si>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</si>
  <si>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</si>
  <si>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</si>
  <si>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</si>
  <si>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</si>
  <si>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</si>
  <si>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</si>
  <si>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</si>
  <si>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</si>
  <si>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</si>
  <si>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</si>
  <si>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</si>
  <si>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</si>
  <si>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</si>
  <si>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</si>
  <si>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</si>
  <si>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</si>
  <si>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</si>
  <si>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</si>
  <si>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</si>
  <si>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</si>
  <si>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</si>
  <si>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</si>
  <si>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</si>
  <si>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</si>
  <si>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</si>
  <si>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</si>
  <si>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</si>
  <si>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</si>
  <si>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</si>
  <si>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</si>
  <si>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</si>
  <si>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Oglio</t>
  </si>
  <si>
    <t>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</si>
</sst>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1.4639070370431393</c:v>
                </c:pt>
                <c:pt idx="2">
                  <c:v>1.6145580452089072</c:v>
                </c:pt>
                <c:pt idx="3">
                  <c:v>1.7807677021580497</c:v>
                </c:pt>
                <c:pt idx="4">
                  <c:v>1.9641482521909051</c:v>
                </c:pt>
                <c:pt idx="5">
                  <c:v>2.1664795349497541</c:v>
                </c:pt>
                <c:pt idx="6">
                  <c:v>2.3897264587298293</c:v>
                </c:pt>
                <c:pt idx="7">
                  <c:v>2.6360583005420719</c:v>
                </c:pt>
                <c:pt idx="8">
                  <c:v>24.411195938103038</c:v>
                </c:pt>
                <c:pt idx="9">
                  <c:v>47.839203878787579</c:v>
                </c:pt>
                <c:pt idx="10">
                  <c:v>77.841475073923846</c:v>
                </c:pt>
                <c:pt idx="11">
                  <c:v>107.54350930306174</c:v>
                </c:pt>
                <c:pt idx="12">
                  <c:v>141.56525172090375</c:v>
                </c:pt>
                <c:pt idx="13">
                  <c:v>177.63880427486311</c:v>
                </c:pt>
                <c:pt idx="14">
                  <c:v>211.30041897548008</c:v>
                </c:pt>
                <c:pt idx="15">
                  <c:v>247.07012465974091</c:v>
                </c:pt>
                <c:pt idx="16">
                  <c:v>282.72210901651033</c:v>
                </c:pt>
                <c:pt idx="17">
                  <c:v>316.05404826911973</c:v>
                </c:pt>
                <c:pt idx="18">
                  <c:v>347.09339257241942</c:v>
                </c:pt>
                <c:pt idx="19">
                  <c:v>0.17411651039204512</c:v>
                </c:pt>
                <c:pt idx="20">
                  <c:v>0.17411651039204512</c:v>
                </c:pt>
                <c:pt idx="21">
                  <c:v>0.17411651039204512</c:v>
                </c:pt>
                <c:pt idx="22">
                  <c:v>0.17411651039204512</c:v>
                </c:pt>
                <c:pt idx="23">
                  <c:v>0.17411651039204512</c:v>
                </c:pt>
                <c:pt idx="24">
                  <c:v>0.17411651039204512</c:v>
                </c:pt>
                <c:pt idx="25">
                  <c:v>0.17411651039204512</c:v>
                </c:pt>
                <c:pt idx="26">
                  <c:v>0.17411651039204512</c:v>
                </c:pt>
                <c:pt idx="27">
                  <c:v>0.17411651039204512</c:v>
                </c:pt>
                <c:pt idx="28">
                  <c:v>0.17411651039204512</c:v>
                </c:pt>
                <c:pt idx="29">
                  <c:v>0.17411651039204512</c:v>
                </c:pt>
                <c:pt idx="30">
                  <c:v>0.17411651039204512</c:v>
                </c:pt>
                <c:pt idx="31">
                  <c:v>0.17411651039204512</c:v>
                </c:pt>
                <c:pt idx="32">
                  <c:v>0.17411651039204512</c:v>
                </c:pt>
                <c:pt idx="33">
                  <c:v>0.17411651039204512</c:v>
                </c:pt>
                <c:pt idx="34">
                  <c:v>0.17411651039204512</c:v>
                </c:pt>
                <c:pt idx="35">
                  <c:v>0.17411651039204512</c:v>
                </c:pt>
                <c:pt idx="36">
                  <c:v>0.17411651039204512</c:v>
                </c:pt>
                <c:pt idx="37">
                  <c:v>0.17411651039204512</c:v>
                </c:pt>
                <c:pt idx="38">
                  <c:v>0.17411651039204512</c:v>
                </c:pt>
                <c:pt idx="39">
                  <c:v>0.17411651039204512</c:v>
                </c:pt>
                <c:pt idx="40">
                  <c:v>0.17411651039204512</c:v>
                </c:pt>
                <c:pt idx="41">
                  <c:v>0.17411651039204512</c:v>
                </c:pt>
                <c:pt idx="42">
                  <c:v>0.17411651039204512</c:v>
                </c:pt>
                <c:pt idx="43">
                  <c:v>0.17411651039204512</c:v>
                </c:pt>
                <c:pt idx="44">
                  <c:v>0.17411651039204512</c:v>
                </c:pt>
                <c:pt idx="45">
                  <c:v>0.17411651039204512</c:v>
                </c:pt>
                <c:pt idx="46">
                  <c:v>0.17411651039204512</c:v>
                </c:pt>
                <c:pt idx="47">
                  <c:v>0.17411651039204512</c:v>
                </c:pt>
                <c:pt idx="48">
                  <c:v>0.17411651039204512</c:v>
                </c:pt>
                <c:pt idx="49">
                  <c:v>0.17411651039204512</c:v>
                </c:pt>
                <c:pt idx="50">
                  <c:v>0.17411651039204512</c:v>
                </c:pt>
                <c:pt idx="51">
                  <c:v>0.17411651039204512</c:v>
                </c:pt>
                <c:pt idx="52">
                  <c:v>0.17411651039204512</c:v>
                </c:pt>
                <c:pt idx="53">
                  <c:v>0.17411651039204512</c:v>
                </c:pt>
                <c:pt idx="54">
                  <c:v>0.17411651039204512</c:v>
                </c:pt>
                <c:pt idx="55">
                  <c:v>0.17411651039204512</c:v>
                </c:pt>
                <c:pt idx="56">
                  <c:v>0.17411651039204512</c:v>
                </c:pt>
                <c:pt idx="57">
                  <c:v>0.17411651039204512</c:v>
                </c:pt>
                <c:pt idx="58">
                  <c:v>0.17411651039204512</c:v>
                </c:pt>
                <c:pt idx="59">
                  <c:v>0.17411651039204512</c:v>
                </c:pt>
                <c:pt idx="60">
                  <c:v>0.17411651039204512</c:v>
                </c:pt>
                <c:pt idx="61">
                  <c:v>0.17411651039204512</c:v>
                </c:pt>
                <c:pt idx="62">
                  <c:v>0.17411651039204512</c:v>
                </c:pt>
                <c:pt idx="63">
                  <c:v>0.17411651039204512</c:v>
                </c:pt>
                <c:pt idx="64">
                  <c:v>0.17411651039204512</c:v>
                </c:pt>
                <c:pt idx="65">
                  <c:v>0.17411651039204512</c:v>
                </c:pt>
                <c:pt idx="66">
                  <c:v>0.17411651039204512</c:v>
                </c:pt>
                <c:pt idx="67">
                  <c:v>0.17411651039204512</c:v>
                </c:pt>
                <c:pt idx="68">
                  <c:v>0.17411651039204512</c:v>
                </c:pt>
                <c:pt idx="69">
                  <c:v>0.17411651039204512</c:v>
                </c:pt>
                <c:pt idx="70">
                  <c:v>0.17411651039204512</c:v>
                </c:pt>
                <c:pt idx="71">
                  <c:v>0.17411651039204512</c:v>
                </c:pt>
                <c:pt idx="72">
                  <c:v>0.17411651039204512</c:v>
                </c:pt>
                <c:pt idx="73">
                  <c:v>0.17411651039204512</c:v>
                </c:pt>
                <c:pt idx="74">
                  <c:v>0.17411651039204512</c:v>
                </c:pt>
                <c:pt idx="75">
                  <c:v>0.17411651039204512</c:v>
                </c:pt>
                <c:pt idx="76">
                  <c:v>0.17411651039204512</c:v>
                </c:pt>
                <c:pt idx="77">
                  <c:v>0.17411651039204512</c:v>
                </c:pt>
                <c:pt idx="78">
                  <c:v>0.17411651039204512</c:v>
                </c:pt>
                <c:pt idx="79">
                  <c:v>0.17411651039204512</c:v>
                </c:pt>
                <c:pt idx="80">
                  <c:v>0.17411651039204512</c:v>
                </c:pt>
                <c:pt idx="81">
                  <c:v>0.17411651039204512</c:v>
                </c:pt>
                <c:pt idx="82">
                  <c:v>0.17411651039204512</c:v>
                </c:pt>
                <c:pt idx="83">
                  <c:v>0.17411651039204512</c:v>
                </c:pt>
                <c:pt idx="84">
                  <c:v>0.17411651039204512</c:v>
                </c:pt>
                <c:pt idx="85">
                  <c:v>0.17411651039204512</c:v>
                </c:pt>
                <c:pt idx="86">
                  <c:v>0.17411651039204512</c:v>
                </c:pt>
                <c:pt idx="87">
                  <c:v>0.17411651039204512</c:v>
                </c:pt>
                <c:pt idx="88">
                  <c:v>0.17411651039204512</c:v>
                </c:pt>
                <c:pt idx="89">
                  <c:v>0.17411651039204512</c:v>
                </c:pt>
                <c:pt idx="90">
                  <c:v>0.17411651039204512</c:v>
                </c:pt>
                <c:pt idx="91">
                  <c:v>0.17411651039204512</c:v>
                </c:pt>
                <c:pt idx="92">
                  <c:v>0.17411651039204512</c:v>
                </c:pt>
                <c:pt idx="93">
                  <c:v>0.17411651039204512</c:v>
                </c:pt>
                <c:pt idx="94">
                  <c:v>0.17411651039204512</c:v>
                </c:pt>
                <c:pt idx="95">
                  <c:v>0.17411651039204512</c:v>
                </c:pt>
                <c:pt idx="96">
                  <c:v>0.17411651039204512</c:v>
                </c:pt>
                <c:pt idx="97">
                  <c:v>0.17411651039204512</c:v>
                </c:pt>
                <c:pt idx="98">
                  <c:v>0.17411651039204512</c:v>
                </c:pt>
                <c:pt idx="99">
                  <c:v>0.17411651039204512</c:v>
                </c:pt>
                <c:pt idx="100">
                  <c:v>0.17411651039204512</c:v>
                </c:pt>
                <c:pt idx="101">
                  <c:v>0.17411651039204512</c:v>
                </c:pt>
                <c:pt idx="102">
                  <c:v>0.17411651039204512</c:v>
                </c:pt>
                <c:pt idx="103">
                  <c:v>0.17411651039204512</c:v>
                </c:pt>
                <c:pt idx="104">
                  <c:v>0.17411651039204512</c:v>
                </c:pt>
                <c:pt idx="105">
                  <c:v>0.17411651039204512</c:v>
                </c:pt>
                <c:pt idx="106">
                  <c:v>0.17411651039204512</c:v>
                </c:pt>
                <c:pt idx="107">
                  <c:v>0.17411651039204512</c:v>
                </c:pt>
                <c:pt idx="108">
                  <c:v>0.17411651039204512</c:v>
                </c:pt>
                <c:pt idx="109">
                  <c:v>0.17411651039204512</c:v>
                </c:pt>
                <c:pt idx="110">
                  <c:v>0.17411651039204512</c:v>
                </c:pt>
                <c:pt idx="111">
                  <c:v>0.17411651039204512</c:v>
                </c:pt>
                <c:pt idx="112">
                  <c:v>0.17411651039204512</c:v>
                </c:pt>
                <c:pt idx="113">
                  <c:v>0.17411651039204512</c:v>
                </c:pt>
                <c:pt idx="114">
                  <c:v>0.17411651039204512</c:v>
                </c:pt>
                <c:pt idx="115">
                  <c:v>0.17411651039204512</c:v>
                </c:pt>
                <c:pt idx="116">
                  <c:v>0.17411651039204512</c:v>
                </c:pt>
                <c:pt idx="117">
                  <c:v>0.17411651039204512</c:v>
                </c:pt>
                <c:pt idx="118">
                  <c:v>0.17411651039204512</c:v>
                </c:pt>
                <c:pt idx="119">
                  <c:v>0.17411651039204512</c:v>
                </c:pt>
                <c:pt idx="120">
                  <c:v>0.17411651039204512</c:v>
                </c:pt>
                <c:pt idx="121">
                  <c:v>0.17411651039204512</c:v>
                </c:pt>
                <c:pt idx="122">
                  <c:v>0.17411651039204512</c:v>
                </c:pt>
                <c:pt idx="123">
                  <c:v>0.17411651039204512</c:v>
                </c:pt>
                <c:pt idx="124">
                  <c:v>0.17411651039204512</c:v>
                </c:pt>
                <c:pt idx="125">
                  <c:v>0.17411651039204512</c:v>
                </c:pt>
                <c:pt idx="126">
                  <c:v>0.17411651039204512</c:v>
                </c:pt>
                <c:pt idx="127">
                  <c:v>0.17411651039204512</c:v>
                </c:pt>
                <c:pt idx="128">
                  <c:v>0.17411651039204512</c:v>
                </c:pt>
                <c:pt idx="129">
                  <c:v>0.17411651039204512</c:v>
                </c:pt>
                <c:pt idx="130">
                  <c:v>0.17411651039204512</c:v>
                </c:pt>
                <c:pt idx="131">
                  <c:v>0.17411651039204512</c:v>
                </c:pt>
                <c:pt idx="132">
                  <c:v>0.17411651039204512</c:v>
                </c:pt>
                <c:pt idx="133">
                  <c:v>0.17411651039204512</c:v>
                </c:pt>
                <c:pt idx="134">
                  <c:v>0.17411651039204512</c:v>
                </c:pt>
                <c:pt idx="135">
                  <c:v>0.17411651039204512</c:v>
                </c:pt>
                <c:pt idx="136">
                  <c:v>0.17411651039204512</c:v>
                </c:pt>
                <c:pt idx="137">
                  <c:v>0.17411651039204512</c:v>
                </c:pt>
                <c:pt idx="138">
                  <c:v>0.17411651039204512</c:v>
                </c:pt>
                <c:pt idx="139">
                  <c:v>0.17411651039204512</c:v>
                </c:pt>
                <c:pt idx="140">
                  <c:v>0.17411651039204512</c:v>
                </c:pt>
                <c:pt idx="141">
                  <c:v>0.17411651039204512</c:v>
                </c:pt>
                <c:pt idx="142">
                  <c:v>0.17411651039204512</c:v>
                </c:pt>
                <c:pt idx="143">
                  <c:v>0.17411651039204512</c:v>
                </c:pt>
                <c:pt idx="144">
                  <c:v>0.17411651039204512</c:v>
                </c:pt>
                <c:pt idx="145">
                  <c:v>0.17411651039204512</c:v>
                </c:pt>
                <c:pt idx="146">
                  <c:v>0.17411651039204512</c:v>
                </c:pt>
                <c:pt idx="147">
                  <c:v>0.17411651039204512</c:v>
                </c:pt>
                <c:pt idx="148">
                  <c:v>0.17411651039204512</c:v>
                </c:pt>
                <c:pt idx="149">
                  <c:v>0.17411651039204512</c:v>
                </c:pt>
                <c:pt idx="150">
                  <c:v>0.17411651039204512</c:v>
                </c:pt>
                <c:pt idx="151">
                  <c:v>0.17411651039204512</c:v>
                </c:pt>
                <c:pt idx="152">
                  <c:v>0.17411651039204512</c:v>
                </c:pt>
                <c:pt idx="153">
                  <c:v>0.17411651039204512</c:v>
                </c:pt>
                <c:pt idx="154">
                  <c:v>0.17411651039204512</c:v>
                </c:pt>
                <c:pt idx="155">
                  <c:v>0.17411651039204512</c:v>
                </c:pt>
                <c:pt idx="156">
                  <c:v>0.17411651039204512</c:v>
                </c:pt>
                <c:pt idx="157">
                  <c:v>0.17411651039204512</c:v>
                </c:pt>
                <c:pt idx="158">
                  <c:v>0.17411651039204512</c:v>
                </c:pt>
                <c:pt idx="159">
                  <c:v>0.17411651039204512</c:v>
                </c:pt>
                <c:pt idx="160">
                  <c:v>0.17411651039204512</c:v>
                </c:pt>
                <c:pt idx="161">
                  <c:v>0.17411651039204512</c:v>
                </c:pt>
                <c:pt idx="162">
                  <c:v>0.17411651039204512</c:v>
                </c:pt>
                <c:pt idx="163">
                  <c:v>0.17411651039204512</c:v>
                </c:pt>
                <c:pt idx="164">
                  <c:v>0.17411651039204512</c:v>
                </c:pt>
                <c:pt idx="165">
                  <c:v>0.17411651039204512</c:v>
                </c:pt>
                <c:pt idx="166">
                  <c:v>0.17411651039204512</c:v>
                </c:pt>
                <c:pt idx="167">
                  <c:v>0.17411651039204512</c:v>
                </c:pt>
                <c:pt idx="168">
                  <c:v>0.17411651039204512</c:v>
                </c:pt>
                <c:pt idx="169">
                  <c:v>0.17411651039204512</c:v>
                </c:pt>
                <c:pt idx="170">
                  <c:v>0.17411651039204512</c:v>
                </c:pt>
                <c:pt idx="171">
                  <c:v>0.17411651039204512</c:v>
                </c:pt>
                <c:pt idx="172">
                  <c:v>0.17411651039204512</c:v>
                </c:pt>
                <c:pt idx="173">
                  <c:v>0.17411651039204512</c:v>
                </c:pt>
                <c:pt idx="174">
                  <c:v>0.17411651039204512</c:v>
                </c:pt>
                <c:pt idx="175">
                  <c:v>0.17411651039204512</c:v>
                </c:pt>
                <c:pt idx="176">
                  <c:v>0.17411651039204512</c:v>
                </c:pt>
                <c:pt idx="177">
                  <c:v>0.17411651039204512</c:v>
                </c:pt>
                <c:pt idx="178">
                  <c:v>0.17411651039204512</c:v>
                </c:pt>
                <c:pt idx="179">
                  <c:v>0.17411651039204512</c:v>
                </c:pt>
                <c:pt idx="180">
                  <c:v>0.17411651039204512</c:v>
                </c:pt>
                <c:pt idx="181">
                  <c:v>0.17411651039204512</c:v>
                </c:pt>
                <c:pt idx="182">
                  <c:v>0.17411651039204512</c:v>
                </c:pt>
                <c:pt idx="183">
                  <c:v>0.17411651039204512</c:v>
                </c:pt>
                <c:pt idx="184">
                  <c:v>0.17411651039204512</c:v>
                </c:pt>
                <c:pt idx="185">
                  <c:v>0.17411651039204512</c:v>
                </c:pt>
                <c:pt idx="186">
                  <c:v>0.17411651039204512</c:v>
                </c:pt>
                <c:pt idx="187">
                  <c:v>0.17411651039204512</c:v>
                </c:pt>
                <c:pt idx="188">
                  <c:v>0.17411651039204512</c:v>
                </c:pt>
                <c:pt idx="189">
                  <c:v>0.17411651039204512</c:v>
                </c:pt>
                <c:pt idx="190">
                  <c:v>0.17411651039204512</c:v>
                </c:pt>
                <c:pt idx="191">
                  <c:v>0.17411651039204512</c:v>
                </c:pt>
                <c:pt idx="192">
                  <c:v>0.17411651039204512</c:v>
                </c:pt>
                <c:pt idx="193">
                  <c:v>0.17411651039204512</c:v>
                </c:pt>
                <c:pt idx="194">
                  <c:v>0.17411651039204512</c:v>
                </c:pt>
                <c:pt idx="195">
                  <c:v>0.17411651039204512</c:v>
                </c:pt>
                <c:pt idx="196">
                  <c:v>0.17411651039204512</c:v>
                </c:pt>
                <c:pt idx="197">
                  <c:v>0.17411651039204512</c:v>
                </c:pt>
                <c:pt idx="198">
                  <c:v>0.17411651039204512</c:v>
                </c:pt>
                <c:pt idx="199">
                  <c:v>0.17411651039204512</c:v>
                </c:pt>
                <c:pt idx="200">
                  <c:v>0.17411651039204512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75248"/>
        <c:axId val="1189873072"/>
      </c:scatterChart>
      <c:valAx>
        <c:axId val="1189875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3072"/>
        <c:crosses val="autoZero"/>
        <c:crossBetween val="midCat"/>
      </c:valAx>
      <c:valAx>
        <c:axId val="118987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5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482976"/>
        <c:axId val="1532484608"/>
      </c:scatterChart>
      <c:valAx>
        <c:axId val="153248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4608"/>
        <c:crosses val="autoZero"/>
        <c:crossBetween val="midCat"/>
      </c:valAx>
      <c:valAx>
        <c:axId val="153248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1.7221289044368151</c:v>
                </c:pt>
                <c:pt idx="2">
                  <c:v>2.5697095099446385</c:v>
                </c:pt>
                <c:pt idx="3">
                  <c:v>3.8363826692461203</c:v>
                </c:pt>
                <c:pt idx="4">
                  <c:v>5.7302731394063038</c:v>
                </c:pt>
                <c:pt idx="5">
                  <c:v>8.5632792307368799</c:v>
                </c:pt>
                <c:pt idx="6">
                  <c:v>12.80300776783333</c:v>
                </c:pt>
                <c:pt idx="7">
                  <c:v>19.150788849435248</c:v>
                </c:pt>
                <c:pt idx="8">
                  <c:v>43.571172837001662</c:v>
                </c:pt>
                <c:pt idx="9">
                  <c:v>73.573036796648083</c:v>
                </c:pt>
                <c:pt idx="10">
                  <c:v>105.22490188542038</c:v>
                </c:pt>
                <c:pt idx="11">
                  <c:v>136.6390529779674</c:v>
                </c:pt>
                <c:pt idx="12">
                  <c:v>165.93031438089085</c:v>
                </c:pt>
                <c:pt idx="13">
                  <c:v>195.09918544633828</c:v>
                </c:pt>
                <c:pt idx="14">
                  <c:v>220.29619985261493</c:v>
                </c:pt>
                <c:pt idx="15">
                  <c:v>243.49603709136889</c:v>
                </c:pt>
                <c:pt idx="16">
                  <c:v>262.7906198668224</c:v>
                </c:pt>
                <c:pt idx="17">
                  <c:v>280.12834407535865</c:v>
                </c:pt>
                <c:pt idx="18">
                  <c:v>295.51940832091657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71984"/>
        <c:axId val="1189875792"/>
      </c:scatterChart>
      <c:valAx>
        <c:axId val="1189871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5792"/>
        <c:crosses val="autoZero"/>
        <c:crossBetween val="midCat"/>
      </c:valAx>
      <c:valAx>
        <c:axId val="118987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1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1.4006115559866357</c:v>
                </c:pt>
                <c:pt idx="2">
                  <c:v>1.6990938396611786</c:v>
                </c:pt>
                <c:pt idx="3">
                  <c:v>2.0614328883851147</c:v>
                </c:pt>
                <c:pt idx="4">
                  <c:v>2.5013403120072093</c:v>
                </c:pt>
                <c:pt idx="5">
                  <c:v>3.0354820784005443</c:v>
                </c:pt>
                <c:pt idx="6">
                  <c:v>3.6841171115385669</c:v>
                </c:pt>
                <c:pt idx="7">
                  <c:v>4.4718743346279552</c:v>
                </c:pt>
                <c:pt idx="8">
                  <c:v>23.263074890123416</c:v>
                </c:pt>
                <c:pt idx="9">
                  <c:v>43.571172837001662</c:v>
                </c:pt>
                <c:pt idx="10">
                  <c:v>67.603416673028747</c:v>
                </c:pt>
                <c:pt idx="11">
                  <c:v>91.411721878136134</c:v>
                </c:pt>
                <c:pt idx="12">
                  <c:v>118.99328902598921</c:v>
                </c:pt>
                <c:pt idx="13">
                  <c:v>144.46353179007701</c:v>
                </c:pt>
                <c:pt idx="14">
                  <c:v>169.82603409584337</c:v>
                </c:pt>
                <c:pt idx="15">
                  <c:v>193.15794479143537</c:v>
                </c:pt>
                <c:pt idx="16">
                  <c:v>216.42426424013175</c:v>
                </c:pt>
                <c:pt idx="17">
                  <c:v>237.7010064173613</c:v>
                </c:pt>
                <c:pt idx="18">
                  <c:v>257.00572454608056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70352"/>
        <c:axId val="1189866544"/>
      </c:scatterChart>
      <c:valAx>
        <c:axId val="1189870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66544"/>
        <c:crosses val="autoZero"/>
        <c:crossBetween val="midCat"/>
      </c:valAx>
      <c:valAx>
        <c:axId val="118986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72528"/>
        <c:axId val="1189867088"/>
      </c:scatterChart>
      <c:valAx>
        <c:axId val="1189872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67088"/>
        <c:crosses val="autoZero"/>
        <c:crossBetween val="midCat"/>
      </c:valAx>
      <c:valAx>
        <c:axId val="118986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2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67632"/>
        <c:axId val="1189869264"/>
      </c:scatterChart>
      <c:valAx>
        <c:axId val="1189867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69264"/>
        <c:crosses val="autoZero"/>
        <c:crossBetween val="midCat"/>
      </c:valAx>
      <c:valAx>
        <c:axId val="118986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6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870896"/>
        <c:axId val="1189873616"/>
      </c:scatterChart>
      <c:valAx>
        <c:axId val="1189870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3616"/>
        <c:crosses val="autoZero"/>
        <c:crossBetween val="midCat"/>
      </c:valAx>
      <c:valAx>
        <c:axId val="118987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9870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480256"/>
        <c:axId val="1532481344"/>
      </c:scatterChart>
      <c:valAx>
        <c:axId val="1532480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1344"/>
        <c:crosses val="autoZero"/>
        <c:crossBetween val="midCat"/>
      </c:valAx>
      <c:valAx>
        <c:axId val="153248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480800"/>
        <c:axId val="1532484064"/>
      </c:scatterChart>
      <c:valAx>
        <c:axId val="153248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4064"/>
        <c:crosses val="autoZero"/>
        <c:crossBetween val="midCat"/>
      </c:valAx>
      <c:valAx>
        <c:axId val="15324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481888"/>
        <c:axId val="1532492224"/>
      </c:scatterChart>
      <c:valAx>
        <c:axId val="153248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92224"/>
        <c:crosses val="autoZero"/>
        <c:crossBetween val="midCat"/>
      </c:valAx>
      <c:valAx>
        <c:axId val="15324922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248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2" zoomScale="80" zoomScaleNormal="80" workbookViewId="0">
      <selection activeCell="C91" sqref="C9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3.26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0.3</v>
      </c>
      <c r="D9" s="36">
        <f t="shared" ref="D9:D18" si="0">C9*$C$5</f>
        <v>0.97799999999999987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111</v>
      </c>
      <c r="C10" s="35">
        <v>0.35</v>
      </c>
      <c r="D10" s="36">
        <f t="shared" si="0"/>
        <v>1.1409999999999998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111</v>
      </c>
      <c r="C11" s="35">
        <v>0.35</v>
      </c>
      <c r="D11" s="36">
        <f t="shared" si="0"/>
        <v>1.1409999999999998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3.26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83">
        <v>7</v>
      </c>
      <c r="B36" s="292">
        <v>2.04</v>
      </c>
      <c r="C36" s="63"/>
      <c r="D36" s="63"/>
      <c r="E36" s="54"/>
      <c r="F36" s="54"/>
      <c r="G36" s="54"/>
      <c r="H36" s="54"/>
      <c r="I36" s="52">
        <f>IFERROR(B36/A36,"")</f>
        <v>0.29142857142857143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283">
        <v>8</v>
      </c>
      <c r="B37" s="292">
        <v>20.399999999999999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18.36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283">
        <v>9</v>
      </c>
      <c r="B38" s="292">
        <v>40.799999999999997</v>
      </c>
      <c r="C38" s="63"/>
      <c r="D38" s="63"/>
      <c r="E38" s="54"/>
      <c r="F38" s="54"/>
      <c r="G38" s="54"/>
      <c r="H38" s="54"/>
      <c r="I38" s="56">
        <f t="shared" si="1"/>
        <v>20.399999999999999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283">
        <v>10</v>
      </c>
      <c r="B39" s="292">
        <v>67.319999999999993</v>
      </c>
      <c r="C39" s="63"/>
      <c r="D39" s="63"/>
      <c r="E39" s="54"/>
      <c r="F39" s="54"/>
      <c r="G39" s="54"/>
      <c r="H39" s="54"/>
      <c r="I39" s="52">
        <f t="shared" si="1"/>
        <v>26.519999999999996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83">
        <v>11</v>
      </c>
      <c r="B40" s="292">
        <v>93.84</v>
      </c>
      <c r="C40" s="63"/>
      <c r="D40" s="63"/>
      <c r="E40" s="54"/>
      <c r="F40" s="54"/>
      <c r="G40" s="54"/>
      <c r="H40" s="54"/>
      <c r="I40" s="52">
        <f t="shared" si="1"/>
        <v>26.52000000000001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83">
        <v>12</v>
      </c>
      <c r="B41" s="292">
        <v>124.44</v>
      </c>
      <c r="C41" s="63"/>
      <c r="D41" s="63"/>
      <c r="E41" s="54"/>
      <c r="F41" s="54"/>
      <c r="G41" s="54"/>
      <c r="H41" s="54"/>
      <c r="I41" s="56">
        <f t="shared" si="1"/>
        <v>30.599999999999994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83">
        <v>13</v>
      </c>
      <c r="B42" s="292">
        <v>157.08000000000001</v>
      </c>
      <c r="C42" s="63"/>
      <c r="D42" s="63"/>
      <c r="E42" s="54"/>
      <c r="F42" s="54"/>
      <c r="G42" s="54"/>
      <c r="H42" s="54"/>
      <c r="I42" s="56">
        <f t="shared" si="1"/>
        <v>32.640000000000015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14</v>
      </c>
      <c r="B43" s="61">
        <v>187.68</v>
      </c>
      <c r="C43" s="53"/>
      <c r="D43" s="53"/>
      <c r="E43" s="54"/>
      <c r="F43" s="54"/>
      <c r="G43" s="54"/>
      <c r="H43" s="54"/>
      <c r="I43" s="52">
        <f t="shared" si="1"/>
        <v>30.599999999999994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15</v>
      </c>
      <c r="B44" s="61">
        <v>220.32</v>
      </c>
      <c r="C44" s="53"/>
      <c r="D44" s="53"/>
      <c r="E44" s="54"/>
      <c r="F44" s="54"/>
      <c r="G44" s="54"/>
      <c r="H44" s="54"/>
      <c r="I44" s="52">
        <f t="shared" si="1"/>
        <v>32.639999999999986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16</v>
      </c>
      <c r="B45" s="61">
        <v>252.96</v>
      </c>
      <c r="C45" s="53"/>
      <c r="D45" s="53"/>
      <c r="E45" s="54"/>
      <c r="F45" s="54"/>
      <c r="G45" s="54"/>
      <c r="H45" s="54"/>
      <c r="I45" s="52">
        <f t="shared" si="1"/>
        <v>32.640000000000015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17</v>
      </c>
      <c r="B46" s="61">
        <v>283.56</v>
      </c>
      <c r="C46" s="53"/>
      <c r="D46" s="53"/>
      <c r="E46" s="54"/>
      <c r="F46" s="54"/>
      <c r="G46" s="54"/>
      <c r="H46" s="54"/>
      <c r="I46" s="52">
        <f t="shared" si="1"/>
        <v>30.599999999999994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18</v>
      </c>
      <c r="B47" s="61">
        <v>312.12</v>
      </c>
      <c r="C47" s="53">
        <v>1</v>
      </c>
      <c r="D47" s="53">
        <v>312</v>
      </c>
      <c r="E47" s="54">
        <v>0.78</v>
      </c>
      <c r="F47" s="54"/>
      <c r="G47" s="54"/>
      <c r="H47" s="54">
        <v>0.22</v>
      </c>
      <c r="I47" s="52">
        <f t="shared" si="1"/>
        <v>28.560000000000002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I-214</v>
      </c>
      <c r="C58" s="25" t="s">
        <v>324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7</v>
      </c>
      <c r="B62" s="61">
        <v>18.36</v>
      </c>
      <c r="C62" s="53"/>
      <c r="D62" s="53"/>
      <c r="E62" s="54"/>
      <c r="F62" s="54"/>
      <c r="G62" s="54"/>
      <c r="H62" s="54"/>
      <c r="I62" s="56">
        <f>IFERROR(B62/A62,"")</f>
        <v>2.6228571428571428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8</v>
      </c>
      <c r="B63" s="61">
        <v>42.84</v>
      </c>
      <c r="C63" s="53"/>
      <c r="D63" s="53"/>
      <c r="E63" s="54"/>
      <c r="F63" s="54"/>
      <c r="G63" s="54"/>
      <c r="H63" s="54"/>
      <c r="I63" s="52">
        <f>IF(A63&lt;&gt;0,(B63-(B62-D62))/(A63-A62),"")</f>
        <v>24.480000000000004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9</v>
      </c>
      <c r="B64" s="61">
        <v>73.44</v>
      </c>
      <c r="C64" s="53"/>
      <c r="D64" s="53"/>
      <c r="E64" s="54"/>
      <c r="F64" s="54"/>
      <c r="G64" s="54"/>
      <c r="H64" s="54"/>
      <c r="I64" s="52">
        <f>IF(A64&lt;&gt;0,(B64-(B63-D63))/(A64-A63),"")</f>
        <v>30.599999999999994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10</v>
      </c>
      <c r="B65" s="61">
        <v>106.08</v>
      </c>
      <c r="C65" s="53"/>
      <c r="D65" s="53"/>
      <c r="E65" s="54"/>
      <c r="F65" s="54"/>
      <c r="G65" s="54"/>
      <c r="H65" s="54"/>
      <c r="I65" s="52">
        <f>IF(A65&lt;&gt;0,(B65-(B64-D64))/(A65-A64),"")</f>
        <v>32.64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11</v>
      </c>
      <c r="B66" s="61">
        <v>138.72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32.64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12</v>
      </c>
      <c r="B67" s="61">
        <v>169.32</v>
      </c>
      <c r="C67" s="53"/>
      <c r="D67" s="53"/>
      <c r="E67" s="54"/>
      <c r="F67" s="54"/>
      <c r="G67" s="54"/>
      <c r="H67" s="54"/>
      <c r="I67" s="52">
        <f t="shared" si="2"/>
        <v>30.599999999999994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13</v>
      </c>
      <c r="B68" s="61">
        <v>199.92</v>
      </c>
      <c r="C68" s="53"/>
      <c r="D68" s="53"/>
      <c r="E68" s="54"/>
      <c r="F68" s="54"/>
      <c r="G68" s="54"/>
      <c r="H68" s="54"/>
      <c r="I68" s="52">
        <f t="shared" si="2"/>
        <v>30.599999999999994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14</v>
      </c>
      <c r="B69" s="61">
        <v>226.44</v>
      </c>
      <c r="C69" s="53"/>
      <c r="D69" s="53"/>
      <c r="E69" s="54"/>
      <c r="F69" s="54"/>
      <c r="G69" s="54"/>
      <c r="H69" s="54"/>
      <c r="I69" s="52">
        <f t="shared" si="2"/>
        <v>26.52000000000001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15</v>
      </c>
      <c r="B70" s="61">
        <v>250.92</v>
      </c>
      <c r="C70" s="53"/>
      <c r="D70" s="53"/>
      <c r="E70" s="54"/>
      <c r="F70" s="54"/>
      <c r="G70" s="54"/>
      <c r="H70" s="54"/>
      <c r="I70" s="52">
        <f t="shared" si="2"/>
        <v>24.47999999999999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16</v>
      </c>
      <c r="B71" s="61">
        <v>271.32</v>
      </c>
      <c r="C71" s="53"/>
      <c r="D71" s="53"/>
      <c r="E71" s="54"/>
      <c r="F71" s="54"/>
      <c r="G71" s="54"/>
      <c r="H71" s="54"/>
      <c r="I71" s="52">
        <f t="shared" si="2"/>
        <v>20.400000000000006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17</v>
      </c>
      <c r="B72" s="61">
        <v>289.68</v>
      </c>
      <c r="C72" s="53"/>
      <c r="D72" s="53"/>
      <c r="E72" s="54"/>
      <c r="F72" s="54"/>
      <c r="G72" s="54"/>
      <c r="H72" s="54"/>
      <c r="I72" s="52">
        <f t="shared" si="2"/>
        <v>18.360000000000014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18</v>
      </c>
      <c r="B73" s="61">
        <v>306</v>
      </c>
      <c r="C73" s="53">
        <v>1</v>
      </c>
      <c r="D73" s="53">
        <v>306</v>
      </c>
      <c r="E73" s="54">
        <v>0.78</v>
      </c>
      <c r="F73" s="54"/>
      <c r="G73" s="54"/>
      <c r="H73" s="54">
        <v>0.22</v>
      </c>
      <c r="I73" s="52">
        <f t="shared" si="2"/>
        <v>16.319999999999993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I-214</v>
      </c>
      <c r="C84" s="25" t="s">
        <v>325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7</v>
      </c>
      <c r="B88" s="63">
        <v>4.08</v>
      </c>
      <c r="C88" s="53"/>
      <c r="D88" s="63"/>
      <c r="E88" s="54"/>
      <c r="F88" s="54"/>
      <c r="G88" s="54"/>
      <c r="H88" s="54"/>
      <c r="I88" s="56">
        <f>IFERROR(B88/A88,"")</f>
        <v>0.58285714285714285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8</v>
      </c>
      <c r="B89" s="63">
        <v>22.44</v>
      </c>
      <c r="C89" s="53"/>
      <c r="D89" s="63"/>
      <c r="E89" s="54"/>
      <c r="F89" s="54"/>
      <c r="G89" s="54"/>
      <c r="H89" s="54"/>
      <c r="I89" s="56">
        <f t="shared" ref="I89:I107" si="3">IF(A89&lt;&gt;0,(B89-(B88-D88))/(A89-A88),"")</f>
        <v>18.36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9</v>
      </c>
      <c r="B90" s="63">
        <v>42.84</v>
      </c>
      <c r="C90" s="53"/>
      <c r="D90" s="63"/>
      <c r="E90" s="54"/>
      <c r="F90" s="54"/>
      <c r="G90" s="54"/>
      <c r="H90" s="54"/>
      <c r="I90" s="56">
        <f t="shared" si="3"/>
        <v>20.400000000000002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10</v>
      </c>
      <c r="B91" s="63">
        <v>67.319999999999993</v>
      </c>
      <c r="C91" s="53"/>
      <c r="D91" s="63"/>
      <c r="E91" s="54"/>
      <c r="F91" s="54"/>
      <c r="G91" s="54"/>
      <c r="H91" s="54"/>
      <c r="I91" s="56">
        <f t="shared" si="3"/>
        <v>24.47999999999999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11</v>
      </c>
      <c r="B92" s="63">
        <v>91.8</v>
      </c>
      <c r="C92" s="53"/>
      <c r="D92" s="63"/>
      <c r="E92" s="54"/>
      <c r="F92" s="54"/>
      <c r="G92" s="54"/>
      <c r="H92" s="54"/>
      <c r="I92" s="56">
        <f t="shared" si="3"/>
        <v>24.480000000000004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12</v>
      </c>
      <c r="B93" s="63">
        <v>120.36</v>
      </c>
      <c r="C93" s="53"/>
      <c r="D93" s="63"/>
      <c r="E93" s="54"/>
      <c r="F93" s="54"/>
      <c r="G93" s="54"/>
      <c r="H93" s="54"/>
      <c r="I93" s="56">
        <f t="shared" si="3"/>
        <v>28.560000000000002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13</v>
      </c>
      <c r="B94" s="63">
        <v>146.88</v>
      </c>
      <c r="C94" s="63"/>
      <c r="D94" s="63"/>
      <c r="E94" s="93"/>
      <c r="F94" s="93"/>
      <c r="G94" s="93"/>
      <c r="H94" s="93"/>
      <c r="I94" s="56">
        <f t="shared" si="3"/>
        <v>26.519999999999996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14</v>
      </c>
      <c r="B95" s="63">
        <v>173.4</v>
      </c>
      <c r="C95" s="63"/>
      <c r="D95" s="63"/>
      <c r="E95" s="93"/>
      <c r="F95" s="93"/>
      <c r="G95" s="93"/>
      <c r="H95" s="93"/>
      <c r="I95" s="56">
        <f t="shared" si="3"/>
        <v>26.52000000000001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15</v>
      </c>
      <c r="B96" s="63">
        <v>197.88</v>
      </c>
      <c r="C96" s="63"/>
      <c r="D96" s="63"/>
      <c r="E96" s="93"/>
      <c r="F96" s="93"/>
      <c r="G96" s="93"/>
      <c r="H96" s="93"/>
      <c r="I96" s="56">
        <f t="shared" si="3"/>
        <v>24.47999999999999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16</v>
      </c>
      <c r="B97" s="63">
        <v>222.36</v>
      </c>
      <c r="C97" s="63"/>
      <c r="D97" s="63"/>
      <c r="E97" s="93"/>
      <c r="F97" s="93"/>
      <c r="G97" s="93"/>
      <c r="H97" s="93"/>
      <c r="I97" s="56">
        <f t="shared" si="3"/>
        <v>24.480000000000018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17</v>
      </c>
      <c r="B98" s="63">
        <v>244.8</v>
      </c>
      <c r="C98" s="63"/>
      <c r="D98" s="63"/>
      <c r="E98" s="93"/>
      <c r="F98" s="93"/>
      <c r="G98" s="93"/>
      <c r="H98" s="93"/>
      <c r="I98" s="56">
        <f t="shared" si="3"/>
        <v>22.439999999999998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18</v>
      </c>
      <c r="B99" s="63">
        <v>265.2</v>
      </c>
      <c r="C99" s="63">
        <v>1</v>
      </c>
      <c r="D99" s="63">
        <v>265.2</v>
      </c>
      <c r="E99" s="54">
        <v>0.78</v>
      </c>
      <c r="F99" s="93"/>
      <c r="G99" s="93"/>
      <c r="H99" s="93">
        <v>0.22</v>
      </c>
      <c r="I99" s="56">
        <f t="shared" si="3"/>
        <v>20.399999999999977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7" sqref="G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I-214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I-214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110.66940997451383</v>
      </c>
      <c r="T3" s="62">
        <f>IF('Données projet'!E9&gt;30,$R$33-$H$33,LOOKUP('Données projet'!$E$9,$A$3:$A$203,R3:R203)-LOOKUP('Données projet'!$E$9,$A$3:$A$203,$H$3:$H$203))</f>
        <v>375.5294124310891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114.96144495286387</v>
      </c>
      <c r="AO3" s="62">
        <f>IF('Données projet'!E10&gt;30,$AM$33-$H$33,LOOKUP('Données projet'!$E$10,$A$3:$A$203,AM3:AM203)-LOOKUP('Données projet'!$E$10,$A$3:$A$203,$H$3:$H$203))</f>
        <v>323.95542817958631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88.942039147781145</v>
      </c>
      <c r="BJ3" s="62">
        <f>IF('Données projet'!E11&gt;30,$BH$33-$H$33,LOOKUP('Données projet'!$E$11,$A$3:$A$203,BH3:BH203)-LOOKUP('Données projet'!$E$11,$A$3:$A$203,$H$3:$H$203))</f>
        <v>285.44174440475035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0.29142857142857143</v>
      </c>
      <c r="N4" s="14">
        <f>IF('Données projet'!$A$36&gt;35,N3+M4-V3,IF(A4&lt;'Données projet'!$A$36,$K$205^A4,IF(A4='Données projet'!$A$36,'Données projet'!$B$36,N3+M4-V3)))</f>
        <v>1.1072173462724677</v>
      </c>
      <c r="O4" s="14">
        <f>N4*VLOOKUP('Données projet'!$B$9,Paramètres!$A$1:$I$89,3,0)*VLOOKUP('Données projet'!$B$9,Paramètres!$A$1:$I$89,5,0)</f>
        <v>0.56308645362032617</v>
      </c>
      <c r="P4" s="14">
        <f>EXP(-1.0587+0.8836*LN(O4)+0.284)</f>
        <v>0.2774343331987012</v>
      </c>
      <c r="Q4" s="22">
        <f t="shared" ref="Q4:Q34" si="2">(O4+P4)*0.475*44/12</f>
        <v>1.4639070370431393</v>
      </c>
      <c r="R4" s="62">
        <f t="shared" si="0"/>
        <v>169.27634098996697</v>
      </c>
      <c r="S4" s="62">
        <f ca="1">AVERAGE(OFFSET($R$3,0,0,'Données projet'!$E$9+1,1))-AVERAGE(OFFSET($H$3,0,0,'Données projet'!$E$9+1,1))</f>
        <v>110.66940997451383</v>
      </c>
      <c r="T4" s="62">
        <f>$T$3</f>
        <v>375.5294124310891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2.6228571428571428</v>
      </c>
      <c r="AI4" s="14">
        <f>IF('Données projet'!$A$62&gt;35,AI3+AH4-AQ3,IF(A4&lt;'Données projet'!$A$62,$AF$205^A4,IF(A4='Données projet'!$A$62,'Données projet'!$B$62,AI3+AH4-AQ3)))</f>
        <v>1.5154905741783802</v>
      </c>
      <c r="AJ4" s="14">
        <f>AI4*VLOOKUP('Données projet'!$B$10,Paramètres!$A$1:$I$89,3,0)*VLOOKUP('Données projet'!$B$10,Paramètres!$A$1:$I$89,5,0)</f>
        <v>0.66669461339255298</v>
      </c>
      <c r="AK4" s="14">
        <f>EXP(-1.0587+0.8836*LN(AJ4)+0.284)</f>
        <v>0.32208753269557061</v>
      </c>
      <c r="AL4" s="22">
        <f t="shared" ref="AL4:AL67" si="4">(AJ4+AK4)*0.475*44/12</f>
        <v>1.7221289044368151</v>
      </c>
      <c r="AM4" s="62">
        <f t="shared" ref="AM4:AM67" si="5">AL4+(AD4+AE4)*44/12</f>
        <v>169.53456285736067</v>
      </c>
      <c r="AN4" s="62">
        <f ca="1">AVERAGE(OFFSET($AM$3,0,0,'Données projet'!$E$10+1,1))-AVERAGE(OFFSET($H$3,0,0,'Données projet'!$E$10+1,1))</f>
        <v>114.96144495286387</v>
      </c>
      <c r="AO4" s="62">
        <f>$AO$3</f>
        <v>323.95542817958631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0.58285714285714285</v>
      </c>
      <c r="BD4" s="13">
        <f>IF('Données projet'!$A$88&gt;35,BD3+BC4-BL3,IF(A4&lt;'Données projet'!$A$88,$BA$205^A4,IF(A4='Données projet'!$A$88,'Données projet'!$B$88,BD3+BC4-BL3)))</f>
        <v>1.2224670613771778</v>
      </c>
      <c r="BE4" s="14">
        <f>BD4*VLOOKUP('Données projet'!$B$11,Paramètres!$A$1:$I$89,3,0)*VLOOKUP('Données projet'!$B$11,Paramètres!$A$1:$I$89,5,0)</f>
        <v>0.53778770964104805</v>
      </c>
      <c r="BF4" s="14">
        <f>EXP(-1.0587+0.8836*LN(BE4)+0.284)</f>
        <v>0.26639117417902985</v>
      </c>
      <c r="BG4" s="22">
        <f t="shared" ref="BG4:BG67" si="7">(BE4+BF4)*0.475*44/12</f>
        <v>1.4006115559866357</v>
      </c>
      <c r="BH4" s="62">
        <f t="shared" ref="BH4:BH67" si="8">BG4+(AY4+AZ4)*44/12</f>
        <v>169.21304550891048</v>
      </c>
      <c r="BI4" s="62">
        <f ca="1">AVERAGE(OFFSET($BH$3,0,0,'Données projet'!$E$11+1,1))-AVERAGE(OFFSET($H$3,0,0,'Données projet'!$E$11+1,1))</f>
        <v>88.942039147781145</v>
      </c>
      <c r="BJ4" s="62">
        <f>$BJ$3</f>
        <v>285.44174440475035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0.29142857142857143</v>
      </c>
      <c r="N5" s="14">
        <f>IF('Données projet'!$A$36&gt;35,N4+M5-V4,IF(A5&lt;'Données projet'!$A$36,$K$205^A5,IF(A5='Données projet'!$A$36,'Données projet'!$B$36,N4+M5-V4)))</f>
        <v>1.2259302518866457</v>
      </c>
      <c r="O5" s="14">
        <f>N5*VLOOKUP('Données projet'!$B$9,Paramètres!$A$1:$I$89,3,0)*VLOOKUP('Données projet'!$B$9,Paramètres!$A$1:$I$89,5,0)</f>
        <v>0.62345908889947266</v>
      </c>
      <c r="P5" s="14">
        <f t="shared" ref="P5:P68" si="33">EXP(-1.0587+0.8836*LN(O5)+0.284)</f>
        <v>0.30355988442621562</v>
      </c>
      <c r="Q5" s="22">
        <f t="shared" si="2"/>
        <v>1.6145580452089072</v>
      </c>
      <c r="R5" s="62">
        <f t="shared" si="0"/>
        <v>172.21183933270973</v>
      </c>
      <c r="S5" s="62">
        <f ca="1">AVERAGE(OFFSET($R$3,0,0,'Données projet'!$E$9+1,1))-AVERAGE(OFFSET($H$3,0,0,'Données projet'!$E$9+1,1))</f>
        <v>110.66940997451383</v>
      </c>
      <c r="T5" s="62">
        <f t="shared" ref="T5:T68" si="34">$T$3</f>
        <v>375.5294124310891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2.6228571428571428</v>
      </c>
      <c r="AI5" s="14">
        <f>IF('Données projet'!$A$62&gt;35,AI4+AH5-AQ4,IF(A5&lt;'Données projet'!$A$62,$AF$205^A5,IF(A5='Données projet'!$A$62,'Données projet'!$B$62,AI4+AH5-AQ4)))</f>
        <v>2.2967116804235164</v>
      </c>
      <c r="AJ5" s="14">
        <f>AI5*VLOOKUP('Données projet'!$B$10,Paramètres!$A$1:$I$89,3,0)*VLOOKUP('Données projet'!$B$10,Paramètres!$A$1:$I$89,5,0)</f>
        <v>1.0103694024519134</v>
      </c>
      <c r="AK5" s="14">
        <f t="shared" ref="AK5:AK68" si="35">EXP(-1.0587+0.8836*LN(AJ5)+0.284)</f>
        <v>0.46506189512395557</v>
      </c>
      <c r="AL5" s="22">
        <f t="shared" si="4"/>
        <v>2.5697095099446385</v>
      </c>
      <c r="AM5" s="62">
        <f t="shared" si="5"/>
        <v>173.16699079744546</v>
      </c>
      <c r="AN5" s="62">
        <f ca="1">AVERAGE(OFFSET($AM$3,0,0,'Données projet'!$E$10+1,1))-AVERAGE(OFFSET($H$3,0,0,'Données projet'!$E$10+1,1))</f>
        <v>114.96144495286387</v>
      </c>
      <c r="AO5" s="62">
        <f t="shared" ref="AO5:AO68" si="36">$AO$3</f>
        <v>323.95542817958631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0.58285714285714285</v>
      </c>
      <c r="BD5" s="13">
        <f>IF('Données projet'!$A$88&gt;35,BD4+BC5-BL4,IF(A5&lt;'Données projet'!$A$88,$BA$205^A5,IF(A5='Données projet'!$A$88,'Données projet'!$B$88,BD4+BC5-BL4)))</f>
        <v>1.4944257161521526</v>
      </c>
      <c r="BE5" s="14">
        <f>BD5*VLOOKUP('Données projet'!$B$11,Paramètres!$A$1:$I$89,3,0)*VLOOKUP('Données projet'!$B$11,Paramètres!$A$1:$I$89,5,0)</f>
        <v>0.65742776104965495</v>
      </c>
      <c r="BF5" s="14">
        <f t="shared" ref="BF5:BF68" si="37">EXP(-1.0587+0.8836*LN(BE5)+0.284)</f>
        <v>0.31812851052614144</v>
      </c>
      <c r="BG5" s="22">
        <f t="shared" si="7"/>
        <v>1.6990938396611786</v>
      </c>
      <c r="BH5" s="62">
        <f t="shared" si="8"/>
        <v>172.29637512716201</v>
      </c>
      <c r="BI5" s="62">
        <f ca="1">AVERAGE(OFFSET($BH$3,0,0,'Données projet'!$E$11+1,1))-AVERAGE(OFFSET($H$3,0,0,'Données projet'!$E$11+1,1))</f>
        <v>88.942039147781145</v>
      </c>
      <c r="BJ5" s="62">
        <f t="shared" ref="BJ5:BJ68" si="38">$BJ$3</f>
        <v>285.44174440475035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0.29142857142857143</v>
      </c>
      <c r="N6" s="14">
        <f>IF('Données projet'!$A$36&gt;35,N5+M6-V5,IF(A6&lt;'Données projet'!$A$36,$K$205^A6,IF(A6='Données projet'!$A$36,'Données projet'!$B$36,N5+M6-V5)))</f>
        <v>1.3573712402090699</v>
      </c>
      <c r="O6" s="14">
        <f>N6*VLOOKUP('Données projet'!$B$9,Paramètres!$A$1:$I$89,3,0)*VLOOKUP('Données projet'!$B$9,Paramètres!$A$1:$I$89,5,0)</f>
        <v>0.69030471792072468</v>
      </c>
      <c r="P6" s="14">
        <f t="shared" si="33"/>
        <v>0.3321456373853327</v>
      </c>
      <c r="Q6" s="22">
        <f t="shared" si="2"/>
        <v>1.7807677021580497</v>
      </c>
      <c r="R6" s="62">
        <f t="shared" si="0"/>
        <v>175.13578827204293</v>
      </c>
      <c r="S6" s="62">
        <f ca="1">AVERAGE(OFFSET($R$3,0,0,'Données projet'!$E$9+1,1))-AVERAGE(OFFSET($H$3,0,0,'Données projet'!$E$9+1,1))</f>
        <v>110.66940997451383</v>
      </c>
      <c r="T6" s="62">
        <f t="shared" si="34"/>
        <v>375.5294124310891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2.6228571428571428</v>
      </c>
      <c r="AI6" s="14">
        <f>IF('Données projet'!$A$62&gt;35,AI5+AH6-AQ5,IF(A6&lt;'Données projet'!$A$62,$AF$205^A6,IF(A6='Données projet'!$A$62,'Données projet'!$B$62,AI5+AH6-AQ5)))</f>
        <v>3.4806449032872271</v>
      </c>
      <c r="AJ6" s="14">
        <f>AI6*VLOOKUP('Données projet'!$B$10,Paramètres!$A$1:$I$89,3,0)*VLOOKUP('Données projet'!$B$10,Paramètres!$A$1:$I$89,5,0)</f>
        <v>1.5312053058541168</v>
      </c>
      <c r="AK6" s="14">
        <f t="shared" si="35"/>
        <v>0.6715024468230818</v>
      </c>
      <c r="AL6" s="22">
        <f t="shared" si="4"/>
        <v>3.8363826692461203</v>
      </c>
      <c r="AM6" s="62">
        <f t="shared" si="5"/>
        <v>177.19140323913101</v>
      </c>
      <c r="AN6" s="62">
        <f ca="1">AVERAGE(OFFSET($AM$3,0,0,'Données projet'!$E$10+1,1))-AVERAGE(OFFSET($H$3,0,0,'Données projet'!$E$10+1,1))</f>
        <v>114.96144495286387</v>
      </c>
      <c r="AO6" s="62">
        <f t="shared" si="36"/>
        <v>323.95542817958631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0.58285714285714285</v>
      </c>
      <c r="BD6" s="13">
        <f>IF('Données projet'!$A$88&gt;35,BD5+BC6-BL5,IF(A6&lt;'Données projet'!$A$88,$BA$205^A6,IF(A6='Données projet'!$A$88,'Données projet'!$B$88,BD5+BC6-BL5)))</f>
        <v>1.8268862136710062</v>
      </c>
      <c r="BE6" s="14">
        <f>BD6*VLOOKUP('Données projet'!$B$11,Paramètres!$A$1:$I$89,3,0)*VLOOKUP('Données projet'!$B$11,Paramètres!$A$1:$I$89,5,0)</f>
        <v>0.80368378311814903</v>
      </c>
      <c r="BF6" s="14">
        <f t="shared" si="37"/>
        <v>0.37991404753359176</v>
      </c>
      <c r="BG6" s="22">
        <f t="shared" si="7"/>
        <v>2.0614328883851147</v>
      </c>
      <c r="BH6" s="62">
        <f t="shared" si="8"/>
        <v>175.41645345827001</v>
      </c>
      <c r="BI6" s="62">
        <f ca="1">AVERAGE(OFFSET($BH$3,0,0,'Données projet'!$E$11+1,1))-AVERAGE(OFFSET($H$3,0,0,'Données projet'!$E$11+1,1))</f>
        <v>88.942039147781145</v>
      </c>
      <c r="BJ6" s="62">
        <f t="shared" si="38"/>
        <v>285.44174440475035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0.29142857142857143</v>
      </c>
      <c r="N7" s="14">
        <f>IF('Données projet'!$A$36&gt;35,N6+M7-V6,IF(A7&lt;'Données projet'!$A$36,$K$205^A7,IF(A7='Données projet'!$A$36,'Données projet'!$B$36,N6+M7-V6)))</f>
        <v>1.5029049824908547</v>
      </c>
      <c r="O7" s="14">
        <f>N7*VLOOKUP('Données projet'!$B$9,Paramètres!$A$1:$I$89,3,0)*VLOOKUP('Données projet'!$B$9,Paramètres!$A$1:$I$89,5,0)</f>
        <v>0.76431735789554911</v>
      </c>
      <c r="P7" s="14">
        <f t="shared" si="33"/>
        <v>0.36342326537195613</v>
      </c>
      <c r="Q7" s="22">
        <f t="shared" si="2"/>
        <v>1.9641482521909051</v>
      </c>
      <c r="R7" s="62">
        <f t="shared" si="0"/>
        <v>178.05027031636786</v>
      </c>
      <c r="S7" s="62">
        <f ca="1">AVERAGE(OFFSET($R$3,0,0,'Données projet'!$E$9+1,1))-AVERAGE(OFFSET($H$3,0,0,'Données projet'!$E$9+1,1))</f>
        <v>110.66940997451383</v>
      </c>
      <c r="T7" s="62">
        <f t="shared" si="34"/>
        <v>375.5294124310891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2.6228571428571428</v>
      </c>
      <c r="AI7" s="14">
        <f>IF('Données projet'!$A$62&gt;35,AI6+AH7-AQ6,IF(A7&lt;'Données projet'!$A$62,$AF$205^A7,IF(A7='Données projet'!$A$62,'Données projet'!$B$62,AI6+AH7-AQ6)))</f>
        <v>5.2748845429938127</v>
      </c>
      <c r="AJ7" s="14">
        <f>AI7*VLOOKUP('Données projet'!$B$10,Paramètres!$A$1:$I$89,3,0)*VLOOKUP('Données projet'!$B$10,Paramètres!$A$1:$I$89,5,0)</f>
        <v>2.320527208153838</v>
      </c>
      <c r="AK7" s="14">
        <f t="shared" si="35"/>
        <v>0.96958177140959023</v>
      </c>
      <c r="AL7" s="22">
        <f t="shared" si="4"/>
        <v>5.7302731394063038</v>
      </c>
      <c r="AM7" s="62">
        <f t="shared" si="5"/>
        <v>181.81639520358326</v>
      </c>
      <c r="AN7" s="62">
        <f ca="1">AVERAGE(OFFSET($AM$3,0,0,'Données projet'!$E$10+1,1))-AVERAGE(OFFSET($H$3,0,0,'Données projet'!$E$10+1,1))</f>
        <v>114.96144495286387</v>
      </c>
      <c r="AO7" s="62">
        <f t="shared" si="36"/>
        <v>323.95542817958631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0.58285714285714285</v>
      </c>
      <c r="BD7" s="13">
        <f>IF('Données projet'!$A$88&gt;35,BD6+BC7-BL6,IF(A7&lt;'Données projet'!$A$88,$BA$205^A7,IF(A7='Données projet'!$A$88,'Données projet'!$B$88,BD6+BC7-BL6)))</f>
        <v>2.2333082210968742</v>
      </c>
      <c r="BE7" s="14">
        <f>BD7*VLOOKUP('Données projet'!$B$11,Paramètres!$A$1:$I$89,3,0)*VLOOKUP('Données projet'!$B$11,Paramètres!$A$1:$I$89,5,0)</f>
        <v>0.98247695262493684</v>
      </c>
      <c r="BF7" s="14">
        <f t="shared" si="37"/>
        <v>0.45369930307298229</v>
      </c>
      <c r="BG7" s="22">
        <f t="shared" si="7"/>
        <v>2.5013403120072093</v>
      </c>
      <c r="BH7" s="62">
        <f t="shared" si="8"/>
        <v>178.58746237618416</v>
      </c>
      <c r="BI7" s="62">
        <f ca="1">AVERAGE(OFFSET($BH$3,0,0,'Données projet'!$E$11+1,1))-AVERAGE(OFFSET($H$3,0,0,'Données projet'!$E$11+1,1))</f>
        <v>88.942039147781145</v>
      </c>
      <c r="BJ7" s="62">
        <f t="shared" si="38"/>
        <v>285.44174440475035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0.29142857142857143</v>
      </c>
      <c r="N8" s="14">
        <f>IF('Données projet'!$A$36&gt;35,N7+M8-V7,IF(A8&lt;'Données projet'!$A$36,$K$205^A8,IF(A8='Données projet'!$A$36,'Données projet'!$B$36,N7+M8-V7)))</f>
        <v>1.6640424664131936</v>
      </c>
      <c r="O8" s="14">
        <f>N8*VLOOKUP('Données projet'!$B$9,Paramètres!$A$1:$I$89,3,0)*VLOOKUP('Données projet'!$B$9,Paramètres!$A$1:$I$89,5,0)</f>
        <v>0.84626543671909371</v>
      </c>
      <c r="P8" s="14">
        <f t="shared" si="33"/>
        <v>0.39764625798889885</v>
      </c>
      <c r="Q8" s="22">
        <f t="shared" si="2"/>
        <v>2.1664795349497541</v>
      </c>
      <c r="R8" s="62">
        <f t="shared" si="0"/>
        <v>180.95752741139711</v>
      </c>
      <c r="S8" s="62">
        <f ca="1">AVERAGE(OFFSET($R$3,0,0,'Données projet'!$E$9+1,1))-AVERAGE(OFFSET($H$3,0,0,'Données projet'!$E$9+1,1))</f>
        <v>110.66940997451383</v>
      </c>
      <c r="T8" s="62">
        <f t="shared" si="34"/>
        <v>375.5294124310891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2.6228571428571428</v>
      </c>
      <c r="AI8" s="14">
        <f>IF('Données projet'!$A$62&gt;35,AI7+AH8-AQ7,IF(A8&lt;'Données projet'!$A$62,$AF$205^A8,IF(A8='Données projet'!$A$62,'Données projet'!$B$62,AI7+AH8-AQ7)))</f>
        <v>7.9940378047863554</v>
      </c>
      <c r="AJ8" s="14">
        <f>AI8*VLOOKUP('Données projet'!$B$10,Paramètres!$A$1:$I$89,3,0)*VLOOKUP('Données projet'!$B$10,Paramètres!$A$1:$I$89,5,0)</f>
        <v>3.5167371110816132</v>
      </c>
      <c r="AK8" s="14">
        <f t="shared" si="35"/>
        <v>1.3999782367098961</v>
      </c>
      <c r="AL8" s="22">
        <f t="shared" si="4"/>
        <v>8.5632792307368799</v>
      </c>
      <c r="AM8" s="62">
        <f t="shared" si="5"/>
        <v>187.35432710718422</v>
      </c>
      <c r="AN8" s="62">
        <f ca="1">AVERAGE(OFFSET($AM$3,0,0,'Données projet'!$E$10+1,1))-AVERAGE(OFFSET($H$3,0,0,'Données projet'!$E$10+1,1))</f>
        <v>114.96144495286387</v>
      </c>
      <c r="AO8" s="62">
        <f t="shared" si="36"/>
        <v>323.95542817958631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0.58285714285714285</v>
      </c>
      <c r="BD8" s="13">
        <f>IF('Données projet'!$A$88&gt;35,BD7+BC8-BL7,IF(A8&lt;'Données projet'!$A$88,$BA$205^A8,IF(A8='Données projet'!$A$88,'Données projet'!$B$88,BD7+BC8-BL7)))</f>
        <v>2.7301457381937881</v>
      </c>
      <c r="BE8" s="14">
        <f>BD8*VLOOKUP('Données projet'!$B$11,Paramètres!$A$1:$I$89,3,0)*VLOOKUP('Données projet'!$B$11,Paramètres!$A$1:$I$89,5,0)</f>
        <v>1.2010457131462113</v>
      </c>
      <c r="BF8" s="14">
        <f t="shared" si="37"/>
        <v>0.54181481033735468</v>
      </c>
      <c r="BG8" s="22">
        <f t="shared" si="7"/>
        <v>3.0354820784005443</v>
      </c>
      <c r="BH8" s="62">
        <f t="shared" si="8"/>
        <v>181.8265299548479</v>
      </c>
      <c r="BI8" s="62">
        <f ca="1">AVERAGE(OFFSET($BH$3,0,0,'Données projet'!$E$11+1,1))-AVERAGE(OFFSET($H$3,0,0,'Données projet'!$E$11+1,1))</f>
        <v>88.942039147781145</v>
      </c>
      <c r="BJ8" s="62">
        <f t="shared" si="38"/>
        <v>285.44174440475035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0.29142857142857143</v>
      </c>
      <c r="N9" s="14">
        <f>IF('Données projet'!$A$36&gt;35,N8+M9-V8,IF(A9&lt;'Données projet'!$A$36,$K$205^A9,IF(A9='Données projet'!$A$36,'Données projet'!$B$36,N8+M9-V8)))</f>
        <v>1.8424566837467085</v>
      </c>
      <c r="O9" s="14">
        <f>N9*VLOOKUP('Données projet'!$B$9,Paramètres!$A$1:$I$89,3,0)*VLOOKUP('Données projet'!$B$9,Paramètres!$A$1:$I$89,5,0)</f>
        <v>0.93699977108622623</v>
      </c>
      <c r="P9" s="14">
        <f t="shared" si="33"/>
        <v>0.43509197555291035</v>
      </c>
      <c r="Q9" s="22">
        <f t="shared" si="2"/>
        <v>2.3897264587298293</v>
      </c>
      <c r="R9" s="62">
        <f t="shared" si="0"/>
        <v>183.8599785549888</v>
      </c>
      <c r="S9" s="62">
        <f ca="1">AVERAGE(OFFSET($R$3,0,0,'Données projet'!$E$9+1,1))-AVERAGE(OFFSET($H$3,0,0,'Données projet'!$E$9+1,1))</f>
        <v>110.66940997451383</v>
      </c>
      <c r="T9" s="62">
        <f t="shared" si="34"/>
        <v>375.5294124310891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2.6228571428571428</v>
      </c>
      <c r="AI9" s="14">
        <f>IF('Données projet'!$A$62&gt;35,AI8+AH9-AQ8,IF(A9&lt;'Données projet'!$A$62,$AF$205^A9,IF(A9='Données projet'!$A$62,'Données projet'!$B$62,AI8+AH9-AQ8)))</f>
        <v>12.114888942779352</v>
      </c>
      <c r="AJ9" s="14">
        <f>AI9*VLOOKUP('Données projet'!$B$10,Paramètres!$A$1:$I$89,3,0)*VLOOKUP('Données projet'!$B$10,Paramètres!$A$1:$I$89,5,0)</f>
        <v>5.3295819437074927</v>
      </c>
      <c r="AK9" s="14">
        <f t="shared" si="35"/>
        <v>2.0214273009815007</v>
      </c>
      <c r="AL9" s="22">
        <f t="shared" si="4"/>
        <v>12.80300776783333</v>
      </c>
      <c r="AM9" s="62">
        <f t="shared" si="5"/>
        <v>194.2732598640923</v>
      </c>
      <c r="AN9" s="62">
        <f ca="1">AVERAGE(OFFSET($AM$3,0,0,'Données projet'!$E$10+1,1))-AVERAGE(OFFSET($H$3,0,0,'Données projet'!$E$10+1,1))</f>
        <v>114.96144495286387</v>
      </c>
      <c r="AO9" s="62">
        <f t="shared" si="36"/>
        <v>323.95542817958631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0.58285714285714285</v>
      </c>
      <c r="BD9" s="13">
        <f>IF('Données projet'!$A$88&gt;35,BD8+BC9-BL8,IF(A9&lt;'Données projet'!$A$88,$BA$205^A9,IF(A9='Données projet'!$A$88,'Données projet'!$B$88,BD8+BC9-BL8)))</f>
        <v>3.3375132377011862</v>
      </c>
      <c r="BE9" s="14">
        <f>BD9*VLOOKUP('Données projet'!$B$11,Paramètres!$A$1:$I$89,3,0)*VLOOKUP('Données projet'!$B$11,Paramètres!$A$1:$I$89,5,0)</f>
        <v>1.4682388235295056</v>
      </c>
      <c r="BF9" s="14">
        <f t="shared" si="37"/>
        <v>0.64704372855005421</v>
      </c>
      <c r="BG9" s="22">
        <f t="shared" si="7"/>
        <v>3.6841171115385669</v>
      </c>
      <c r="BH9" s="62">
        <f t="shared" si="8"/>
        <v>185.15436920779754</v>
      </c>
      <c r="BI9" s="62">
        <f ca="1">AVERAGE(OFFSET($BH$3,0,0,'Données projet'!$E$11+1,1))-AVERAGE(OFFSET($H$3,0,0,'Données projet'!$E$11+1,1))</f>
        <v>88.942039147781145</v>
      </c>
      <c r="BJ9" s="62">
        <f t="shared" si="38"/>
        <v>285.44174440475035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2.04</v>
      </c>
      <c r="L10" s="13">
        <f>VLOOKUP(A10,'Données projet'!$A$35:$I$55,9,0)</f>
        <v>0.29142857142857143</v>
      </c>
      <c r="M10" s="13">
        <f t="array" ref="M10">INDEX(L:L,MIN(IF(ISNUMBER(L10:L206),ROW(L10:L206),"")))</f>
        <v>0.29142857142857143</v>
      </c>
      <c r="N10" s="14">
        <f>IF('Données projet'!$A$36&gt;35,N9+M10-V9,IF(A10&lt;'Données projet'!$A$36,$K$205^A10,IF(A10='Données projet'!$A$36,'Données projet'!$B$36,N9+M10-V9)))</f>
        <v>2.04</v>
      </c>
      <c r="O10" s="14">
        <f>N10*VLOOKUP('Données projet'!$B$9,Paramètres!$A$1:$I$89,3,0)*VLOOKUP('Données projet'!$B$9,Paramètres!$A$1:$I$89,5,0)</f>
        <v>1.0374624000000001</v>
      </c>
      <c r="P10" s="14">
        <f t="shared" si="33"/>
        <v>0.47606389696195495</v>
      </c>
      <c r="Q10" s="22">
        <f t="shared" si="2"/>
        <v>2.6360583005420719</v>
      </c>
      <c r="R10" s="62">
        <f t="shared" si="0"/>
        <v>186.7602392362783</v>
      </c>
      <c r="S10" s="62">
        <f ca="1">AVERAGE(OFFSET($R$3,0,0,'Données projet'!$E$9+1,1))-AVERAGE(OFFSET($H$3,0,0,'Données projet'!$E$9+1,1))</f>
        <v>110.66940997451383</v>
      </c>
      <c r="T10" s="62">
        <f t="shared" si="34"/>
        <v>375.5294124310891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18.36</v>
      </c>
      <c r="AG10" s="13">
        <f>VLOOKUP(A10,'Données projet'!$A$61:$I$81,9,0)</f>
        <v>2.6228571428571428</v>
      </c>
      <c r="AH10" s="13">
        <f t="array" ref="AH10">INDEX(AG:AG,MIN(IF(ISNUMBER(AG10:AG206),ROW(AG10:AG206),"")))</f>
        <v>2.6228571428571428</v>
      </c>
      <c r="AI10" s="14">
        <f>IF('Données projet'!$A$62&gt;35,AI9+AH10-AQ9,IF(A10&lt;'Données projet'!$A$62,$AF$205^A10,IF(A10='Données projet'!$A$62,'Données projet'!$B$62,AI9+AH10-AQ9)))</f>
        <v>18.36</v>
      </c>
      <c r="AJ10" s="14">
        <f>AI10*VLOOKUP('Données projet'!$B$10,Paramètres!$A$1:$I$89,3,0)*VLOOKUP('Données projet'!$B$10,Paramètres!$A$1:$I$89,5,0)</f>
        <v>8.0769311999999989</v>
      </c>
      <c r="AK10" s="14">
        <f t="shared" si="35"/>
        <v>2.918737038910193</v>
      </c>
      <c r="AL10" s="22">
        <f t="shared" si="4"/>
        <v>19.150788849435248</v>
      </c>
      <c r="AM10" s="62">
        <f t="shared" si="5"/>
        <v>203.27496978517149</v>
      </c>
      <c r="AN10" s="62">
        <f ca="1">AVERAGE(OFFSET($AM$3,0,0,'Données projet'!$E$10+1,1))-AVERAGE(OFFSET($H$3,0,0,'Données projet'!$E$10+1,1))</f>
        <v>114.96144495286387</v>
      </c>
      <c r="AO10" s="62">
        <f t="shared" si="36"/>
        <v>323.95542817958631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>
        <f>VLOOKUP(A10,'Données projet'!$A$87:$I$107,2,0)</f>
        <v>4.08</v>
      </c>
      <c r="BB10" s="13">
        <f>VLOOKUP(A10,'Données projet'!$A$87:$I$107,9,0)</f>
        <v>0.58285714285714285</v>
      </c>
      <c r="BC10" s="13">
        <f t="array" ref="BC10">INDEX(BB:BB,MIN(IF(ISNUMBER(BB10:BB206),ROW(BB10:BB206),"")))</f>
        <v>0.58285714285714285</v>
      </c>
      <c r="BD10" s="13">
        <f>IF('Données projet'!$A$88&gt;35,BD9+BC10-BL9,IF(A10&lt;'Données projet'!$A$88,$BA$205^A10,IF(A10='Données projet'!$A$88,'Données projet'!$B$88,BD9+BC10-BL9)))</f>
        <v>4.08</v>
      </c>
      <c r="BE10" s="14">
        <f>BD10*VLOOKUP('Données projet'!$B$11,Paramètres!$A$1:$I$89,3,0)*VLOOKUP('Données projet'!$B$11,Paramètres!$A$1:$I$89,5,0)</f>
        <v>1.7948735999999998</v>
      </c>
      <c r="BF10" s="14">
        <f t="shared" si="37"/>
        <v>0.7727097500256207</v>
      </c>
      <c r="BG10" s="22">
        <f t="shared" si="7"/>
        <v>4.4718743346279552</v>
      </c>
      <c r="BH10" s="62">
        <f t="shared" si="8"/>
        <v>188.59605527036419</v>
      </c>
      <c r="BI10" s="62">
        <f ca="1">AVERAGE(OFFSET($BH$3,0,0,'Données projet'!$E$11+1,1))-AVERAGE(OFFSET($H$3,0,0,'Données projet'!$E$11+1,1))</f>
        <v>88.942039147781145</v>
      </c>
      <c r="BJ10" s="62">
        <f t="shared" si="38"/>
        <v>285.44174440475035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20.399999999999999</v>
      </c>
      <c r="L11" s="13">
        <f>VLOOKUP(A11,'Données projet'!$A$35:$I$55,9,0)</f>
        <v>18.36</v>
      </c>
      <c r="M11" s="13">
        <f t="array" ref="M11">INDEX(L:L,MIN(IF(ISNUMBER(L11:L207),ROW(L11:L207),"")))</f>
        <v>18.36</v>
      </c>
      <c r="N11" s="14">
        <f>IF('Données projet'!$A$36&gt;35,N10+M11-V10,IF(A11&lt;'Données projet'!$A$36,$K$205^A11,IF(A11='Données projet'!$A$36,'Données projet'!$B$36,N10+M11-V10)))</f>
        <v>20.399999999999999</v>
      </c>
      <c r="O11" s="14">
        <f>N11*VLOOKUP('Données projet'!$B$9,Paramètres!$A$1:$I$89,3,0)*VLOOKUP('Données projet'!$B$9,Paramètres!$A$1:$I$89,5,0)</f>
        <v>10.374623999999999</v>
      </c>
      <c r="P11" s="14">
        <f t="shared" si="33"/>
        <v>3.6413736678103574</v>
      </c>
      <c r="Q11" s="22">
        <f t="shared" si="2"/>
        <v>24.411195938103038</v>
      </c>
      <c r="R11" s="62">
        <f t="shared" si="0"/>
        <v>211.1644688043236</v>
      </c>
      <c r="S11" s="62">
        <f ca="1">AVERAGE(OFFSET($R$3,0,0,'Données projet'!$E$9+1,1))-AVERAGE(OFFSET($H$3,0,0,'Données projet'!$E$9+1,1))</f>
        <v>110.66940997451383</v>
      </c>
      <c r="T11" s="62">
        <f t="shared" si="34"/>
        <v>375.5294124310891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42.84</v>
      </c>
      <c r="AG11" s="13">
        <f>VLOOKUP(A11,'Données projet'!$A$61:$I$81,9,0)</f>
        <v>24.480000000000004</v>
      </c>
      <c r="AH11" s="13">
        <f t="array" ref="AH11">INDEX(AG:AG,MIN(IF(ISNUMBER(AG11:AG207),ROW(AG11:AG207),"")))</f>
        <v>24.480000000000004</v>
      </c>
      <c r="AI11" s="14">
        <f>IF('Données projet'!$A$62&gt;35,AI10+AH11-AQ10,IF(A11&lt;'Données projet'!$A$62,$AF$205^A11,IF(A11='Données projet'!$A$62,'Données projet'!$B$62,AI10+AH11-AQ10)))</f>
        <v>42.84</v>
      </c>
      <c r="AJ11" s="14">
        <f>AI11*VLOOKUP('Données projet'!$B$10,Paramètres!$A$1:$I$89,3,0)*VLOOKUP('Données projet'!$B$10,Paramètres!$A$1:$I$89,5,0)</f>
        <v>18.846172800000002</v>
      </c>
      <c r="AK11" s="14">
        <f t="shared" si="35"/>
        <v>6.1707685418191351</v>
      </c>
      <c r="AL11" s="22">
        <f t="shared" si="4"/>
        <v>43.571172837001662</v>
      </c>
      <c r="AM11" s="62">
        <f t="shared" si="5"/>
        <v>230.32444570322221</v>
      </c>
      <c r="AN11" s="62">
        <f ca="1">AVERAGE(OFFSET($AM$3,0,0,'Données projet'!$E$10+1,1))-AVERAGE(OFFSET($H$3,0,0,'Données projet'!$E$10+1,1))</f>
        <v>114.96144495286387</v>
      </c>
      <c r="AO11" s="62">
        <f t="shared" si="36"/>
        <v>323.95542817958631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>
        <f>VLOOKUP(A11,'Données projet'!$A$87:$I$107,2,0)</f>
        <v>22.44</v>
      </c>
      <c r="BB11" s="13">
        <f>VLOOKUP(A11,'Données projet'!$A$87:$I$107,9,0)</f>
        <v>18.36</v>
      </c>
      <c r="BC11" s="13">
        <f t="array" ref="BC11">INDEX(BB:BB,MIN(IF(ISNUMBER(BB11:BB207),ROW(BB11:BB207),"")))</f>
        <v>18.36</v>
      </c>
      <c r="BD11" s="13">
        <f>IF('Données projet'!$A$88&gt;35,BD10+BC11-BL10,IF(A11&lt;'Données projet'!$A$88,$BA$205^A11,IF(A11='Données projet'!$A$88,'Données projet'!$B$88,BD10+BC11-BL10)))</f>
        <v>22.439999999999998</v>
      </c>
      <c r="BE11" s="14">
        <f>BD11*VLOOKUP('Données projet'!$B$11,Paramètres!$A$1:$I$89,3,0)*VLOOKUP('Données projet'!$B$11,Paramètres!$A$1:$I$89,5,0)</f>
        <v>9.8718047999999996</v>
      </c>
      <c r="BF11" s="14">
        <f t="shared" si="37"/>
        <v>3.4849846105971767</v>
      </c>
      <c r="BG11" s="22">
        <f t="shared" si="7"/>
        <v>23.263074890123416</v>
      </c>
      <c r="BH11" s="62">
        <f t="shared" si="8"/>
        <v>210.01634775634398</v>
      </c>
      <c r="BI11" s="62">
        <f ca="1">AVERAGE(OFFSET($BH$3,0,0,'Données projet'!$E$11+1,1))-AVERAGE(OFFSET($H$3,0,0,'Données projet'!$E$11+1,1))</f>
        <v>88.942039147781145</v>
      </c>
      <c r="BJ11" s="62">
        <f t="shared" si="38"/>
        <v>285.44174440475035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40.799999999999997</v>
      </c>
      <c r="L12" s="13">
        <f>VLOOKUP(A12,'Données projet'!$A$35:$I$55,9,0)</f>
        <v>20.399999999999999</v>
      </c>
      <c r="M12" s="13">
        <f t="array" ref="M12">INDEX(L:L,MIN(IF(ISNUMBER(L12:L208),ROW(L12:L208),"")))</f>
        <v>20.399999999999999</v>
      </c>
      <c r="N12" s="14">
        <f>IF('Données projet'!$A$36&gt;35,N11+M12-V11,IF(A12&lt;'Données projet'!$A$36,$K$205^A12,IF(A12='Données projet'!$A$36,'Données projet'!$B$36,N11+M12-V11)))</f>
        <v>40.799999999999997</v>
      </c>
      <c r="O12" s="14">
        <f>N12*VLOOKUP('Données projet'!$B$9,Paramètres!$A$1:$I$89,3,0)*VLOOKUP('Données projet'!$B$9,Paramètres!$A$1:$I$89,5,0)</f>
        <v>20.749247999999998</v>
      </c>
      <c r="P12" s="14">
        <f t="shared" si="33"/>
        <v>6.7182374806435892</v>
      </c>
      <c r="Q12" s="22">
        <f t="shared" si="2"/>
        <v>47.839203878787579</v>
      </c>
      <c r="R12" s="62">
        <f t="shared" si="0"/>
        <v>237.19716263134364</v>
      </c>
      <c r="S12" s="62">
        <f ca="1">AVERAGE(OFFSET($R$3,0,0,'Données projet'!$E$9+1,1))-AVERAGE(OFFSET($H$3,0,0,'Données projet'!$E$9+1,1))</f>
        <v>110.66940997451383</v>
      </c>
      <c r="T12" s="62">
        <f t="shared" si="34"/>
        <v>375.5294124310891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73.44</v>
      </c>
      <c r="AG12" s="13">
        <f>VLOOKUP(A12,'Données projet'!$A$61:$I$81,9,0)</f>
        <v>30.599999999999994</v>
      </c>
      <c r="AH12" s="13">
        <f t="array" ref="AH12">INDEX(AG:AG,MIN(IF(ISNUMBER(AG12:AG208),ROW(AG12:AG208),"")))</f>
        <v>30.599999999999994</v>
      </c>
      <c r="AI12" s="14">
        <f>IF('Données projet'!$A$62&gt;35,AI11+AH12-AQ11,IF(A12&lt;'Données projet'!$A$62,$AF$205^A12,IF(A12='Données projet'!$A$62,'Données projet'!$B$62,AI11+AH12-AQ11)))</f>
        <v>73.44</v>
      </c>
      <c r="AJ12" s="14">
        <f>AI12*VLOOKUP('Données projet'!$B$10,Paramètres!$A$1:$I$89,3,0)*VLOOKUP('Données projet'!$B$10,Paramètres!$A$1:$I$89,5,0)</f>
        <v>32.307724799999995</v>
      </c>
      <c r="AK12" s="14">
        <f t="shared" si="35"/>
        <v>9.9351671406591908</v>
      </c>
      <c r="AL12" s="22">
        <f t="shared" si="4"/>
        <v>73.573036796648083</v>
      </c>
      <c r="AM12" s="62">
        <f t="shared" si="5"/>
        <v>262.93099554920417</v>
      </c>
      <c r="AN12" s="62">
        <f ca="1">AVERAGE(OFFSET($AM$3,0,0,'Données projet'!$E$10+1,1))-AVERAGE(OFFSET($H$3,0,0,'Données projet'!$E$10+1,1))</f>
        <v>114.96144495286387</v>
      </c>
      <c r="AO12" s="62">
        <f t="shared" si="36"/>
        <v>323.95542817958631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42.84</v>
      </c>
      <c r="BB12" s="13">
        <f>VLOOKUP(A12,'Données projet'!$A$87:$I$107,9,0)</f>
        <v>20.400000000000002</v>
      </c>
      <c r="BC12" s="13">
        <f t="array" ref="BC12">INDEX(BB:BB,MIN(IF(ISNUMBER(BB12:BB208),ROW(BB12:BB208),"")))</f>
        <v>20.400000000000002</v>
      </c>
      <c r="BD12" s="13">
        <f>IF('Données projet'!$A$88&gt;35,BD11+BC12-BL11,IF(A12&lt;'Données projet'!$A$88,$BA$205^A12,IF(A12='Données projet'!$A$88,'Données projet'!$B$88,BD11+BC12-BL11)))</f>
        <v>42.84</v>
      </c>
      <c r="BE12" s="14">
        <f>BD12*VLOOKUP('Données projet'!$B$11,Paramètres!$A$1:$I$89,3,0)*VLOOKUP('Données projet'!$B$11,Paramètres!$A$1:$I$89,5,0)</f>
        <v>18.846172800000002</v>
      </c>
      <c r="BF12" s="14">
        <f t="shared" si="37"/>
        <v>6.1707685418191351</v>
      </c>
      <c r="BG12" s="22">
        <f t="shared" si="7"/>
        <v>43.571172837001662</v>
      </c>
      <c r="BH12" s="62">
        <f t="shared" si="8"/>
        <v>232.92913158955773</v>
      </c>
      <c r="BI12" s="62">
        <f ca="1">AVERAGE(OFFSET($BH$3,0,0,'Données projet'!$E$11+1,1))-AVERAGE(OFFSET($H$3,0,0,'Données projet'!$E$11+1,1))</f>
        <v>88.942039147781145</v>
      </c>
      <c r="BJ12" s="62">
        <f t="shared" si="38"/>
        <v>285.44174440475035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67.319999999999993</v>
      </c>
      <c r="L13" s="13">
        <f>VLOOKUP(A13,'Données projet'!$A$35:$I$55,9,0)</f>
        <v>26.519999999999996</v>
      </c>
      <c r="M13" s="13">
        <f t="array" ref="M13">INDEX(L:L,MIN(IF(ISNUMBER(L13:L209),ROW(L13:L209),"")))</f>
        <v>26.519999999999996</v>
      </c>
      <c r="N13" s="14">
        <f>IF('Données projet'!$A$36&gt;35,N12+M13-V12,IF(A13&lt;'Données projet'!$A$36,$K$205^A13,IF(A13='Données projet'!$A$36,'Données projet'!$B$36,N12+M13-V12)))</f>
        <v>67.319999999999993</v>
      </c>
      <c r="O13" s="14">
        <f>N13*VLOOKUP('Données projet'!$B$9,Paramètres!$A$1:$I$89,3,0)*VLOOKUP('Données projet'!$B$9,Paramètres!$A$1:$I$89,5,0)</f>
        <v>34.236259199999999</v>
      </c>
      <c r="P13" s="14">
        <f t="shared" si="33"/>
        <v>10.457410698903651</v>
      </c>
      <c r="Q13" s="22">
        <f t="shared" si="2"/>
        <v>77.841475073923846</v>
      </c>
      <c r="R13" s="62">
        <f t="shared" si="0"/>
        <v>269.78013705896876</v>
      </c>
      <c r="S13" s="62">
        <f ca="1">AVERAGE(OFFSET($R$3,0,0,'Données projet'!$E$9+1,1))-AVERAGE(OFFSET($H$3,0,0,'Données projet'!$E$9+1,1))</f>
        <v>110.66940997451383</v>
      </c>
      <c r="T13" s="62">
        <f t="shared" si="34"/>
        <v>375.5294124310891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106.08</v>
      </c>
      <c r="AG13" s="13">
        <f>VLOOKUP(A13,'Données projet'!$A$61:$I$81,9,0)</f>
        <v>32.64</v>
      </c>
      <c r="AH13" s="13">
        <f t="array" ref="AH13">INDEX(AG:AG,MIN(IF(ISNUMBER(AG13:AG209),ROW(AG13:AG209),"")))</f>
        <v>32.64</v>
      </c>
      <c r="AI13" s="14">
        <f>IF('Données projet'!$A$62&gt;35,AI12+AH13-AQ12,IF(A13&lt;'Données projet'!$A$62,$AF$205^A13,IF(A13='Données projet'!$A$62,'Données projet'!$B$62,AI12+AH13-AQ12)))</f>
        <v>106.08</v>
      </c>
      <c r="AJ13" s="14">
        <f>AI13*VLOOKUP('Données projet'!$B$10,Paramètres!$A$1:$I$89,3,0)*VLOOKUP('Données projet'!$B$10,Paramètres!$A$1:$I$89,5,0)</f>
        <v>46.666713600000001</v>
      </c>
      <c r="AK13" s="14">
        <f t="shared" si="35"/>
        <v>13.749498008853816</v>
      </c>
      <c r="AL13" s="22">
        <f t="shared" si="4"/>
        <v>105.22490188542038</v>
      </c>
      <c r="AM13" s="62">
        <f t="shared" si="5"/>
        <v>297.16356387046528</v>
      </c>
      <c r="AN13" s="62">
        <f ca="1">AVERAGE(OFFSET($AM$3,0,0,'Données projet'!$E$10+1,1))-AVERAGE(OFFSET($H$3,0,0,'Données projet'!$E$10+1,1))</f>
        <v>114.96144495286387</v>
      </c>
      <c r="AO13" s="62">
        <f t="shared" si="36"/>
        <v>323.95542817958631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67.319999999999993</v>
      </c>
      <c r="BB13" s="13">
        <f>VLOOKUP(A13,'Données projet'!$A$87:$I$107,9,0)</f>
        <v>24.47999999999999</v>
      </c>
      <c r="BC13" s="13">
        <f t="array" ref="BC13">INDEX(BB:BB,MIN(IF(ISNUMBER(BB13:BB209),ROW(BB13:BB209),"")))</f>
        <v>24.47999999999999</v>
      </c>
      <c r="BD13" s="13">
        <f>IF('Données projet'!$A$88&gt;35,BD12+BC13-BL12,IF(A13&lt;'Données projet'!$A$88,$BA$205^A13,IF(A13='Données projet'!$A$88,'Données projet'!$B$88,BD12+BC13-BL12)))</f>
        <v>67.319999999999993</v>
      </c>
      <c r="BE13" s="14">
        <f>BD13*VLOOKUP('Données projet'!$B$11,Paramètres!$A$1:$I$89,3,0)*VLOOKUP('Données projet'!$B$11,Paramètres!$A$1:$I$89,5,0)</f>
        <v>29.615414399999995</v>
      </c>
      <c r="BF13" s="14">
        <f t="shared" si="37"/>
        <v>9.1999444553275129</v>
      </c>
      <c r="BG13" s="22">
        <f t="shared" si="7"/>
        <v>67.603416673028747</v>
      </c>
      <c r="BH13" s="62">
        <f t="shared" si="8"/>
        <v>259.54207865807365</v>
      </c>
      <c r="BI13" s="62">
        <f ca="1">AVERAGE(OFFSET($BH$3,0,0,'Données projet'!$E$11+1,1))-AVERAGE(OFFSET($H$3,0,0,'Données projet'!$E$11+1,1))</f>
        <v>88.942039147781145</v>
      </c>
      <c r="BJ13" s="62">
        <f t="shared" si="38"/>
        <v>285.44174440475035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93.84</v>
      </c>
      <c r="L14" s="13">
        <f>VLOOKUP(A14,'Données projet'!$A$35:$I$55,9,0)</f>
        <v>26.52000000000001</v>
      </c>
      <c r="M14" s="13">
        <f t="array" ref="M14">INDEX(L:L,MIN(IF(ISNUMBER(L14:L210),ROW(L14:L210),"")))</f>
        <v>26.52000000000001</v>
      </c>
      <c r="N14" s="14">
        <f>IF('Données projet'!$A$36&gt;35,N13+M14-V13,IF(A14&lt;'Données projet'!$A$36,$K$205^A14,IF(A14='Données projet'!$A$36,'Données projet'!$B$36,N13+M14-V13)))</f>
        <v>93.84</v>
      </c>
      <c r="O14" s="14">
        <f>N14*VLOOKUP('Données projet'!$B$9,Paramètres!$A$1:$I$89,3,0)*VLOOKUP('Données projet'!$B$9,Paramètres!$A$1:$I$89,5,0)</f>
        <v>47.723270400000004</v>
      </c>
      <c r="P14" s="14">
        <f t="shared" si="33"/>
        <v>14.02419905630339</v>
      </c>
      <c r="Q14" s="22">
        <f t="shared" si="2"/>
        <v>107.54350930306174</v>
      </c>
      <c r="R14" s="62">
        <f t="shared" si="0"/>
        <v>302.0393079121759</v>
      </c>
      <c r="S14" s="62">
        <f ca="1">AVERAGE(OFFSET($R$3,0,0,'Données projet'!$E$9+1,1))-AVERAGE(OFFSET($H$3,0,0,'Données projet'!$E$9+1,1))</f>
        <v>110.66940997451383</v>
      </c>
      <c r="T14" s="62">
        <f t="shared" si="34"/>
        <v>375.5294124310891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138.72</v>
      </c>
      <c r="AG14" s="13">
        <f>VLOOKUP(A14,'Données projet'!$A$61:$I$81,9,0)</f>
        <v>32.64</v>
      </c>
      <c r="AH14" s="13">
        <f t="array" ref="AH14">INDEX(AG:AG,MIN(IF(ISNUMBER(AG14:AG210),ROW(AG14:AG210),"")))</f>
        <v>32.64</v>
      </c>
      <c r="AI14" s="14">
        <f>IF('Données projet'!$A$62&gt;35,AI13+AH14-AQ13,IF(A14&lt;'Données projet'!$A$62,$AF$205^A14,IF(A14='Données projet'!$A$62,'Données projet'!$B$62,AI13+AH14-AQ13)))</f>
        <v>138.72</v>
      </c>
      <c r="AJ14" s="14">
        <f>AI14*VLOOKUP('Données projet'!$B$10,Paramètres!$A$1:$I$89,3,0)*VLOOKUP('Données projet'!$B$10,Paramètres!$A$1:$I$89,5,0)</f>
        <v>61.0257024</v>
      </c>
      <c r="AK14" s="14">
        <f t="shared" si="35"/>
        <v>17.427342372038712</v>
      </c>
      <c r="AL14" s="22">
        <f t="shared" si="4"/>
        <v>136.6390529779674</v>
      </c>
      <c r="AM14" s="62">
        <f t="shared" si="5"/>
        <v>331.13485158708153</v>
      </c>
      <c r="AN14" s="62">
        <f ca="1">AVERAGE(OFFSET($AM$3,0,0,'Données projet'!$E$10+1,1))-AVERAGE(OFFSET($H$3,0,0,'Données projet'!$E$10+1,1))</f>
        <v>114.96144495286387</v>
      </c>
      <c r="AO14" s="62">
        <f t="shared" si="36"/>
        <v>323.95542817958631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91.8</v>
      </c>
      <c r="BB14" s="13">
        <f>VLOOKUP(A14,'Données projet'!$A$87:$I$107,9,0)</f>
        <v>24.480000000000004</v>
      </c>
      <c r="BC14" s="13">
        <f t="array" ref="BC14">INDEX(BB:BB,MIN(IF(ISNUMBER(BB14:BB210),ROW(BB14:BB210),"")))</f>
        <v>24.480000000000004</v>
      </c>
      <c r="BD14" s="13">
        <f>IF('Données projet'!$A$88&gt;35,BD13+BC14-BL13,IF(A14&lt;'Données projet'!$A$88,$BA$205^A14,IF(A14='Données projet'!$A$88,'Données projet'!$B$88,BD13+BC14-BL13)))</f>
        <v>91.8</v>
      </c>
      <c r="BE14" s="14">
        <f>BD14*VLOOKUP('Données projet'!$B$11,Paramètres!$A$1:$I$89,3,0)*VLOOKUP('Données projet'!$B$11,Paramètres!$A$1:$I$89,5,0)</f>
        <v>40.384655999999993</v>
      </c>
      <c r="BF14" s="14">
        <f t="shared" si="37"/>
        <v>12.100543164480095</v>
      </c>
      <c r="BG14" s="22">
        <f t="shared" si="7"/>
        <v>91.411721878136134</v>
      </c>
      <c r="BH14" s="62">
        <f t="shared" si="8"/>
        <v>285.90752048725028</v>
      </c>
      <c r="BI14" s="62">
        <f ca="1">AVERAGE(OFFSET($BH$3,0,0,'Données projet'!$E$11+1,1))-AVERAGE(OFFSET($H$3,0,0,'Données projet'!$E$11+1,1))</f>
        <v>88.942039147781145</v>
      </c>
      <c r="BJ14" s="62">
        <f t="shared" si="38"/>
        <v>285.44174440475035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124.44</v>
      </c>
      <c r="L15" s="13">
        <f>VLOOKUP(A15,'Données projet'!$A$35:$I$55,9,0)</f>
        <v>30.599999999999994</v>
      </c>
      <c r="M15" s="13">
        <f t="array" ref="M15">INDEX(L:L,MIN(IF(ISNUMBER(L15:L211),ROW(L15:L211),"")))</f>
        <v>30.599999999999994</v>
      </c>
      <c r="N15" s="14">
        <f>IF('Données projet'!$A$36&gt;35,N14+M15-V14,IF(A15&lt;'Données projet'!$A$36,$K$205^A15,IF(A15='Données projet'!$A$36,'Données projet'!$B$36,N14+M15-V14)))</f>
        <v>124.44</v>
      </c>
      <c r="O15" s="14">
        <f>N15*VLOOKUP('Données projet'!$B$9,Paramètres!$A$1:$I$89,3,0)*VLOOKUP('Données projet'!$B$9,Paramètres!$A$1:$I$89,5,0)</f>
        <v>63.2852064</v>
      </c>
      <c r="P15" s="14">
        <f t="shared" si="33"/>
        <v>17.996277841667226</v>
      </c>
      <c r="Q15" s="22">
        <f t="shared" si="2"/>
        <v>141.56525172090375</v>
      </c>
      <c r="R15" s="62">
        <f t="shared" si="0"/>
        <v>338.59502917363659</v>
      </c>
      <c r="S15" s="62">
        <f ca="1">AVERAGE(OFFSET($R$3,0,0,'Données projet'!$E$9+1,1))-AVERAGE(OFFSET($H$3,0,0,'Données projet'!$E$9+1,1))</f>
        <v>110.66940997451383</v>
      </c>
      <c r="T15" s="62">
        <f t="shared" si="34"/>
        <v>375.5294124310891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169.32</v>
      </c>
      <c r="AG15" s="13">
        <f>VLOOKUP(A15,'Données projet'!$A$61:$I$81,9,0)</f>
        <v>30.599999999999994</v>
      </c>
      <c r="AH15" s="13">
        <f t="array" ref="AH15">INDEX(AG:AG,MIN(IF(ISNUMBER(AG15:AG211),ROW(AG15:AG211),"")))</f>
        <v>30.599999999999994</v>
      </c>
      <c r="AI15" s="14">
        <f>IF('Données projet'!$A$62&gt;35,AI14+AH15-AQ14,IF(A15&lt;'Données projet'!$A$62,$AF$205^A15,IF(A15='Données projet'!$A$62,'Données projet'!$B$62,AI14+AH15-AQ14)))</f>
        <v>169.32</v>
      </c>
      <c r="AJ15" s="14">
        <f>AI15*VLOOKUP('Données projet'!$B$10,Paramètres!$A$1:$I$89,3,0)*VLOOKUP('Données projet'!$B$10,Paramètres!$A$1:$I$89,5,0)</f>
        <v>74.487254399999998</v>
      </c>
      <c r="AK15" s="14">
        <f t="shared" si="35"/>
        <v>20.783739502903849</v>
      </c>
      <c r="AL15" s="22">
        <f t="shared" si="4"/>
        <v>165.93031438089085</v>
      </c>
      <c r="AM15" s="62">
        <f t="shared" si="5"/>
        <v>362.96009183362372</v>
      </c>
      <c r="AN15" s="62">
        <f ca="1">AVERAGE(OFFSET($AM$3,0,0,'Données projet'!$E$10+1,1))-AVERAGE(OFFSET($H$3,0,0,'Données projet'!$E$10+1,1))</f>
        <v>114.96144495286387</v>
      </c>
      <c r="AO15" s="62">
        <f t="shared" si="36"/>
        <v>323.95542817958631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120.36</v>
      </c>
      <c r="BB15" s="13">
        <f>VLOOKUP(A15,'Données projet'!$A$87:$I$107,9,0)</f>
        <v>28.560000000000002</v>
      </c>
      <c r="BC15" s="13">
        <f t="array" ref="BC15">INDEX(BB:BB,MIN(IF(ISNUMBER(BB15:BB211),ROW(BB15:BB211),"")))</f>
        <v>28.560000000000002</v>
      </c>
      <c r="BD15" s="13">
        <f>IF('Données projet'!$A$88&gt;35,BD14+BC15-BL14,IF(A15&lt;'Données projet'!$A$88,$BA$205^A15,IF(A15='Données projet'!$A$88,'Données projet'!$B$88,BD14+BC15-BL14)))</f>
        <v>120.36</v>
      </c>
      <c r="BE15" s="14">
        <f>BD15*VLOOKUP('Données projet'!$B$11,Paramètres!$A$1:$I$89,3,0)*VLOOKUP('Données projet'!$B$11,Paramètres!$A$1:$I$89,5,0)</f>
        <v>52.948771199999996</v>
      </c>
      <c r="BF15" s="14">
        <f t="shared" si="37"/>
        <v>15.37273446085506</v>
      </c>
      <c r="BG15" s="22">
        <f t="shared" si="7"/>
        <v>118.99328902598921</v>
      </c>
      <c r="BH15" s="62">
        <f t="shared" si="8"/>
        <v>316.02306647872206</v>
      </c>
      <c r="BI15" s="62">
        <f ca="1">AVERAGE(OFFSET($BH$3,0,0,'Données projet'!$E$11+1,1))-AVERAGE(OFFSET($H$3,0,0,'Données projet'!$E$11+1,1))</f>
        <v>88.942039147781145</v>
      </c>
      <c r="BJ15" s="62">
        <f t="shared" si="38"/>
        <v>285.44174440475035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157.08000000000001</v>
      </c>
      <c r="L16" s="13">
        <f>VLOOKUP(A16,'Données projet'!$A$35:$I$55,9,0)</f>
        <v>32.640000000000015</v>
      </c>
      <c r="M16" s="13">
        <f t="array" ref="M16">INDEX(L:L,MIN(IF(ISNUMBER(L16:L212),ROW(L16:L212),"")))</f>
        <v>32.640000000000015</v>
      </c>
      <c r="N16" s="14">
        <f>IF('Données projet'!$A$36&gt;35,N15+M16-V15,IF(A16&lt;'Données projet'!$A$36,$K$205^A16,IF(A16='Données projet'!$A$36,'Données projet'!$B$36,N15+M16-V15)))</f>
        <v>157.08000000000001</v>
      </c>
      <c r="O16" s="14">
        <f>N16*VLOOKUP('Données projet'!$B$9,Paramètres!$A$1:$I$89,3,0)*VLOOKUP('Données projet'!$B$9,Paramètres!$A$1:$I$89,5,0)</f>
        <v>79.884604800000005</v>
      </c>
      <c r="P16" s="14">
        <f t="shared" si="33"/>
        <v>22.108967032457297</v>
      </c>
      <c r="Q16" s="22">
        <f t="shared" si="2"/>
        <v>177.63880427486311</v>
      </c>
      <c r="R16" s="62">
        <f t="shared" si="0"/>
        <v>377.17980452648192</v>
      </c>
      <c r="S16" s="62">
        <f ca="1">AVERAGE(OFFSET($R$3,0,0,'Données projet'!$E$9+1,1))-AVERAGE(OFFSET($H$3,0,0,'Données projet'!$E$9+1,1))</f>
        <v>110.66940997451383</v>
      </c>
      <c r="T16" s="62">
        <f t="shared" si="34"/>
        <v>375.5294124310891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199.92</v>
      </c>
      <c r="AG16" s="13">
        <f>VLOOKUP(A16,'Données projet'!$A$61:$I$81,9,0)</f>
        <v>30.599999999999994</v>
      </c>
      <c r="AH16" s="13">
        <f t="array" ref="AH16">INDEX(AG:AG,MIN(IF(ISNUMBER(AG16:AG212),ROW(AG16:AG212),"")))</f>
        <v>30.599999999999994</v>
      </c>
      <c r="AI16" s="14">
        <f>IF('Données projet'!$A$62&gt;35,AI15+AH16-AQ15,IF(A16&lt;'Données projet'!$A$62,$AF$205^A16,IF(A16='Données projet'!$A$62,'Données projet'!$B$62,AI15+AH16-AQ15)))</f>
        <v>199.92</v>
      </c>
      <c r="AJ16" s="14">
        <f>AI16*VLOOKUP('Données projet'!$B$10,Paramètres!$A$1:$I$89,3,0)*VLOOKUP('Données projet'!$B$10,Paramètres!$A$1:$I$89,5,0)</f>
        <v>87.948806399999995</v>
      </c>
      <c r="AK16" s="14">
        <f t="shared" si="35"/>
        <v>24.069864669667915</v>
      </c>
      <c r="AL16" s="22">
        <f t="shared" si="4"/>
        <v>195.09918544633828</v>
      </c>
      <c r="AM16" s="62">
        <f t="shared" si="5"/>
        <v>394.64018569795712</v>
      </c>
      <c r="AN16" s="62">
        <f ca="1">AVERAGE(OFFSET($AM$3,0,0,'Données projet'!$E$10+1,1))-AVERAGE(OFFSET($H$3,0,0,'Données projet'!$E$10+1,1))</f>
        <v>114.96144495286387</v>
      </c>
      <c r="AO16" s="62">
        <f t="shared" si="36"/>
        <v>323.95542817958631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146.88</v>
      </c>
      <c r="BB16" s="13">
        <f>VLOOKUP(A16,'Données projet'!$A$87:$I$107,9,0)</f>
        <v>26.519999999999996</v>
      </c>
      <c r="BC16" s="13">
        <f t="array" ref="BC16">INDEX(BB:BB,MIN(IF(ISNUMBER(BB16:BB212),ROW(BB16:BB212),"")))</f>
        <v>26.519999999999996</v>
      </c>
      <c r="BD16" s="13">
        <f>IF('Données projet'!$A$88&gt;35,BD15+BC16-BL15,IF(A16&lt;'Données projet'!$A$88,$BA$205^A16,IF(A16='Données projet'!$A$88,'Données projet'!$B$88,BD15+BC16-BL15)))</f>
        <v>146.88</v>
      </c>
      <c r="BE16" s="14">
        <f>BD16*VLOOKUP('Données projet'!$B$11,Paramètres!$A$1:$I$89,3,0)*VLOOKUP('Données projet'!$B$11,Paramètres!$A$1:$I$89,5,0)</f>
        <v>64.615449599999991</v>
      </c>
      <c r="BF16" s="14">
        <f t="shared" si="37"/>
        <v>18.330118891910264</v>
      </c>
      <c r="BG16" s="22">
        <f t="shared" si="7"/>
        <v>144.46353179007701</v>
      </c>
      <c r="BH16" s="62">
        <f t="shared" si="8"/>
        <v>344.00453204169582</v>
      </c>
      <c r="BI16" s="62">
        <f ca="1">AVERAGE(OFFSET($BH$3,0,0,'Données projet'!$E$11+1,1))-AVERAGE(OFFSET($H$3,0,0,'Données projet'!$E$11+1,1))</f>
        <v>88.942039147781145</v>
      </c>
      <c r="BJ16" s="62">
        <f t="shared" si="38"/>
        <v>285.44174440475035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187.68</v>
      </c>
      <c r="L17" s="13">
        <f>VLOOKUP(A17,'Données projet'!$A$35:$I$55,9,0)</f>
        <v>30.599999999999994</v>
      </c>
      <c r="M17" s="13">
        <f t="array" ref="M17">INDEX(L:L,MIN(IF(ISNUMBER(L17:L213),ROW(L17:L213),"")))</f>
        <v>30.599999999999994</v>
      </c>
      <c r="N17" s="14">
        <f>IF('Données projet'!$A$36&gt;35,N16+M17-V16,IF(A17&lt;'Données projet'!$A$36,$K$205^A17,IF(A17='Données projet'!$A$36,'Données projet'!$B$36,N16+M17-V16)))</f>
        <v>187.68</v>
      </c>
      <c r="O17" s="14">
        <f>N17*VLOOKUP('Données projet'!$B$9,Paramètres!$A$1:$I$89,3,0)*VLOOKUP('Données projet'!$B$9,Paramètres!$A$1:$I$89,5,0)</f>
        <v>95.446540800000008</v>
      </c>
      <c r="P17" s="14">
        <f t="shared" si="33"/>
        <v>25.874273922763695</v>
      </c>
      <c r="Q17" s="22">
        <f t="shared" si="2"/>
        <v>211.30041897548008</v>
      </c>
      <c r="R17" s="62">
        <f t="shared" si="0"/>
        <v>413.33028074775325</v>
      </c>
      <c r="S17" s="62">
        <f ca="1">AVERAGE(OFFSET($R$3,0,0,'Données projet'!$E$9+1,1))-AVERAGE(OFFSET($H$3,0,0,'Données projet'!$E$9+1,1))</f>
        <v>110.66940997451383</v>
      </c>
      <c r="T17" s="62">
        <f t="shared" si="34"/>
        <v>375.5294124310891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226.44</v>
      </c>
      <c r="AG17" s="13">
        <f>VLOOKUP(A17,'Données projet'!$A$61:$I$81,9,0)</f>
        <v>26.52000000000001</v>
      </c>
      <c r="AH17" s="13">
        <f t="array" ref="AH17">INDEX(AG:AG,MIN(IF(ISNUMBER(AG17:AG213),ROW(AG17:AG213),"")))</f>
        <v>26.52000000000001</v>
      </c>
      <c r="AI17" s="14">
        <f>IF('Données projet'!$A$62&gt;35,AI16+AH17-AQ16,IF(A17&lt;'Données projet'!$A$62,$AF$205^A17,IF(A17='Données projet'!$A$62,'Données projet'!$B$62,AI16+AH17-AQ16)))</f>
        <v>226.44</v>
      </c>
      <c r="AJ17" s="14">
        <f>AI17*VLOOKUP('Données projet'!$B$10,Paramètres!$A$1:$I$89,3,0)*VLOOKUP('Données projet'!$B$10,Paramètres!$A$1:$I$89,5,0)</f>
        <v>99.61548479999999</v>
      </c>
      <c r="AK17" s="14">
        <f t="shared" si="35"/>
        <v>26.870371574707153</v>
      </c>
      <c r="AL17" s="22">
        <f t="shared" si="4"/>
        <v>220.29619985261493</v>
      </c>
      <c r="AM17" s="62">
        <f t="shared" si="5"/>
        <v>422.3260616248881</v>
      </c>
      <c r="AN17" s="62">
        <f ca="1">AVERAGE(OFFSET($AM$3,0,0,'Données projet'!$E$10+1,1))-AVERAGE(OFFSET($H$3,0,0,'Données projet'!$E$10+1,1))</f>
        <v>114.96144495286387</v>
      </c>
      <c r="AO17" s="62">
        <f t="shared" si="36"/>
        <v>323.95542817958631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173.4</v>
      </c>
      <c r="BB17" s="13">
        <f>VLOOKUP(A17,'Données projet'!$A$87:$I$107,9,0)</f>
        <v>26.52000000000001</v>
      </c>
      <c r="BC17" s="13">
        <f t="array" ref="BC17">INDEX(BB:BB,MIN(IF(ISNUMBER(BB17:BB213),ROW(BB17:BB213),"")))</f>
        <v>26.52000000000001</v>
      </c>
      <c r="BD17" s="13">
        <f>IF('Données projet'!$A$88&gt;35,BD16+BC17-BL16,IF(A17&lt;'Données projet'!$A$88,$BA$205^A17,IF(A17='Données projet'!$A$88,'Données projet'!$B$88,BD16+BC17-BL16)))</f>
        <v>173.4</v>
      </c>
      <c r="BE17" s="14">
        <f>BD17*VLOOKUP('Données projet'!$B$11,Paramètres!$A$1:$I$89,3,0)*VLOOKUP('Données projet'!$B$11,Paramètres!$A$1:$I$89,5,0)</f>
        <v>76.282128</v>
      </c>
      <c r="BF17" s="14">
        <f t="shared" si="37"/>
        <v>21.225642772733035</v>
      </c>
      <c r="BG17" s="22">
        <f t="shared" si="7"/>
        <v>169.82603409584337</v>
      </c>
      <c r="BH17" s="62">
        <f t="shared" si="8"/>
        <v>371.85589586811659</v>
      </c>
      <c r="BI17" s="62">
        <f ca="1">AVERAGE(OFFSET($BH$3,0,0,'Données projet'!$E$11+1,1))-AVERAGE(OFFSET($H$3,0,0,'Données projet'!$E$11+1,1))</f>
        <v>88.942039147781145</v>
      </c>
      <c r="BJ17" s="62">
        <f t="shared" si="38"/>
        <v>285.44174440475035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220.32</v>
      </c>
      <c r="L18" s="13">
        <f>VLOOKUP(A18,'Données projet'!$A$35:$I$55,9,0)</f>
        <v>32.639999999999986</v>
      </c>
      <c r="M18" s="13">
        <f t="array" ref="M18">INDEX(L:L,MIN(IF(ISNUMBER(L18:L214),ROW(L18:L214),"")))</f>
        <v>32.639999999999986</v>
      </c>
      <c r="N18" s="14">
        <f>IF('Données projet'!$A$36&gt;35,N17+M18-V17,IF(A18&lt;'Données projet'!$A$36,$K$205^A18,IF(A18='Données projet'!$A$36,'Données projet'!$B$36,N17+M18-V17)))</f>
        <v>220.32</v>
      </c>
      <c r="O18" s="14">
        <f>N18*VLOOKUP('Données projet'!$B$9,Paramètres!$A$1:$I$89,3,0)*VLOOKUP('Données projet'!$B$9,Paramètres!$A$1:$I$89,5,0)</f>
        <v>112.04593920000001</v>
      </c>
      <c r="P18" s="14">
        <f t="shared" si="33"/>
        <v>29.812505580712479</v>
      </c>
      <c r="Q18" s="22">
        <f t="shared" si="2"/>
        <v>247.07012465974091</v>
      </c>
      <c r="R18" s="62">
        <f t="shared" si="0"/>
        <v>451.56687459262196</v>
      </c>
      <c r="S18" s="62">
        <f ca="1">AVERAGE(OFFSET($R$3,0,0,'Données projet'!$E$9+1,1))-AVERAGE(OFFSET($H$3,0,0,'Données projet'!$E$9+1,1))</f>
        <v>110.66940997451383</v>
      </c>
      <c r="T18" s="62">
        <f t="shared" si="34"/>
        <v>375.5294124310891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250.92</v>
      </c>
      <c r="AG18" s="13">
        <f>VLOOKUP(A18,'Données projet'!$A$61:$I$81,9,0)</f>
        <v>24.47999999999999</v>
      </c>
      <c r="AH18" s="13">
        <f t="array" ref="AH18">INDEX(AG:AG,MIN(IF(ISNUMBER(AG18:AG214),ROW(AG18:AG214),"")))</f>
        <v>24.47999999999999</v>
      </c>
      <c r="AI18" s="14">
        <f>IF('Données projet'!$A$62&gt;35,AI17+AH18-AQ17,IF(A18&lt;'Données projet'!$A$62,$AF$205^A18,IF(A18='Données projet'!$A$62,'Données projet'!$B$62,AI17+AH18-AQ17)))</f>
        <v>250.92</v>
      </c>
      <c r="AJ18" s="14">
        <f>AI18*VLOOKUP('Données projet'!$B$10,Paramètres!$A$1:$I$89,3,0)*VLOOKUP('Données projet'!$B$10,Paramètres!$A$1:$I$89,5,0)</f>
        <v>110.38472639999998</v>
      </c>
      <c r="AK18" s="14">
        <f t="shared" si="35"/>
        <v>29.421610685953457</v>
      </c>
      <c r="AL18" s="22">
        <f t="shared" si="4"/>
        <v>243.49603709136889</v>
      </c>
      <c r="AM18" s="62">
        <f t="shared" si="5"/>
        <v>447.99278702424994</v>
      </c>
      <c r="AN18" s="62">
        <f ca="1">AVERAGE(OFFSET($AM$3,0,0,'Données projet'!$E$10+1,1))-AVERAGE(OFFSET($H$3,0,0,'Données projet'!$E$10+1,1))</f>
        <v>114.96144495286387</v>
      </c>
      <c r="AO18" s="62">
        <f t="shared" si="36"/>
        <v>323.95542817958631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197.88</v>
      </c>
      <c r="BB18" s="13">
        <f>VLOOKUP(A18,'Données projet'!$A$87:$I$107,9,0)</f>
        <v>24.47999999999999</v>
      </c>
      <c r="BC18" s="13">
        <f t="array" ref="BC18">INDEX(BB:BB,MIN(IF(ISNUMBER(BB18:BB214),ROW(BB18:BB214),"")))</f>
        <v>24.47999999999999</v>
      </c>
      <c r="BD18" s="13">
        <f>IF('Données projet'!$A$88&gt;35,BD17+BC18-BL17,IF(A18&lt;'Données projet'!$A$88,$BA$205^A18,IF(A18='Données projet'!$A$88,'Données projet'!$B$88,BD17+BC18-BL17)))</f>
        <v>197.88</v>
      </c>
      <c r="BE18" s="14">
        <f>BD18*VLOOKUP('Données projet'!$B$11,Paramètres!$A$1:$I$89,3,0)*VLOOKUP('Données projet'!$B$11,Paramètres!$A$1:$I$89,5,0)</f>
        <v>87.051369599999987</v>
      </c>
      <c r="BF18" s="14">
        <f t="shared" si="37"/>
        <v>23.852713533838493</v>
      </c>
      <c r="BG18" s="22">
        <f t="shared" si="7"/>
        <v>193.15794479143537</v>
      </c>
      <c r="BH18" s="62">
        <f t="shared" si="8"/>
        <v>397.65469472431641</v>
      </c>
      <c r="BI18" s="62">
        <f ca="1">AVERAGE(OFFSET($BH$3,0,0,'Données projet'!$E$11+1,1))-AVERAGE(OFFSET($H$3,0,0,'Données projet'!$E$11+1,1))</f>
        <v>88.942039147781145</v>
      </c>
      <c r="BJ18" s="62">
        <f t="shared" si="38"/>
        <v>285.44174440475035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252.96</v>
      </c>
      <c r="L19" s="13">
        <f>VLOOKUP(A19,'Données projet'!$A$35:$I$55,9,0)</f>
        <v>32.640000000000015</v>
      </c>
      <c r="M19" s="13">
        <f t="array" ref="M19">INDEX(L:L,MIN(IF(ISNUMBER(L19:L215),ROW(L19:L215),"")))</f>
        <v>32.640000000000015</v>
      </c>
      <c r="N19" s="14">
        <f>IF('Données projet'!$A$36&gt;35,N18+M19-V18,IF(A19&lt;'Données projet'!$A$36,$K$205^A19,IF(A19='Données projet'!$A$36,'Données projet'!$B$36,N18+M19-V18)))</f>
        <v>252.96</v>
      </c>
      <c r="O19" s="14">
        <f>N19*VLOOKUP('Données projet'!$B$9,Paramètres!$A$1:$I$89,3,0)*VLOOKUP('Données projet'!$B$9,Paramètres!$A$1:$I$89,5,0)</f>
        <v>128.6453376</v>
      </c>
      <c r="P19" s="14">
        <f t="shared" si="33"/>
        <v>33.683146045843273</v>
      </c>
      <c r="Q19" s="22">
        <f t="shared" si="2"/>
        <v>282.72210901651033</v>
      </c>
      <c r="R19" s="62">
        <f t="shared" si="0"/>
        <v>489.66415493862439</v>
      </c>
      <c r="S19" s="62">
        <f ca="1">AVERAGE(OFFSET($R$3,0,0,'Données projet'!$E$9+1,1))-AVERAGE(OFFSET($H$3,0,0,'Données projet'!$E$9+1,1))</f>
        <v>110.66940997451383</v>
      </c>
      <c r="T19" s="62">
        <f t="shared" si="34"/>
        <v>375.5294124310891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271.32</v>
      </c>
      <c r="AG19" s="13">
        <f>VLOOKUP(A19,'Données projet'!$A$61:$I$81,9,0)</f>
        <v>20.400000000000006</v>
      </c>
      <c r="AH19" s="13">
        <f t="array" ref="AH19">INDEX(AG:AG,MIN(IF(ISNUMBER(AG19:AG215),ROW(AG19:AG215),"")))</f>
        <v>20.400000000000006</v>
      </c>
      <c r="AI19" s="14">
        <f>IF('Données projet'!$A$62&gt;35,AI18+AH19-AQ18,IF(A19&lt;'Données projet'!$A$62,$AF$205^A19,IF(A19='Données projet'!$A$62,'Données projet'!$B$62,AI18+AH19-AQ18)))</f>
        <v>271.32</v>
      </c>
      <c r="AJ19" s="14">
        <f>AI19*VLOOKUP('Données projet'!$B$10,Paramètres!$A$1:$I$89,3,0)*VLOOKUP('Données projet'!$B$10,Paramètres!$A$1:$I$89,5,0)</f>
        <v>119.35909439999999</v>
      </c>
      <c r="AK19" s="14">
        <f t="shared" si="35"/>
        <v>31.525472030711402</v>
      </c>
      <c r="AL19" s="22">
        <f t="shared" si="4"/>
        <v>262.7906198668224</v>
      </c>
      <c r="AM19" s="62">
        <f t="shared" si="5"/>
        <v>469.73266578893646</v>
      </c>
      <c r="AN19" s="62">
        <f ca="1">AVERAGE(OFFSET($AM$3,0,0,'Données projet'!$E$10+1,1))-AVERAGE(OFFSET($H$3,0,0,'Données projet'!$E$10+1,1))</f>
        <v>114.96144495286387</v>
      </c>
      <c r="AO19" s="62">
        <f t="shared" si="36"/>
        <v>323.95542817958631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222.36</v>
      </c>
      <c r="BB19" s="13">
        <f>VLOOKUP(A19,'Données projet'!$A$87:$I$107,9,0)</f>
        <v>24.480000000000018</v>
      </c>
      <c r="BC19" s="13">
        <f t="array" ref="BC19">INDEX(BB:BB,MIN(IF(ISNUMBER(BB19:BB215),ROW(BB19:BB215),"")))</f>
        <v>24.480000000000018</v>
      </c>
      <c r="BD19" s="13">
        <f>IF('Données projet'!$A$88&gt;35,BD18+BC19-BL18,IF(A19&lt;'Données projet'!$A$88,$BA$205^A19,IF(A19='Données projet'!$A$88,'Données projet'!$B$88,BD18+BC19-BL18)))</f>
        <v>222.36</v>
      </c>
      <c r="BE19" s="14">
        <f>BD19*VLOOKUP('Données projet'!$B$11,Paramètres!$A$1:$I$89,3,0)*VLOOKUP('Données projet'!$B$11,Paramètres!$A$1:$I$89,5,0)</f>
        <v>97.820611200000002</v>
      </c>
      <c r="BF19" s="14">
        <f t="shared" si="37"/>
        <v>26.442124248879473</v>
      </c>
      <c r="BG19" s="22">
        <f t="shared" si="7"/>
        <v>216.42426424013175</v>
      </c>
      <c r="BH19" s="62">
        <f t="shared" si="8"/>
        <v>423.36631016224578</v>
      </c>
      <c r="BI19" s="62">
        <f ca="1">AVERAGE(OFFSET($BH$3,0,0,'Données projet'!$E$11+1,1))-AVERAGE(OFFSET($H$3,0,0,'Données projet'!$E$11+1,1))</f>
        <v>88.942039147781145</v>
      </c>
      <c r="BJ19" s="62">
        <f t="shared" si="38"/>
        <v>285.44174440475035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283.56</v>
      </c>
      <c r="L20" s="13">
        <f>VLOOKUP(A20,'Données projet'!$A$35:$I$55,9,0)</f>
        <v>30.599999999999994</v>
      </c>
      <c r="M20" s="13">
        <f t="array" ref="M20">INDEX(L:L,MIN(IF(ISNUMBER(L20:L216),ROW(L20:L216),"")))</f>
        <v>30.599999999999994</v>
      </c>
      <c r="N20" s="14">
        <f>IF('Données projet'!$A$36&gt;35,N19+M20-V19,IF(A20&lt;'Données projet'!$A$36,$K$205^A20,IF(A20='Données projet'!$A$36,'Données projet'!$B$36,N19+M20-V19)))</f>
        <v>283.56</v>
      </c>
      <c r="O20" s="14">
        <f>N20*VLOOKUP('Données projet'!$B$9,Paramètres!$A$1:$I$89,3,0)*VLOOKUP('Données projet'!$B$9,Paramètres!$A$1:$I$89,5,0)</f>
        <v>144.20727360000001</v>
      </c>
      <c r="P20" s="14">
        <f t="shared" si="33"/>
        <v>37.25916559758074</v>
      </c>
      <c r="Q20" s="22">
        <f t="shared" si="2"/>
        <v>316.05404826911973</v>
      </c>
      <c r="R20" s="62">
        <f t="shared" si="0"/>
        <v>525.42017258499243</v>
      </c>
      <c r="S20" s="62">
        <f ca="1">AVERAGE(OFFSET($R$3,0,0,'Données projet'!$E$9+1,1))-AVERAGE(OFFSET($H$3,0,0,'Données projet'!$E$9+1,1))</f>
        <v>110.66940997451383</v>
      </c>
      <c r="T20" s="62">
        <f t="shared" si="34"/>
        <v>375.5294124310891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289.68</v>
      </c>
      <c r="AG20" s="13">
        <f>VLOOKUP(A20,'Données projet'!$A$61:$I$81,9,0)</f>
        <v>18.360000000000014</v>
      </c>
      <c r="AH20" s="13">
        <f t="array" ref="AH20">INDEX(AG:AG,MIN(IF(ISNUMBER(AG20:AG216),ROW(AG20:AG216),"")))</f>
        <v>18.360000000000014</v>
      </c>
      <c r="AI20" s="14">
        <f>IF('Données projet'!$A$62&gt;35,AI19+AH20-AQ19,IF(A20&lt;'Données projet'!$A$62,$AF$205^A20,IF(A20='Données projet'!$A$62,'Données projet'!$B$62,AI19+AH20-AQ19)))</f>
        <v>289.68</v>
      </c>
      <c r="AJ20" s="14">
        <f>AI20*VLOOKUP('Données projet'!$B$10,Paramètres!$A$1:$I$89,3,0)*VLOOKUP('Données projet'!$B$10,Paramètres!$A$1:$I$89,5,0)</f>
        <v>127.43602559999999</v>
      </c>
      <c r="AK20" s="14">
        <f t="shared" si="35"/>
        <v>33.403215017430824</v>
      </c>
      <c r="AL20" s="22">
        <f t="shared" si="4"/>
        <v>280.12834407535865</v>
      </c>
      <c r="AM20" s="62">
        <f t="shared" si="5"/>
        <v>489.49446839123141</v>
      </c>
      <c r="AN20" s="62">
        <f ca="1">AVERAGE(OFFSET($AM$3,0,0,'Données projet'!$E$10+1,1))-AVERAGE(OFFSET($H$3,0,0,'Données projet'!$E$10+1,1))</f>
        <v>114.96144495286387</v>
      </c>
      <c r="AO20" s="62">
        <f t="shared" si="36"/>
        <v>323.95542817958631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244.8</v>
      </c>
      <c r="BB20" s="13">
        <f>VLOOKUP(A20,'Données projet'!$A$87:$I$107,9,0)</f>
        <v>22.439999999999998</v>
      </c>
      <c r="BC20" s="13">
        <f t="array" ref="BC20">INDEX(BB:BB,MIN(IF(ISNUMBER(BB20:BB216),ROW(BB20:BB216),"")))</f>
        <v>22.439999999999998</v>
      </c>
      <c r="BD20" s="13">
        <f>IF('Données projet'!$A$88&gt;35,BD19+BC20-BL19,IF(A20&lt;'Données projet'!$A$88,$BA$205^A20,IF(A20='Données projet'!$A$88,'Données projet'!$B$88,BD19+BC20-BL19)))</f>
        <v>244.8</v>
      </c>
      <c r="BE20" s="14">
        <f>BD20*VLOOKUP('Données projet'!$B$11,Paramètres!$A$1:$I$89,3,0)*VLOOKUP('Données projet'!$B$11,Paramètres!$A$1:$I$89,5,0)</f>
        <v>107.69241599999999</v>
      </c>
      <c r="BF20" s="14">
        <f t="shared" si="37"/>
        <v>28.786630746810339</v>
      </c>
      <c r="BG20" s="22">
        <f t="shared" si="7"/>
        <v>237.7010064173613</v>
      </c>
      <c r="BH20" s="62">
        <f t="shared" si="8"/>
        <v>447.06713073323402</v>
      </c>
      <c r="BI20" s="62">
        <f ca="1">AVERAGE(OFFSET($BH$3,0,0,'Données projet'!$E$11+1,1))-AVERAGE(OFFSET($H$3,0,0,'Données projet'!$E$11+1,1))</f>
        <v>88.942039147781145</v>
      </c>
      <c r="BJ20" s="62">
        <f t="shared" si="38"/>
        <v>285.44174440475035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312.12</v>
      </c>
      <c r="L21" s="13">
        <f>VLOOKUP(A21,'Données projet'!$A$35:$I$55,9,0)</f>
        <v>28.560000000000002</v>
      </c>
      <c r="M21" s="13">
        <f t="array" ref="M21">INDEX(L:L,MIN(IF(ISNUMBER(L21:L217),ROW(L21:L217),"")))</f>
        <v>28.560000000000002</v>
      </c>
      <c r="N21" s="14">
        <f>IF('Données projet'!$A$36&gt;35,N20+M21-V20,IF(A21&lt;'Données projet'!$A$36,$K$205^A21,IF(A21='Données projet'!$A$36,'Données projet'!$B$36,N20+M21-V20)))</f>
        <v>312.12</v>
      </c>
      <c r="O21" s="14">
        <f>N21*VLOOKUP('Données projet'!$B$9,Paramètres!$A$1:$I$89,3,0)*VLOOKUP('Données projet'!$B$9,Paramètres!$A$1:$I$89,5,0)</f>
        <v>158.7317472</v>
      </c>
      <c r="P21" s="14">
        <f t="shared" si="33"/>
        <v>40.556325090384377</v>
      </c>
      <c r="Q21" s="22">
        <f t="shared" si="2"/>
        <v>347.09339257241942</v>
      </c>
      <c r="R21" s="62">
        <f t="shared" si="0"/>
        <v>558.86274576442247</v>
      </c>
      <c r="S21" s="62">
        <f ca="1">AVERAGE(OFFSET($R$3,0,0,'Données projet'!$E$9+1,1))-AVERAGE(OFFSET($H$3,0,0,'Données projet'!$E$9+1,1))</f>
        <v>110.66940997451383</v>
      </c>
      <c r="T21" s="62">
        <f t="shared" si="34"/>
        <v>375.5294124310891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312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82.089905535689908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82.089905535689908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306</v>
      </c>
      <c r="AG21" s="13">
        <f>VLOOKUP(A21,'Données projet'!$A$61:$I$81,9,0)</f>
        <v>16.319999999999993</v>
      </c>
      <c r="AH21" s="13">
        <f t="array" ref="AH21">INDEX(AG:AG,MIN(IF(ISNUMBER(AG21:AG217),ROW(AG21:AG217),"")))</f>
        <v>16.319999999999993</v>
      </c>
      <c r="AI21" s="14">
        <f>IF('Données projet'!$A$62&gt;35,AI20+AH21-AQ20,IF(A21&lt;'Données projet'!$A$62,$AF$205^A21,IF(A21='Données projet'!$A$62,'Données projet'!$B$62,AI20+AH21-AQ20)))</f>
        <v>306</v>
      </c>
      <c r="AJ21" s="14">
        <f>AI21*VLOOKUP('Données projet'!$B$10,Paramètres!$A$1:$I$89,3,0)*VLOOKUP('Données projet'!$B$10,Paramètres!$A$1:$I$89,5,0)</f>
        <v>134.61551999999998</v>
      </c>
      <c r="AK21" s="14">
        <f t="shared" si="35"/>
        <v>35.060695303875569</v>
      </c>
      <c r="AL21" s="22">
        <f t="shared" si="4"/>
        <v>295.51940832091657</v>
      </c>
      <c r="AM21" s="62">
        <f t="shared" si="5"/>
        <v>507.28876151291968</v>
      </c>
      <c r="AN21" s="62">
        <f ca="1">AVERAGE(OFFSET($AM$3,0,0,'Données projet'!$E$10+1,1))-AVERAGE(OFFSET($H$3,0,0,'Données projet'!$E$10+1,1))</f>
        <v>114.96144495286387</v>
      </c>
      <c r="AO21" s="62">
        <f t="shared" si="36"/>
        <v>323.95542817958631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306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69.644703953179089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69.644703953179089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265.2</v>
      </c>
      <c r="BB21" s="13">
        <f>VLOOKUP(A21,'Données projet'!$A$87:$I$107,9,0)</f>
        <v>20.399999999999977</v>
      </c>
      <c r="BC21" s="13">
        <f t="array" ref="BC21">INDEX(BB:BB,MIN(IF(ISNUMBER(BB21:BB217),ROW(BB21:BB217),"")))</f>
        <v>20.399999999999977</v>
      </c>
      <c r="BD21" s="13">
        <f>IF('Données projet'!$A$88&gt;35,BD20+BC21-BL20,IF(A21&lt;'Données projet'!$A$88,$BA$205^A21,IF(A21='Données projet'!$A$88,'Données projet'!$B$88,BD20+BC21-BL20)))</f>
        <v>265.2</v>
      </c>
      <c r="BE21" s="14">
        <f>BD21*VLOOKUP('Données projet'!$B$11,Paramètres!$A$1:$I$89,3,0)*VLOOKUP('Données projet'!$B$11,Paramètres!$A$1:$I$89,5,0)</f>
        <v>116.66678399999998</v>
      </c>
      <c r="BF21" s="14">
        <f t="shared" si="37"/>
        <v>30.896311433156317</v>
      </c>
      <c r="BG21" s="22">
        <f t="shared" si="7"/>
        <v>257.00572454608056</v>
      </c>
      <c r="BH21" s="62">
        <f t="shared" si="8"/>
        <v>468.77507773808367</v>
      </c>
      <c r="BI21" s="62">
        <f ca="1">AVERAGE(OFFSET($BH$3,0,0,'Données projet'!$E$11+1,1))-AVERAGE(OFFSET($H$3,0,0,'Données projet'!$E$11+1,1))</f>
        <v>88.942039147781145</v>
      </c>
      <c r="BJ21" s="62">
        <f t="shared" si="38"/>
        <v>285.44174440475035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265.2</v>
      </c>
      <c r="BM21" s="17">
        <f>IF(ISNA(VLOOKUP(A21,'Données projet'!$A$87:$I$107,5,0)),0%,VLOOKUP(A21,'Données projet'!$A$87:$I$107,5,0)*VLOOKUP('Données projet'!$B$11,Paramètres!$A$1:$I$89,7,0))</f>
        <v>0.46799999999999997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60.358743426088552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60.358743426088552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0.12000000000000455</v>
      </c>
      <c r="O22" s="14">
        <f>N22*VLOOKUP('Données projet'!$B$9,Paramètres!$A$1:$I$89,3,0)*VLOOKUP('Données projet'!$B$9,Paramètres!$A$1:$I$89,5,0)</f>
        <v>6.1027200000002321E-2</v>
      </c>
      <c r="P22" s="14">
        <f t="shared" si="33"/>
        <v>3.8944002138970958E-2</v>
      </c>
      <c r="Q22" s="22">
        <f t="shared" si="2"/>
        <v>0.17411651039204512</v>
      </c>
      <c r="R22" s="62">
        <f t="shared" si="0"/>
        <v>214.32621075341558</v>
      </c>
      <c r="S22" s="62">
        <f ca="1">AVERAGE(OFFSET($R$3,0,0,'Données projet'!$E$9+1,1))-AVERAGE(OFFSET($H$3,0,0,'Données projet'!$E$9+1,1))</f>
        <v>110.66940997451383</v>
      </c>
      <c r="T22" s="62">
        <f t="shared" si="34"/>
        <v>375.5294124310891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80.480172558033416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80.480172558033416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114.96144495286387</v>
      </c>
      <c r="AO22" s="62">
        <f t="shared" si="36"/>
        <v>323.95542817958631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68.279013787732197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68.279013787732197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88.942039147781145</v>
      </c>
      <c r="BJ22" s="62">
        <f t="shared" si="38"/>
        <v>285.44174440475035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59.175145282701244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59.175145282701244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0.12000000000000455</v>
      </c>
      <c r="O23" s="14">
        <f>N23*VLOOKUP('Données projet'!$B$9,Paramètres!$A$1:$I$89,3,0)*VLOOKUP('Données projet'!$B$9,Paramètres!$A$1:$I$89,5,0)</f>
        <v>6.1027200000002321E-2</v>
      </c>
      <c r="P23" s="14">
        <f t="shared" si="33"/>
        <v>3.8944002138970958E-2</v>
      </c>
      <c r="Q23" s="22">
        <f t="shared" si="2"/>
        <v>0.17411651039204512</v>
      </c>
      <c r="R23" s="62">
        <f t="shared" si="0"/>
        <v>216.68881939728777</v>
      </c>
      <c r="S23" s="62">
        <f ca="1">AVERAGE(OFFSET($R$3,0,0,'Données projet'!$E$9+1,1))-AVERAGE(OFFSET($H$3,0,0,'Données projet'!$E$9+1,1))</f>
        <v>110.66940997451383</v>
      </c>
      <c r="T23" s="62">
        <f t="shared" si="34"/>
        <v>375.5294124310891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78.902005462228601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78.902005462228601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114.96144495286387</v>
      </c>
      <c r="AO23" s="62">
        <f t="shared" si="36"/>
        <v>323.95542817958631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66.940103973440969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66.940103973440969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88.942039147781145</v>
      </c>
      <c r="BJ23" s="62">
        <f t="shared" si="38"/>
        <v>285.44174440475035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58.014756776982182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58.014756776982182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0.12000000000000455</v>
      </c>
      <c r="O24" s="14">
        <f>N24*VLOOKUP('Données projet'!$B$9,Paramètres!$A$1:$I$89,3,0)*VLOOKUP('Données projet'!$B$9,Paramètres!$A$1:$I$89,5,0)</f>
        <v>6.1027200000002321E-2</v>
      </c>
      <c r="P24" s="14">
        <f t="shared" si="33"/>
        <v>3.8944002138970958E-2</v>
      </c>
      <c r="Q24" s="22">
        <f t="shared" si="2"/>
        <v>0.17411651039204512</v>
      </c>
      <c r="R24" s="62">
        <f t="shared" si="0"/>
        <v>219.03164488626643</v>
      </c>
      <c r="S24" s="62">
        <f ca="1">AVERAGE(OFFSET($R$3,0,0,'Données projet'!$E$9+1,1))-AVERAGE(OFFSET($H$3,0,0,'Données projet'!$E$9+1,1))</f>
        <v>110.66940997451383</v>
      </c>
      <c r="T24" s="62">
        <f t="shared" si="34"/>
        <v>375.5294124310891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77.354785260585629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77.354785260585629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114.96144495286387</v>
      </c>
      <c r="AO24" s="62">
        <f t="shared" si="36"/>
        <v>323.95542817958631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65.627449363953644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65.627449363953644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88.942039147781145</v>
      </c>
      <c r="BJ24" s="62">
        <f t="shared" si="38"/>
        <v>285.44174440475035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56.877122782093167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56.877122782093167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0.12000000000000455</v>
      </c>
      <c r="O25" s="14">
        <f>N25*VLOOKUP('Données projet'!$B$9,Paramètres!$A$1:$I$89,3,0)*VLOOKUP('Données projet'!$B$9,Paramètres!$A$1:$I$89,5,0)</f>
        <v>6.1027200000002321E-2</v>
      </c>
      <c r="P25" s="14">
        <f t="shared" si="33"/>
        <v>3.8944002138970958E-2</v>
      </c>
      <c r="Q25" s="22">
        <f t="shared" si="2"/>
        <v>0.17411651039204512</v>
      </c>
      <c r="R25" s="62">
        <f t="shared" si="0"/>
        <v>221.35503041386045</v>
      </c>
      <c r="S25" s="62">
        <f ca="1">AVERAGE(OFFSET($R$3,0,0,'Données projet'!$E$9+1,1))-AVERAGE(OFFSET($H$3,0,0,'Données projet'!$E$9+1,1))</f>
        <v>110.66940997451383</v>
      </c>
      <c r="T25" s="62">
        <f t="shared" si="34"/>
        <v>375.5294124310891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75.837905103385737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75.837905103385737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114.96144495286387</v>
      </c>
      <c r="AO25" s="62">
        <f t="shared" si="36"/>
        <v>323.95542817958631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64.340535110718108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64.340535110718108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88.942039147781145</v>
      </c>
      <c r="BJ25" s="62">
        <f t="shared" si="38"/>
        <v>285.44174440475035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55.761797095955707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55.761797095955707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0.12000000000000455</v>
      </c>
      <c r="O26" s="14">
        <f>N26*VLOOKUP('Données projet'!$B$9,Paramètres!$A$1:$I$89,3,0)*VLOOKUP('Données projet'!$B$9,Paramètres!$A$1:$I$89,5,0)</f>
        <v>6.1027200000002321E-2</v>
      </c>
      <c r="P26" s="14">
        <f t="shared" si="33"/>
        <v>3.8944002138970958E-2</v>
      </c>
      <c r="Q26" s="22">
        <f t="shared" si="2"/>
        <v>0.17411651039204512</v>
      </c>
      <c r="R26" s="62">
        <f t="shared" si="0"/>
        <v>223.65931321993855</v>
      </c>
      <c r="S26" s="62">
        <f ca="1">AVERAGE(OFFSET($R$3,0,0,'Données projet'!$E$9+1,1))-AVERAGE(OFFSET($H$3,0,0,'Données projet'!$E$9+1,1))</f>
        <v>110.66940997451383</v>
      </c>
      <c r="T26" s="62">
        <f t="shared" si="34"/>
        <v>375.5294124310891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74.350770040862997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74.350770040862997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114.96144495286387</v>
      </c>
      <c r="AO26" s="62">
        <f t="shared" si="36"/>
        <v>323.95542817958631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63.078856461048332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63.078856461048332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88.942039147781145</v>
      </c>
      <c r="BJ26" s="62">
        <f t="shared" si="38"/>
        <v>285.44174440475035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54.668342266241901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54.668342266241901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0.12000000000000455</v>
      </c>
      <c r="O27" s="14">
        <f>N27*VLOOKUP('Données projet'!$B$9,Paramètres!$A$1:$I$89,3,0)*VLOOKUP('Données projet'!$B$9,Paramètres!$A$1:$I$89,5,0)</f>
        <v>6.1027200000002321E-2</v>
      </c>
      <c r="P27" s="14">
        <f t="shared" si="33"/>
        <v>3.8944002138970958E-2</v>
      </c>
      <c r="Q27" s="22">
        <f t="shared" si="2"/>
        <v>0.17411651039204512</v>
      </c>
      <c r="R27" s="62">
        <f t="shared" si="0"/>
        <v>225.94482469401186</v>
      </c>
      <c r="S27" s="62">
        <f ca="1">AVERAGE(OFFSET($R$3,0,0,'Données projet'!$E$9+1,1))-AVERAGE(OFFSET($H$3,0,0,'Données projet'!$E$9+1,1))</f>
        <v>110.66940997451383</v>
      </c>
      <c r="T27" s="62">
        <f t="shared" si="34"/>
        <v>375.5294124310891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72.892796789853506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72.892796789853506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114.96144495286387</v>
      </c>
      <c r="AO27" s="62">
        <f t="shared" si="36"/>
        <v>323.95542817958631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61.841918560150596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61.841918560150596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88.942039147781145</v>
      </c>
      <c r="BJ27" s="62">
        <f t="shared" si="38"/>
        <v>285.44174440475035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53.596329418797197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53.596329418797197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0.12000000000000455</v>
      </c>
      <c r="O28" s="14">
        <f>N28*VLOOKUP('Données projet'!$B$9,Paramètres!$A$1:$I$89,3,0)*VLOOKUP('Données projet'!$B$9,Paramètres!$A$1:$I$89,5,0)</f>
        <v>6.1027200000002321E-2</v>
      </c>
      <c r="P28" s="14">
        <f t="shared" si="33"/>
        <v>3.8944002138970958E-2</v>
      </c>
      <c r="Q28" s="22">
        <f t="shared" si="2"/>
        <v>0.17411651039204512</v>
      </c>
      <c r="R28" s="62">
        <f t="shared" si="0"/>
        <v>228.21189047672416</v>
      </c>
      <c r="S28" s="62">
        <f ca="1">AVERAGE(OFFSET($R$3,0,0,'Données projet'!$E$9+1,1))-AVERAGE(OFFSET($H$3,0,0,'Données projet'!$E$9+1,1))</f>
        <v>110.66940997451383</v>
      </c>
      <c r="T28" s="62">
        <f t="shared" si="34"/>
        <v>375.5294124310891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71.463413505020441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71.463413505020441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114.96144495286387</v>
      </c>
      <c r="AO28" s="62">
        <f t="shared" si="36"/>
        <v>323.95542817958631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60.629236257031842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60.629236257031842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88.942039147781145</v>
      </c>
      <c r="BJ28" s="62">
        <f t="shared" si="38"/>
        <v>285.44174440475035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52.545338089427609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52.545338089427609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0.12000000000000455</v>
      </c>
      <c r="O29" s="14">
        <f>N29*VLOOKUP('Données projet'!$B$9,Paramètres!$A$1:$I$89,3,0)*VLOOKUP('Données projet'!$B$9,Paramètres!$A$1:$I$89,5,0)</f>
        <v>6.1027200000002321E-2</v>
      </c>
      <c r="P29" s="14">
        <f t="shared" si="33"/>
        <v>3.8944002138970958E-2</v>
      </c>
      <c r="Q29" s="22">
        <f t="shared" si="2"/>
        <v>0.17411651039204512</v>
      </c>
      <c r="R29" s="62">
        <f t="shared" si="0"/>
        <v>230.46083055958223</v>
      </c>
      <c r="S29" s="62">
        <f ca="1">AVERAGE(OFFSET($R$3,0,0,'Données projet'!$E$9+1,1))-AVERAGE(OFFSET($H$3,0,0,'Données projet'!$E$9+1,1))</f>
        <v>110.66940997451383</v>
      </c>
      <c r="T29" s="62">
        <f t="shared" si="34"/>
        <v>375.5294124310891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70.062059554565238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70.062059554565238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114.96144495286387</v>
      </c>
      <c r="AO29" s="62">
        <f t="shared" si="36"/>
        <v>323.95542817958631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59.440333914214072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59.440333914214072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88.942039147781145</v>
      </c>
      <c r="BJ29" s="62">
        <f t="shared" si="38"/>
        <v>285.44174440475035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51.514956058985547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51.514956058985547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0.12000000000000455</v>
      </c>
      <c r="O30" s="14">
        <f>N30*VLOOKUP('Données projet'!$B$9,Paramètres!$A$1:$I$89,3,0)*VLOOKUP('Données projet'!$B$9,Paramètres!$A$1:$I$89,5,0)</f>
        <v>6.1027200000002321E-2</v>
      </c>
      <c r="P30" s="14">
        <f t="shared" si="33"/>
        <v>3.8944002138970958E-2</v>
      </c>
      <c r="Q30" s="22">
        <f t="shared" si="2"/>
        <v>0.17411651039204512</v>
      </c>
      <c r="R30" s="62">
        <f t="shared" si="0"/>
        <v>232.69195938295556</v>
      </c>
      <c r="S30" s="62">
        <f ca="1">AVERAGE(OFFSET($R$3,0,0,'Données projet'!$E$9+1,1))-AVERAGE(OFFSET($H$3,0,0,'Données projet'!$E$9+1,1))</f>
        <v>110.66940997451383</v>
      </c>
      <c r="T30" s="62">
        <f t="shared" si="34"/>
        <v>375.5294124310891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68.68818530033694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68.68818530033694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114.96144495286387</v>
      </c>
      <c r="AO30" s="62">
        <f t="shared" si="36"/>
        <v>323.95542817958631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58.274745221180133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58.274745221180133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88.942039147781145</v>
      </c>
      <c r="BJ30" s="62">
        <f t="shared" si="38"/>
        <v>285.44174440475035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50.504779191689465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50.504779191689465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0.12000000000000455</v>
      </c>
      <c r="O31" s="14">
        <f>N31*VLOOKUP('Données projet'!$B$9,Paramètres!$A$1:$I$89,3,0)*VLOOKUP('Données projet'!$B$9,Paramètres!$A$1:$I$89,5,0)</f>
        <v>6.1027200000002321E-2</v>
      </c>
      <c r="P31" s="14">
        <f t="shared" si="33"/>
        <v>3.8944002138970958E-2</v>
      </c>
      <c r="Q31" s="22">
        <f t="shared" si="2"/>
        <v>0.17411651039204512</v>
      </c>
      <c r="R31" s="62">
        <f t="shared" si="0"/>
        <v>234.90558593237614</v>
      </c>
      <c r="S31" s="62">
        <f ca="1">AVERAGE(OFFSET($R$3,0,0,'Données projet'!$E$9+1,1))-AVERAGE(OFFSET($H$3,0,0,'Données projet'!$E$9+1,1))</f>
        <v>110.66940997451383</v>
      </c>
      <c r="T31" s="62">
        <f t="shared" si="34"/>
        <v>375.5294124310891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67.341251882253516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67.341251882253516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114.96144495286387</v>
      </c>
      <c r="AO31" s="62">
        <f t="shared" si="36"/>
        <v>323.95542817958631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57.132013011477689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57.132013011477689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88.942039147781145</v>
      </c>
      <c r="BJ31" s="62">
        <f t="shared" si="38"/>
        <v>285.44174440475035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49.514411276614013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49.514411276614013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0.12000000000000455</v>
      </c>
      <c r="O32" s="14">
        <f>N32*VLOOKUP('Données projet'!$B$9,Paramètres!$A$1:$I$89,3,0)*VLOOKUP('Données projet'!$B$9,Paramètres!$A$1:$I$89,5,0)</f>
        <v>6.1027200000002321E-2</v>
      </c>
      <c r="P32" s="14">
        <f t="shared" si="33"/>
        <v>3.8944002138970958E-2</v>
      </c>
      <c r="Q32" s="22">
        <f t="shared" si="2"/>
        <v>0.17411651039204512</v>
      </c>
      <c r="R32" s="62">
        <f t="shared" si="0"/>
        <v>237.10201383316789</v>
      </c>
      <c r="S32" s="62">
        <f ca="1">AVERAGE(OFFSET($R$3,0,0,'Données projet'!$E$9+1,1))-AVERAGE(OFFSET($H$3,0,0,'Données projet'!$E$9+1,1))</f>
        <v>110.66940997451383</v>
      </c>
      <c r="T32" s="62">
        <f t="shared" si="34"/>
        <v>375.5294124310891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66.020731006950442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66.020731006950442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114.96144495286387</v>
      </c>
      <c r="AO32" s="62">
        <f t="shared" si="36"/>
        <v>323.95542817958631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56.011689083409685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56.011689083409685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88.942039147781145</v>
      </c>
      <c r="BJ32" s="62">
        <f t="shared" si="38"/>
        <v>285.44174440475035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48.543463872288406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48.543463872288406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0.12000000000000455</v>
      </c>
      <c r="O33" s="14">
        <f>N33*VLOOKUP('Données projet'!$B$9,Paramètres!$A$1:$I$89,3,0)*VLOOKUP('Données projet'!$B$9,Paramètres!$A$1:$I$89,5,0)</f>
        <v>6.1027200000002321E-2</v>
      </c>
      <c r="P33" s="14">
        <f t="shared" si="33"/>
        <v>3.8944002138970958E-2</v>
      </c>
      <c r="Q33" s="22">
        <f t="shared" si="2"/>
        <v>0.17411651039204512</v>
      </c>
      <c r="R33" s="62">
        <f t="shared" si="0"/>
        <v>239.28154144343404</v>
      </c>
      <c r="S33" s="62">
        <f ca="1">AVERAGE(OFFSET($R$3,0,0,'Données projet'!$E$9+1,1))-AVERAGE(OFFSET($H$3,0,0,'Données projet'!$E$9+1,1))</f>
        <v>110.66940997451383</v>
      </c>
      <c r="T33" s="62">
        <f t="shared" si="34"/>
        <v>375.5294124310891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64.726104740573859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64.726104740573859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114.96144495286387</v>
      </c>
      <c r="AO33" s="62">
        <f t="shared" si="36"/>
        <v>323.95542817958631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54.913334024240974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54.913334024240974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88.942039147781145</v>
      </c>
      <c r="BJ33" s="62">
        <f t="shared" si="38"/>
        <v>285.44174440475035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47.591556154342186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47.591556154342186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0.12000000000000455</v>
      </c>
      <c r="O34" s="14">
        <f>N34*VLOOKUP('Données projet'!$B$9,Paramètres!$A$1:$I$89,3,0)*VLOOKUP('Données projet'!$B$9,Paramètres!$A$1:$I$89,5,0)</f>
        <v>6.1027200000002321E-2</v>
      </c>
      <c r="P34" s="14">
        <f t="shared" si="33"/>
        <v>3.8944002138970958E-2</v>
      </c>
      <c r="Q34" s="22">
        <f t="shared" si="2"/>
        <v>0.17411651039204512</v>
      </c>
      <c r="R34" s="62">
        <f t="shared" si="0"/>
        <v>240.22223972320961</v>
      </c>
      <c r="S34" s="62">
        <f ca="1">AVERAGE(OFFSET($R$3,0,0,'Données projet'!$E$9+1,1))-AVERAGE(OFFSET($H$3,0,0,'Données projet'!$E$9+1,1))</f>
        <v>110.66940997451383</v>
      </c>
      <c r="T34" s="62">
        <f t="shared" si="34"/>
        <v>375.5294124310891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63.456865305636867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63.456865305636867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114.96144495286387</v>
      </c>
      <c r="AO34" s="62">
        <f t="shared" si="36"/>
        <v>323.95542817958631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53.836517037852126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53.836517037852126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88.942039147781145</v>
      </c>
      <c r="BJ34" s="62">
        <f t="shared" si="38"/>
        <v>285.44174440475035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46.658314766138517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46.658314766138517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0.12000000000000455</v>
      </c>
      <c r="O35" s="14">
        <f>N35*VLOOKUP('Données projet'!$B$9,Paramètres!$A$1:$I$89,3,0)*VLOOKUP('Données projet'!$B$9,Paramètres!$A$1:$I$89,5,0)</f>
        <v>6.1027200000002321E-2</v>
      </c>
      <c r="P35" s="14">
        <f t="shared" si="33"/>
        <v>3.8944002138970958E-2</v>
      </c>
      <c r="Q35" s="22">
        <f t="shared" ref="Q35:Q66" si="53">(O35+P35)*0.475*44/12</f>
        <v>0.17411651039204512</v>
      </c>
      <c r="R35" s="62">
        <f t="shared" si="0"/>
        <v>241.14661899091737</v>
      </c>
      <c r="S35" s="62">
        <f ca="1">AVERAGE(OFFSET($R$3,0,0,'Données projet'!$E$9+1,1))-AVERAGE(OFFSET($H$3,0,0,'Données projet'!$E$9+1,1))</f>
        <v>110.66940997451383</v>
      </c>
      <c r="T35" s="62">
        <f t="shared" si="34"/>
        <v>375.5294124310891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62.212514881859377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62.212514881859377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114.96144495286387</v>
      </c>
      <c r="AO35" s="62">
        <f t="shared" si="36"/>
        <v>323.95542817958631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52.780815775772851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52.780815775772851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88.942039147781145</v>
      </c>
      <c r="BJ35" s="62">
        <f t="shared" si="38"/>
        <v>285.44174440475035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45.743373672336482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45.743373672336482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0.12000000000000455</v>
      </c>
      <c r="O36" s="14">
        <f>N36*VLOOKUP('Données projet'!$B$9,Paramètres!$A$1:$I$89,3,0)*VLOOKUP('Données projet'!$B$9,Paramètres!$A$1:$I$89,5,0)</f>
        <v>6.1027200000002321E-2</v>
      </c>
      <c r="P36" s="14">
        <f t="shared" si="33"/>
        <v>3.8944002138970958E-2</v>
      </c>
      <c r="Q36" s="22">
        <f t="shared" si="53"/>
        <v>0.17411651039204512</v>
      </c>
      <c r="R36" s="62">
        <f t="shared" si="0"/>
        <v>242.05496234493279</v>
      </c>
      <c r="S36" s="62">
        <f ca="1">AVERAGE(OFFSET($R$3,0,0,'Données projet'!$E$9+1,1))-AVERAGE(OFFSET($H$3,0,0,'Données projet'!$E$9+1,1))</f>
        <v>110.66940997451383</v>
      </c>
      <c r="T36" s="62">
        <f t="shared" si="34"/>
        <v>375.5294124310891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60.99256541091335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60.99256541091335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114.96144495286387</v>
      </c>
      <c r="AO36" s="62">
        <f t="shared" si="36"/>
        <v>323.95542817958631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51.745816171528759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51.745816171528759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88.942039147781145</v>
      </c>
      <c r="BJ36" s="62">
        <f t="shared" si="38"/>
        <v>285.44174440475035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44.84637401532494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44.84637401532494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0.12000000000000455</v>
      </c>
      <c r="O37" s="14">
        <f>N37*VLOOKUP('Données projet'!$B$9,Paramètres!$A$1:$I$89,3,0)*VLOOKUP('Données projet'!$B$9,Paramètres!$A$1:$I$89,5,0)</f>
        <v>6.1027200000002321E-2</v>
      </c>
      <c r="P37" s="14">
        <f t="shared" si="33"/>
        <v>3.8944002138970958E-2</v>
      </c>
      <c r="Q37" s="22">
        <f t="shared" si="53"/>
        <v>0.17411651039204512</v>
      </c>
      <c r="R37" s="62">
        <f t="shared" si="0"/>
        <v>242.94754797250764</v>
      </c>
      <c r="S37" s="62">
        <f ca="1">AVERAGE(OFFSET($R$3,0,0,'Données projet'!$E$9+1,1))-AVERAGE(OFFSET($H$3,0,0,'Données projet'!$E$9+1,1))</f>
        <v>110.66940997451383</v>
      </c>
      <c r="T37" s="62">
        <f t="shared" si="34"/>
        <v>375.5294124310891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59.796538404996866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59.796538404996866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114.96144495286387</v>
      </c>
      <c r="AO37" s="62">
        <f t="shared" si="36"/>
        <v>323.95542817958631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50.731112278236473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50.731112278236473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88.942039147781145</v>
      </c>
      <c r="BJ37" s="62">
        <f t="shared" si="38"/>
        <v>285.44174440475035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43.966963974471625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43.966963974471625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0.12000000000000455</v>
      </c>
      <c r="O38" s="14">
        <f>N38*VLOOKUP('Données projet'!$B$9,Paramètres!$A$1:$I$89,3,0)*VLOOKUP('Données projet'!$B$9,Paramètres!$A$1:$I$89,5,0)</f>
        <v>6.1027200000002321E-2</v>
      </c>
      <c r="P38" s="14">
        <f t="shared" si="33"/>
        <v>3.8944002138970958E-2</v>
      </c>
      <c r="Q38" s="22">
        <f t="shared" si="53"/>
        <v>0.17411651039204512</v>
      </c>
      <c r="R38" s="62">
        <f t="shared" si="0"/>
        <v>243.82464923496656</v>
      </c>
      <c r="S38" s="62">
        <f ca="1">AVERAGE(OFFSET($R$3,0,0,'Données projet'!$E$9+1,1))-AVERAGE(OFFSET($H$3,0,0,'Données projet'!$E$9+1,1))</f>
        <v>110.66940997451383</v>
      </c>
      <c r="T38" s="62">
        <f t="shared" si="34"/>
        <v>375.5294124310891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58.623964759161964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58.623964759161964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114.96144495286387</v>
      </c>
      <c r="AO38" s="62">
        <f t="shared" si="36"/>
        <v>323.95542817958631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49.736306109383385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49.736306109383385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88.942039147781145</v>
      </c>
      <c r="BJ38" s="62">
        <f t="shared" si="38"/>
        <v>285.44174440475035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43.104798628132279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43.104798628132279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0.12000000000000455</v>
      </c>
      <c r="O39" s="14">
        <f>N39*VLOOKUP('Données projet'!$B$9,Paramètres!$A$1:$I$89,3,0)*VLOOKUP('Données projet'!$B$9,Paramètres!$A$1:$I$89,5,0)</f>
        <v>6.1027200000002321E-2</v>
      </c>
      <c r="P39" s="14">
        <f t="shared" si="33"/>
        <v>3.8944002138970958E-2</v>
      </c>
      <c r="Q39" s="22">
        <f t="shared" si="53"/>
        <v>0.17411651039204512</v>
      </c>
      <c r="R39" s="62">
        <f t="shared" si="0"/>
        <v>244.68653475142648</v>
      </c>
      <c r="S39" s="62">
        <f ca="1">AVERAGE(OFFSET($R$3,0,0,'Données projet'!$E$9+1,1))-AVERAGE(OFFSET($H$3,0,0,'Données projet'!$E$9+1,1))</f>
        <v>110.66940997451383</v>
      </c>
      <c r="T39" s="62">
        <f t="shared" si="34"/>
        <v>375.5294124310891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57.474384567322581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57.474384567322581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114.96144495286387</v>
      </c>
      <c r="AO39" s="62">
        <f t="shared" si="36"/>
        <v>323.95542817958631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48.76100748272966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48.76100748272966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88.942039147781145</v>
      </c>
      <c r="BJ39" s="62">
        <f t="shared" si="38"/>
        <v>285.44174440475035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42.259539818365717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42.259539818365717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0.12000000000000455</v>
      </c>
      <c r="O40" s="14">
        <f>N40*VLOOKUP('Données projet'!$B$9,Paramètres!$A$1:$I$89,3,0)*VLOOKUP('Données projet'!$B$9,Paramètres!$A$1:$I$89,5,0)</f>
        <v>6.1027200000002321E-2</v>
      </c>
      <c r="P40" s="14">
        <f t="shared" si="33"/>
        <v>3.8944002138970958E-2</v>
      </c>
      <c r="Q40" s="22">
        <f t="shared" si="53"/>
        <v>0.17411651039204512</v>
      </c>
      <c r="R40" s="62">
        <f t="shared" si="0"/>
        <v>245.53346848106315</v>
      </c>
      <c r="S40" s="62">
        <f ca="1">AVERAGE(OFFSET($R$3,0,0,'Données projet'!$E$9+1,1))-AVERAGE(OFFSET($H$3,0,0,'Données projet'!$E$9+1,1))</f>
        <v>110.66940997451383</v>
      </c>
      <c r="T40" s="62">
        <f t="shared" si="34"/>
        <v>375.5294124310891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56.347346941870484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56.347346941870484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114.96144495286387</v>
      </c>
      <c r="AO40" s="62">
        <f t="shared" si="36"/>
        <v>323.95542817958631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47.804833867271192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47.804833867271192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88.942039147781145</v>
      </c>
      <c r="BJ40" s="62">
        <f t="shared" si="38"/>
        <v>285.44174440475035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41.430856018301711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41.430856018301711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0.12000000000000455</v>
      </c>
      <c r="O41" s="14">
        <f>N41*VLOOKUP('Données projet'!$B$9,Paramètres!$A$1:$I$89,3,0)*VLOOKUP('Données projet'!$B$9,Paramètres!$A$1:$I$89,5,0)</f>
        <v>6.1027200000002321E-2</v>
      </c>
      <c r="P41" s="14">
        <f t="shared" si="33"/>
        <v>3.8944002138970958E-2</v>
      </c>
      <c r="Q41" s="22">
        <f t="shared" si="53"/>
        <v>0.17411651039204512</v>
      </c>
      <c r="R41" s="62">
        <f t="shared" si="0"/>
        <v>246.36570980395078</v>
      </c>
      <c r="S41" s="62">
        <f ca="1">AVERAGE(OFFSET($R$3,0,0,'Données projet'!$E$9+1,1))-AVERAGE(OFFSET($H$3,0,0,'Données projet'!$E$9+1,1))</f>
        <v>110.66940997451383</v>
      </c>
      <c r="T41" s="62">
        <f t="shared" si="34"/>
        <v>375.5294124310891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55.242409836828429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55.242409836828429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114.96144495286387</v>
      </c>
      <c r="AO41" s="62">
        <f t="shared" si="36"/>
        <v>323.95542817958631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46.867410233203543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46.867410233203543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88.942039147781145</v>
      </c>
      <c r="BJ41" s="62">
        <f t="shared" si="38"/>
        <v>285.44174440475035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40.618422202109748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40.618422202109748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0.12000000000000455</v>
      </c>
      <c r="O42" s="14">
        <f>N42*VLOOKUP('Données projet'!$B$9,Paramètres!$A$1:$I$89,3,0)*VLOOKUP('Données projet'!$B$9,Paramètres!$A$1:$I$89,5,0)</f>
        <v>6.1027200000002321E-2</v>
      </c>
      <c r="P42" s="14">
        <f t="shared" si="33"/>
        <v>3.8944002138970958E-2</v>
      </c>
      <c r="Q42" s="22">
        <f t="shared" si="53"/>
        <v>0.17411651039204512</v>
      </c>
      <c r="R42" s="62">
        <f t="shared" si="0"/>
        <v>247.18351360049917</v>
      </c>
      <c r="S42" s="62">
        <f ca="1">AVERAGE(OFFSET($R$3,0,0,'Données projet'!$E$9+1,1))-AVERAGE(OFFSET($H$3,0,0,'Données projet'!$E$9+1,1))</f>
        <v>110.66940997451383</v>
      </c>
      <c r="T42" s="62">
        <f t="shared" si="34"/>
        <v>375.5294124310891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54.159139874471165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54.159139874471165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114.96144495286387</v>
      </c>
      <c r="AO42" s="62">
        <f t="shared" si="36"/>
        <v>323.95542817958631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45.948368904828001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45.948368904828001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88.942039147781145</v>
      </c>
      <c r="BJ42" s="62">
        <f t="shared" si="38"/>
        <v>285.44174440475035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39.821919717517609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39.821919717517609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0.12000000000000455</v>
      </c>
      <c r="O43" s="14">
        <f>N43*VLOOKUP('Données projet'!$B$9,Paramètres!$A$1:$I$89,3,0)*VLOOKUP('Données projet'!$B$9,Paramètres!$A$1:$I$89,5,0)</f>
        <v>6.1027200000002321E-2</v>
      </c>
      <c r="P43" s="14">
        <f t="shared" si="33"/>
        <v>3.8944002138970958E-2</v>
      </c>
      <c r="Q43" s="22">
        <f t="shared" si="53"/>
        <v>0.17411651039204512</v>
      </c>
      <c r="R43" s="62">
        <f t="shared" si="0"/>
        <v>247.98713032951287</v>
      </c>
      <c r="S43" s="62">
        <f ca="1">AVERAGE(OFFSET($R$3,0,0,'Données projet'!$E$9+1,1))-AVERAGE(OFFSET($H$3,0,0,'Données projet'!$E$9+1,1))</f>
        <v>110.66940997451383</v>
      </c>
      <c r="T43" s="62">
        <f t="shared" si="34"/>
        <v>375.5294124310891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53.09711217534629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53.09711217534629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114.96144495286387</v>
      </c>
      <c r="AO43" s="62">
        <f t="shared" si="36"/>
        <v>323.95542817958631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45.047349416342044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45.047349416342044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88.942039147781145</v>
      </c>
      <c r="BJ43" s="62">
        <f t="shared" si="38"/>
        <v>285.44174440475035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39.041036160829776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39.041036160829776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0.12000000000000455</v>
      </c>
      <c r="O44" s="14">
        <f>N44*VLOOKUP('Données projet'!$B$9,Paramètres!$A$1:$I$89,3,0)*VLOOKUP('Données projet'!$B$9,Paramètres!$A$1:$I$89,5,0)</f>
        <v>6.1027200000002321E-2</v>
      </c>
      <c r="P44" s="14">
        <f t="shared" si="33"/>
        <v>3.8944002138970958E-2</v>
      </c>
      <c r="Q44" s="22">
        <f t="shared" si="53"/>
        <v>0.17411651039204512</v>
      </c>
      <c r="R44" s="62">
        <f t="shared" si="0"/>
        <v>248.77680610489602</v>
      </c>
      <c r="S44" s="62">
        <f ca="1">AVERAGE(OFFSET($R$3,0,0,'Données projet'!$E$9+1,1))-AVERAGE(OFFSET($H$3,0,0,'Données projet'!$E$9+1,1))</f>
        <v>110.66940997451383</v>
      </c>
      <c r="T44" s="62">
        <f t="shared" si="34"/>
        <v>375.5294124310891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52.055910191628321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52.055910191628321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114.96144495286387</v>
      </c>
      <c r="AO44" s="62">
        <f t="shared" si="36"/>
        <v>323.95542817958631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44.163998370457676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44.163998370457676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88.942039147781145</v>
      </c>
      <c r="BJ44" s="62">
        <f t="shared" si="38"/>
        <v>285.44174440475035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38.275465254396657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38.275465254396657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0.12000000000000455</v>
      </c>
      <c r="O45" s="14">
        <f>N45*VLOOKUP('Données projet'!$B$9,Paramètres!$A$1:$I$89,3,0)*VLOOKUP('Données projet'!$B$9,Paramètres!$A$1:$I$89,5,0)</f>
        <v>6.1027200000002321E-2</v>
      </c>
      <c r="P45" s="14">
        <f t="shared" si="33"/>
        <v>3.8944002138970958E-2</v>
      </c>
      <c r="Q45" s="22">
        <f t="shared" si="53"/>
        <v>0.17411651039204512</v>
      </c>
      <c r="R45" s="62">
        <f t="shared" si="0"/>
        <v>249.55278277102678</v>
      </c>
      <c r="S45" s="62">
        <f ca="1">AVERAGE(OFFSET($R$3,0,0,'Données projet'!$E$9+1,1))-AVERAGE(OFFSET($H$3,0,0,'Données projet'!$E$9+1,1))</f>
        <v>110.66940997451383</v>
      </c>
      <c r="T45" s="62">
        <f t="shared" si="34"/>
        <v>375.5294124310891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51.035125543740556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51.035125543740556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114.96144495286387</v>
      </c>
      <c r="AO45" s="62">
        <f t="shared" si="36"/>
        <v>323.95542817958631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43.297969299792165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43.297969299792165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88.942039147781145</v>
      </c>
      <c r="BJ45" s="62">
        <f t="shared" si="38"/>
        <v>285.44174440475035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37.524906726486542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37.524906726486542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0.12000000000000455</v>
      </c>
      <c r="O46" s="14">
        <f>N46*VLOOKUP('Données projet'!$B$9,Paramètres!$A$1:$I$89,3,0)*VLOOKUP('Données projet'!$B$9,Paramètres!$A$1:$I$89,5,0)</f>
        <v>6.1027200000002321E-2</v>
      </c>
      <c r="P46" s="14">
        <f t="shared" si="33"/>
        <v>3.8944002138970958E-2</v>
      </c>
      <c r="Q46" s="22">
        <f t="shared" si="53"/>
        <v>0.17411651039204512</v>
      </c>
      <c r="R46" s="62">
        <f t="shared" si="0"/>
        <v>250.3152979768241</v>
      </c>
      <c r="S46" s="62">
        <f ca="1">AVERAGE(OFFSET($R$3,0,0,'Données projet'!$E$9+1,1))-AVERAGE(OFFSET($H$3,0,0,'Données projet'!$E$9+1,1))</f>
        <v>110.66940997451383</v>
      </c>
      <c r="T46" s="62">
        <f t="shared" si="34"/>
        <v>375.5294124310891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50.034357860180712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50.034357860180712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114.96144495286387</v>
      </c>
      <c r="AO46" s="62">
        <f t="shared" si="36"/>
        <v>323.95542817958631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42.448922530976823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42.448922530976823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88.942039147781145</v>
      </c>
      <c r="BJ46" s="62">
        <f t="shared" si="38"/>
        <v>285.44174440475035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36.78906619351325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36.78906619351325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0.12000000000000455</v>
      </c>
      <c r="O47" s="14">
        <f>N47*VLOOKUP('Données projet'!$B$9,Paramètres!$A$1:$I$89,3,0)*VLOOKUP('Données projet'!$B$9,Paramètres!$A$1:$I$89,5,0)</f>
        <v>6.1027200000002321E-2</v>
      </c>
      <c r="P47" s="14">
        <f t="shared" si="33"/>
        <v>3.8944002138970958E-2</v>
      </c>
      <c r="Q47" s="22">
        <f t="shared" si="53"/>
        <v>0.17411651039204512</v>
      </c>
      <c r="R47" s="62">
        <f t="shared" si="0"/>
        <v>251.06458524852948</v>
      </c>
      <c r="S47" s="62">
        <f ca="1">AVERAGE(OFFSET($R$3,0,0,'Données projet'!$E$9+1,1))-AVERAGE(OFFSET($H$3,0,0,'Données projet'!$E$9+1,1))</f>
        <v>110.66940997451383</v>
      </c>
      <c r="T47" s="62">
        <f t="shared" si="34"/>
        <v>375.5294124310891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49.053214620487466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49.053214620487466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114.96144495286387</v>
      </c>
      <c r="AO47" s="62">
        <f t="shared" si="36"/>
        <v>323.95542817958631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41.616525051430557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41.616525051430557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88.942039147781145</v>
      </c>
      <c r="BJ47" s="62">
        <f t="shared" si="38"/>
        <v>285.44174440475035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36.067655044573158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36.067655044573158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0.12000000000000455</v>
      </c>
      <c r="O48" s="14">
        <f>N48*VLOOKUP('Données projet'!$B$9,Paramètres!$A$1:$I$89,3,0)*VLOOKUP('Données projet'!$B$9,Paramètres!$A$1:$I$89,5,0)</f>
        <v>6.1027200000002321E-2</v>
      </c>
      <c r="P48" s="14">
        <f t="shared" si="33"/>
        <v>3.8944002138970958E-2</v>
      </c>
      <c r="Q48" s="22">
        <f t="shared" si="53"/>
        <v>0.17411651039204512</v>
      </c>
      <c r="R48" s="62">
        <f t="shared" si="0"/>
        <v>251.80087406122618</v>
      </c>
      <c r="S48" s="62">
        <f ca="1">AVERAGE(OFFSET($R$3,0,0,'Données projet'!$E$9+1,1))-AVERAGE(OFFSET($H$3,0,0,'Données projet'!$E$9+1,1))</f>
        <v>110.66940997451383</v>
      </c>
      <c r="T48" s="62">
        <f t="shared" si="34"/>
        <v>375.5294124310891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48.091311001286321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48.091311001286321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114.96144495286387</v>
      </c>
      <c r="AO48" s="62">
        <f t="shared" si="36"/>
        <v>323.95542817958631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40.800450378745865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40.800450378745865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88.942039147781145</v>
      </c>
      <c r="BJ48" s="62">
        <f t="shared" si="38"/>
        <v>285.44174440475035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35.360390328246424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35.360390328246424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0.12000000000000455</v>
      </c>
      <c r="O49" s="14">
        <f>N49*VLOOKUP('Données projet'!$B$9,Paramètres!$A$1:$I$89,3,0)*VLOOKUP('Données projet'!$B$9,Paramètres!$A$1:$I$89,5,0)</f>
        <v>6.1027200000002321E-2</v>
      </c>
      <c r="P49" s="14">
        <f t="shared" si="33"/>
        <v>3.8944002138970958E-2</v>
      </c>
      <c r="Q49" s="22">
        <f t="shared" si="53"/>
        <v>0.17411651039204512</v>
      </c>
      <c r="R49" s="62">
        <f t="shared" si="0"/>
        <v>252.5243899091177</v>
      </c>
      <c r="S49" s="62">
        <f ca="1">AVERAGE(OFFSET($R$3,0,0,'Données projet'!$E$9+1,1))-AVERAGE(OFFSET($H$3,0,0,'Données projet'!$E$9+1,1))</f>
        <v>110.66940997451383</v>
      </c>
      <c r="T49" s="62">
        <f t="shared" si="34"/>
        <v>375.5294124310891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47.148269725354432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47.148269725354432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114.96144495286387</v>
      </c>
      <c r="AO49" s="62">
        <f t="shared" si="36"/>
        <v>323.95542817958631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40.000378432636118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40.000378432636118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88.942039147781145</v>
      </c>
      <c r="BJ49" s="62">
        <f t="shared" si="38"/>
        <v>285.44174440475035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34.666994641617976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34.666994641617976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0.12000000000000455</v>
      </c>
      <c r="O50" s="14">
        <f>N50*VLOOKUP('Données projet'!$B$9,Paramètres!$A$1:$I$89,3,0)*VLOOKUP('Données projet'!$B$9,Paramètres!$A$1:$I$89,5,0)</f>
        <v>6.1027200000002321E-2</v>
      </c>
      <c r="P50" s="14">
        <f t="shared" si="33"/>
        <v>3.8944002138970958E-2</v>
      </c>
      <c r="Q50" s="22">
        <f t="shared" si="53"/>
        <v>0.17411651039204512</v>
      </c>
      <c r="R50" s="62">
        <f t="shared" si="0"/>
        <v>253.23535437458744</v>
      </c>
      <c r="S50" s="62">
        <f ca="1">AVERAGE(OFFSET($R$3,0,0,'Données projet'!$E$9+1,1))-AVERAGE(OFFSET($H$3,0,0,'Données projet'!$E$9+1,1))</f>
        <v>110.66940997451383</v>
      </c>
      <c r="T50" s="62">
        <f t="shared" si="34"/>
        <v>375.5294124310891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46.223720913645188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46.223720913645188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114.96144495286387</v>
      </c>
      <c r="AO50" s="62">
        <f t="shared" si="36"/>
        <v>323.95542817958631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39.215995409393884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39.215995409393884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88.942039147781145</v>
      </c>
      <c r="BJ50" s="62">
        <f t="shared" si="38"/>
        <v>285.44174440475035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33.987196021474702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33.987196021474702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0.12000000000000455</v>
      </c>
      <c r="O51" s="14">
        <f>N51*VLOOKUP('Données projet'!$B$9,Paramètres!$A$1:$I$89,3,0)*VLOOKUP('Données projet'!$B$9,Paramètres!$A$1:$I$89,5,0)</f>
        <v>6.1027200000002321E-2</v>
      </c>
      <c r="P51" s="14">
        <f t="shared" si="33"/>
        <v>3.8944002138970958E-2</v>
      </c>
      <c r="Q51" s="22">
        <f t="shared" si="53"/>
        <v>0.17411651039204512</v>
      </c>
      <c r="R51" s="62">
        <f t="shared" si="0"/>
        <v>253.93398519605975</v>
      </c>
      <c r="S51" s="62">
        <f ca="1">AVERAGE(OFFSET($R$3,0,0,'Données projet'!$E$9+1,1))-AVERAGE(OFFSET($H$3,0,0,'Données projet'!$E$9+1,1))</f>
        <v>110.66940997451383</v>
      </c>
      <c r="T51" s="62">
        <f t="shared" si="34"/>
        <v>375.5294124310891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45.31730194021447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45.31730194021447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114.96144495286387</v>
      </c>
      <c r="AO51" s="62">
        <f t="shared" si="36"/>
        <v>323.95542817958631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38.446993658811024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38.446993658811024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88.942039147781145</v>
      </c>
      <c r="BJ51" s="62">
        <f t="shared" si="38"/>
        <v>285.44174440475035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33.320727837636227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33.320727837636227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0.12000000000000455</v>
      </c>
      <c r="O52" s="14">
        <f>N52*VLOOKUP('Données projet'!$B$9,Paramètres!$A$1:$I$89,3,0)*VLOOKUP('Données projet'!$B$9,Paramètres!$A$1:$I$89,5,0)</f>
        <v>6.1027200000002321E-2</v>
      </c>
      <c r="P52" s="14">
        <f t="shared" si="33"/>
        <v>3.8944002138970958E-2</v>
      </c>
      <c r="Q52" s="22">
        <f t="shared" si="53"/>
        <v>0.17411651039204512</v>
      </c>
      <c r="R52" s="62">
        <f t="shared" si="0"/>
        <v>254.62049633468402</v>
      </c>
      <c r="S52" s="62">
        <f ca="1">AVERAGE(OFFSET($R$3,0,0,'Données projet'!$E$9+1,1))-AVERAGE(OFFSET($H$3,0,0,'Données projet'!$E$9+1,1))</f>
        <v>110.66940997451383</v>
      </c>
      <c r="T52" s="62">
        <f t="shared" si="34"/>
        <v>375.5294124310891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44.42865728999174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44.42865728999174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114.96144495286387</v>
      </c>
      <c r="AO52" s="62">
        <f t="shared" si="36"/>
        <v>323.95542817958631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37.693071563512341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37.693071563512341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88.942039147781145</v>
      </c>
      <c r="BJ52" s="62">
        <f t="shared" si="38"/>
        <v>285.44174440475035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32.667328688377367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32.667328688377367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0.12000000000000455</v>
      </c>
      <c r="O53" s="14">
        <f>N53*VLOOKUP('Données projet'!$B$9,Paramètres!$A$1:$I$89,3,0)*VLOOKUP('Données projet'!$B$9,Paramètres!$A$1:$I$89,5,0)</f>
        <v>6.1027200000002321E-2</v>
      </c>
      <c r="P53" s="14">
        <f t="shared" si="33"/>
        <v>3.8944002138970958E-2</v>
      </c>
      <c r="Q53" s="22">
        <f t="shared" si="53"/>
        <v>0.17411651039204512</v>
      </c>
      <c r="R53" s="62">
        <f t="shared" si="0"/>
        <v>255.29509803986215</v>
      </c>
      <c r="S53" s="62">
        <f ca="1">AVERAGE(OFFSET($R$3,0,0,'Données projet'!$E$9+1,1))-AVERAGE(OFFSET($H$3,0,0,'Données projet'!$E$9+1,1))</f>
        <v>110.66940997451383</v>
      </c>
      <c r="T53" s="62">
        <f t="shared" si="34"/>
        <v>375.5294124310891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43.557438419340166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43.557438419340166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114.96144495286387</v>
      </c>
      <c r="AO53" s="62">
        <f t="shared" si="36"/>
        <v>323.95542817958631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36.953933420655396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36.953933420655396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88.942039147781145</v>
      </c>
      <c r="BJ53" s="62">
        <f t="shared" si="38"/>
        <v>285.44174440475035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32.026742297901343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32.026742297901343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0.12000000000000455</v>
      </c>
      <c r="O54" s="14">
        <f>N54*VLOOKUP('Données projet'!$B$9,Paramètres!$A$1:$I$89,3,0)*VLOOKUP('Données projet'!$B$9,Paramètres!$A$1:$I$89,5,0)</f>
        <v>6.1027200000002321E-2</v>
      </c>
      <c r="P54" s="14">
        <f t="shared" si="33"/>
        <v>3.8944002138970958E-2</v>
      </c>
      <c r="Q54" s="22">
        <f t="shared" si="53"/>
        <v>0.17411651039204512</v>
      </c>
      <c r="R54" s="62">
        <f t="shared" si="0"/>
        <v>255.95799691363888</v>
      </c>
      <c r="S54" s="62">
        <f ca="1">AVERAGE(OFFSET($R$3,0,0,'Données projet'!$E$9+1,1))-AVERAGE(OFFSET($H$3,0,0,'Données projet'!$E$9+1,1))</f>
        <v>110.66940997451383</v>
      </c>
      <c r="T54" s="62">
        <f t="shared" si="34"/>
        <v>375.5294124310891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42.703303619351026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42.703303619351026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114.96144495286387</v>
      </c>
      <c r="AO54" s="62">
        <f t="shared" si="36"/>
        <v>323.95542817958631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36.22928932595012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36.22928932595012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88.942039147781145</v>
      </c>
      <c r="BJ54" s="62">
        <f t="shared" si="38"/>
        <v>285.44174440475035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31.398717415823441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31.398717415823441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0.12000000000000455</v>
      </c>
      <c r="O55" s="14">
        <f>N55*VLOOKUP('Données projet'!$B$9,Paramètres!$A$1:$I$89,3,0)*VLOOKUP('Données projet'!$B$9,Paramètres!$A$1:$I$89,5,0)</f>
        <v>6.1027200000002321E-2</v>
      </c>
      <c r="P55" s="14">
        <f t="shared" si="33"/>
        <v>3.8944002138970958E-2</v>
      </c>
      <c r="Q55" s="22">
        <f t="shared" si="53"/>
        <v>0.17411651039204512</v>
      </c>
      <c r="R55" s="62">
        <f t="shared" si="0"/>
        <v>256.60939597397538</v>
      </c>
      <c r="S55" s="62">
        <f ca="1">AVERAGE(OFFSET($R$3,0,0,'Données projet'!$E$9+1,1))-AVERAGE(OFFSET($H$3,0,0,'Données projet'!$E$9+1,1))</f>
        <v>110.66940997451383</v>
      </c>
      <c r="T55" s="62">
        <f t="shared" si="34"/>
        <v>375.5294124310891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41.865917881818888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41.865917881818888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114.96144495286387</v>
      </c>
      <c r="AO55" s="62">
        <f t="shared" si="36"/>
        <v>323.95542817958631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35.518855059952763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35.518855059952763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88.942039147781145</v>
      </c>
      <c r="BJ55" s="62">
        <f t="shared" si="38"/>
        <v>285.44174440475035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30.783007718625729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30.783007718625729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0.12000000000000455</v>
      </c>
      <c r="O56" s="14">
        <f>N56*VLOOKUP('Données projet'!$B$9,Paramètres!$A$1:$I$89,3,0)*VLOOKUP('Données projet'!$B$9,Paramètres!$A$1:$I$89,5,0)</f>
        <v>6.1027200000002321E-2</v>
      </c>
      <c r="P56" s="14">
        <f t="shared" si="33"/>
        <v>3.8944002138970958E-2</v>
      </c>
      <c r="Q56" s="22">
        <f t="shared" si="53"/>
        <v>0.17411651039204512</v>
      </c>
      <c r="R56" s="62">
        <f t="shared" si="0"/>
        <v>257.24949471692526</v>
      </c>
      <c r="S56" s="62">
        <f ca="1">AVERAGE(OFFSET($R$3,0,0,'Données projet'!$E$9+1,1))-AVERAGE(OFFSET($H$3,0,0,'Données projet'!$E$9+1,1))</f>
        <v>110.66940997451383</v>
      </c>
      <c r="T56" s="62">
        <f t="shared" si="34"/>
        <v>375.5294124310891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41.04495276784489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41.04495276784489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114.96144495286387</v>
      </c>
      <c r="AO56" s="62">
        <f t="shared" si="36"/>
        <v>323.95542817958631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34.822351976589495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34.822351976589495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88.942039147781145</v>
      </c>
      <c r="BJ56" s="62">
        <f t="shared" si="38"/>
        <v>285.44174440475035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30.179371713044233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30.179371713044233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0.12000000000000455</v>
      </c>
      <c r="O57" s="14">
        <f>N57*VLOOKUP('Données projet'!$B$9,Paramètres!$A$1:$I$89,3,0)*VLOOKUP('Données projet'!$B$9,Paramètres!$A$1:$I$89,5,0)</f>
        <v>6.1027200000002321E-2</v>
      </c>
      <c r="P57" s="14">
        <f t="shared" si="33"/>
        <v>3.8944002138970958E-2</v>
      </c>
      <c r="Q57" s="22">
        <f t="shared" si="53"/>
        <v>0.17411651039204512</v>
      </c>
      <c r="R57" s="62">
        <f t="shared" si="0"/>
        <v>257.87848917773135</v>
      </c>
      <c r="S57" s="62">
        <f ca="1">AVERAGE(OFFSET($R$3,0,0,'Données projet'!$E$9+1,1))-AVERAGE(OFFSET($H$3,0,0,'Données projet'!$E$9+1,1))</f>
        <v>110.66940997451383</v>
      </c>
      <c r="T57" s="62">
        <f t="shared" si="34"/>
        <v>375.5294124310891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40.240086279016644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40.240086279016644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114.96144495286387</v>
      </c>
      <c r="AO57" s="62">
        <f t="shared" si="36"/>
        <v>323.95542817958631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34.139506893866049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34.139506893866049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88.942039147781145</v>
      </c>
      <c r="BJ57" s="62">
        <f t="shared" si="38"/>
        <v>285.44174440475035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29.58757264135058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29.58757264135058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0.12000000000000455</v>
      </c>
      <c r="O58" s="14">
        <f>N58*VLOOKUP('Données projet'!$B$9,Paramètres!$A$1:$I$89,3,0)*VLOOKUP('Données projet'!$B$9,Paramètres!$A$1:$I$89,5,0)</f>
        <v>6.1027200000002321E-2</v>
      </c>
      <c r="P58" s="14">
        <f t="shared" si="33"/>
        <v>3.8944002138970958E-2</v>
      </c>
      <c r="Q58" s="22">
        <f t="shared" si="53"/>
        <v>0.17411651039204512</v>
      </c>
      <c r="R58" s="62">
        <f t="shared" si="0"/>
        <v>258.4965719908634</v>
      </c>
      <c r="S58" s="62">
        <f ca="1">AVERAGE(OFFSET($R$3,0,0,'Données projet'!$E$9+1,1))-AVERAGE(OFFSET($H$3,0,0,'Données projet'!$E$9+1,1))</f>
        <v>110.66940997451383</v>
      </c>
      <c r="T58" s="62">
        <f t="shared" si="34"/>
        <v>375.5294124310891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39.451002731114237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39.451002731114237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114.96144495286387</v>
      </c>
      <c r="AO58" s="62">
        <f t="shared" si="36"/>
        <v>323.95542817958631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33.470051986720435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33.470051986720435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88.942039147781145</v>
      </c>
      <c r="BJ58" s="62">
        <f t="shared" si="38"/>
        <v>285.44174440475035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29.007378388491048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29.007378388491048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0.12000000000000455</v>
      </c>
      <c r="O59" s="14">
        <f>N59*VLOOKUP('Données projet'!$B$9,Paramètres!$A$1:$I$89,3,0)*VLOOKUP('Données projet'!$B$9,Paramètres!$A$1:$I$89,5,0)</f>
        <v>6.1027200000002321E-2</v>
      </c>
      <c r="P59" s="14">
        <f t="shared" si="33"/>
        <v>3.8944002138970958E-2</v>
      </c>
      <c r="Q59" s="22">
        <f t="shared" si="53"/>
        <v>0.17411651039204512</v>
      </c>
      <c r="R59" s="62">
        <f t="shared" si="0"/>
        <v>259.10393244901377</v>
      </c>
      <c r="S59" s="62">
        <f ca="1">AVERAGE(OFFSET($R$3,0,0,'Données projet'!$E$9+1,1))-AVERAGE(OFFSET($H$3,0,0,'Données projet'!$E$9+1,1))</f>
        <v>110.66940997451383</v>
      </c>
      <c r="T59" s="62">
        <f t="shared" si="34"/>
        <v>375.5294124310891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38.677392630292758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38.677392630292758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114.96144495286387</v>
      </c>
      <c r="AO59" s="62">
        <f t="shared" si="36"/>
        <v>323.95542817958631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32.813724681976773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32.813724681976773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88.942039147781145</v>
      </c>
      <c r="BJ59" s="62">
        <f t="shared" si="38"/>
        <v>285.44174440475035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28.438561391046541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28.438561391046541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0.12000000000000455</v>
      </c>
      <c r="O60" s="14">
        <f>N60*VLOOKUP('Données projet'!$B$9,Paramètres!$A$1:$I$89,3,0)*VLOOKUP('Données projet'!$B$9,Paramètres!$A$1:$I$89,5,0)</f>
        <v>6.1027200000002321E-2</v>
      </c>
      <c r="P60" s="14">
        <f t="shared" si="33"/>
        <v>3.8944002138970958E-2</v>
      </c>
      <c r="Q60" s="22">
        <f t="shared" si="53"/>
        <v>0.17411651039204512</v>
      </c>
      <c r="R60" s="62">
        <f t="shared" si="0"/>
        <v>259.70075656106974</v>
      </c>
      <c r="S60" s="62">
        <f ca="1">AVERAGE(OFFSET($R$3,0,0,'Données projet'!$E$9+1,1))-AVERAGE(OFFSET($H$3,0,0,'Données projet'!$E$9+1,1))</f>
        <v>110.66940997451383</v>
      </c>
      <c r="T60" s="62">
        <f t="shared" si="34"/>
        <v>375.5294124310891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37.918952551692819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37.918952551692819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114.96144495286387</v>
      </c>
      <c r="AO60" s="62">
        <f t="shared" si="36"/>
        <v>323.95542817958631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32.170267555359004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32.170267555359004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88.942039147781145</v>
      </c>
      <c r="BJ60" s="62">
        <f t="shared" si="38"/>
        <v>285.44174440475035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27.880898547977811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27.880898547977811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0.12000000000000455</v>
      </c>
      <c r="O61" s="14">
        <f>N61*VLOOKUP('Données projet'!$B$9,Paramètres!$A$1:$I$89,3,0)*VLOOKUP('Données projet'!$B$9,Paramètres!$A$1:$I$89,5,0)</f>
        <v>6.1027200000002321E-2</v>
      </c>
      <c r="P61" s="14">
        <f t="shared" si="33"/>
        <v>3.8944002138970958E-2</v>
      </c>
      <c r="Q61" s="22">
        <f t="shared" si="53"/>
        <v>0.17411651039204512</v>
      </c>
      <c r="R61" s="62">
        <f t="shared" si="0"/>
        <v>260.28722710908045</v>
      </c>
      <c r="S61" s="62">
        <f ca="1">AVERAGE(OFFSET($R$3,0,0,'Données projet'!$E$9+1,1))-AVERAGE(OFFSET($H$3,0,0,'Données projet'!$E$9+1,1))</f>
        <v>110.66940997451383</v>
      </c>
      <c r="T61" s="62">
        <f t="shared" si="34"/>
        <v>375.5294124310891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37.175385020431449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37.175385020431449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114.96144495286387</v>
      </c>
      <c r="AO61" s="62">
        <f t="shared" si="36"/>
        <v>323.95542817958631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31.53942823052412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31.53942823052412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88.942039147781145</v>
      </c>
      <c r="BJ61" s="62">
        <f t="shared" si="38"/>
        <v>285.44174440475035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27.334171133120911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27.334171133120911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0.12000000000000455</v>
      </c>
      <c r="O62" s="14">
        <f>N62*VLOOKUP('Données projet'!$B$9,Paramètres!$A$1:$I$89,3,0)*VLOOKUP('Données projet'!$B$9,Paramètres!$A$1:$I$89,5,0)</f>
        <v>6.1027200000002321E-2</v>
      </c>
      <c r="P62" s="14">
        <f t="shared" si="33"/>
        <v>3.8944002138970958E-2</v>
      </c>
      <c r="Q62" s="22">
        <f t="shared" si="53"/>
        <v>0.17411651039204512</v>
      </c>
      <c r="R62" s="62">
        <f t="shared" si="0"/>
        <v>260.86352370423481</v>
      </c>
      <c r="S62" s="62">
        <f ca="1">AVERAGE(OFFSET($R$3,0,0,'Données projet'!$E$9+1,1))-AVERAGE(OFFSET($H$3,0,0,'Données projet'!$E$9+1,1))</f>
        <v>110.66940997451383</v>
      </c>
      <c r="T62" s="62">
        <f t="shared" si="34"/>
        <v>375.5294124310891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36.446398394926703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36.446398394926703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114.96144495286387</v>
      </c>
      <c r="AO62" s="62">
        <f t="shared" si="36"/>
        <v>323.95542817958631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30.920959280075252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30.920959280075252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88.942039147781145</v>
      </c>
      <c r="BJ62" s="62">
        <f t="shared" si="38"/>
        <v>285.44174440475035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26.798164709398559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26.798164709398559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0.12000000000000455</v>
      </c>
      <c r="O63" s="14">
        <f>N63*VLOOKUP('Données projet'!$B$9,Paramètres!$A$1:$I$89,3,0)*VLOOKUP('Données projet'!$B$9,Paramètres!$A$1:$I$89,5,0)</f>
        <v>6.1027200000002321E-2</v>
      </c>
      <c r="P63" s="14">
        <f t="shared" si="33"/>
        <v>3.8944002138970958E-2</v>
      </c>
      <c r="Q63" s="22">
        <f t="shared" si="53"/>
        <v>0.17411651039204512</v>
      </c>
      <c r="R63" s="62">
        <f t="shared" si="0"/>
        <v>261.42982284186951</v>
      </c>
      <c r="S63" s="62">
        <f ca="1">AVERAGE(OFFSET($R$3,0,0,'Données projet'!$E$9+1,1))-AVERAGE(OFFSET($H$3,0,0,'Données projet'!$E$9+1,1))</f>
        <v>110.66940997451383</v>
      </c>
      <c r="T63" s="62">
        <f t="shared" si="34"/>
        <v>375.5294124310891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35.731706752510171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35.731706752510171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114.96144495286387</v>
      </c>
      <c r="AO63" s="62">
        <f t="shared" si="36"/>
        <v>323.95542817958631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30.314618128515875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30.314618128515875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88.942039147781145</v>
      </c>
      <c r="BJ63" s="62">
        <f t="shared" si="38"/>
        <v>285.44174440475035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26.272669044713766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26.272669044713766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0.12000000000000455</v>
      </c>
      <c r="O64" s="14">
        <f>N64*VLOOKUP('Données projet'!$B$9,Paramètres!$A$1:$I$89,3,0)*VLOOKUP('Données projet'!$B$9,Paramètres!$A$1:$I$89,5,0)</f>
        <v>6.1027200000002321E-2</v>
      </c>
      <c r="P64" s="14">
        <f t="shared" si="33"/>
        <v>3.8944002138970958E-2</v>
      </c>
      <c r="Q64" s="22">
        <f t="shared" si="53"/>
        <v>0.17411651039204512</v>
      </c>
      <c r="R64" s="62">
        <f t="shared" si="0"/>
        <v>261.98629795552137</v>
      </c>
      <c r="S64" s="62">
        <f ca="1">AVERAGE(OFFSET($R$3,0,0,'Données projet'!$E$9+1,1))-AVERAGE(OFFSET($H$3,0,0,'Données projet'!$E$9+1,1))</f>
        <v>110.66940997451383</v>
      </c>
      <c r="T64" s="62">
        <f t="shared" si="34"/>
        <v>375.5294124310891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35.031029777282569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35.031029777282569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114.96144495286387</v>
      </c>
      <c r="AO64" s="62">
        <f t="shared" si="36"/>
        <v>323.95542817958631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29.720166957106994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29.720166957106994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88.942039147781145</v>
      </c>
      <c r="BJ64" s="62">
        <f t="shared" si="38"/>
        <v>285.44174440475035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25.757478029492734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25.757478029492734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0.12000000000000455</v>
      </c>
      <c r="O65" s="14">
        <f>N65*VLOOKUP('Données projet'!$B$9,Paramètres!$A$1:$I$89,3,0)*VLOOKUP('Données projet'!$B$9,Paramètres!$A$1:$I$89,5,0)</f>
        <v>6.1027200000002321E-2</v>
      </c>
      <c r="P65" s="14">
        <f t="shared" si="33"/>
        <v>3.8944002138970958E-2</v>
      </c>
      <c r="Q65" s="22">
        <f t="shared" si="53"/>
        <v>0.17411651039204512</v>
      </c>
      <c r="R65" s="62">
        <f t="shared" si="0"/>
        <v>262.53311947004335</v>
      </c>
      <c r="S65" s="62">
        <f ca="1">AVERAGE(OFFSET($R$3,0,0,'Données projet'!$E$9+1,1))-AVERAGE(OFFSET($H$3,0,0,'Données projet'!$E$9+1,1))</f>
        <v>110.66940997451383</v>
      </c>
      <c r="T65" s="62">
        <f t="shared" si="34"/>
        <v>375.5294124310891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34.344092650168427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34.344092650168427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114.96144495286387</v>
      </c>
      <c r="AO65" s="62">
        <f t="shared" si="36"/>
        <v>323.95542817958631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29.137372610590027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29.137372610590027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88.942039147781145</v>
      </c>
      <c r="BJ65" s="62">
        <f t="shared" si="38"/>
        <v>285.44174440475035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25.252389595844697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25.252389595844697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0.12000000000000455</v>
      </c>
      <c r="O66" s="14">
        <f>N66*VLOOKUP('Données projet'!$B$9,Paramètres!$A$1:$I$89,3,0)*VLOOKUP('Données projet'!$B$9,Paramètres!$A$1:$I$89,5,0)</f>
        <v>6.1027200000002321E-2</v>
      </c>
      <c r="P66" s="14">
        <f t="shared" si="33"/>
        <v>3.8944002138970958E-2</v>
      </c>
      <c r="Q66" s="22">
        <f t="shared" si="53"/>
        <v>0.17411651039204512</v>
      </c>
      <c r="R66" s="62">
        <f t="shared" si="0"/>
        <v>263.07045485379814</v>
      </c>
      <c r="S66" s="62">
        <f ca="1">AVERAGE(OFFSET($R$3,0,0,'Données projet'!$E$9+1,1))-AVERAGE(OFFSET($H$3,0,0,'Données projet'!$E$9+1,1))</f>
        <v>110.66940997451383</v>
      </c>
      <c r="T66" s="62">
        <f t="shared" si="34"/>
        <v>375.5294124310891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33.670625941126715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33.670625941126715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114.96144495286387</v>
      </c>
      <c r="AO66" s="62">
        <f t="shared" si="36"/>
        <v>323.95542817958631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28.566006505738805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28.566006505738805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88.942039147781145</v>
      </c>
      <c r="BJ66" s="62">
        <f t="shared" si="38"/>
        <v>285.44174440475035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24.757205638306971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24.757205638306971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0.12000000000000455</v>
      </c>
      <c r="O67" s="14">
        <f>N67*VLOOKUP('Données projet'!$B$9,Paramètres!$A$1:$I$89,3,0)*VLOOKUP('Données projet'!$B$9,Paramètres!$A$1:$I$89,5,0)</f>
        <v>6.1027200000002321E-2</v>
      </c>
      <c r="P67" s="14">
        <f t="shared" si="33"/>
        <v>3.8944002138970958E-2</v>
      </c>
      <c r="Q67" s="22">
        <f t="shared" ref="Q67:Q98" si="54">(O67+P67)*0.475*44/12</f>
        <v>0.17411651039204512</v>
      </c>
      <c r="R67" s="62">
        <f t="shared" ref="R67:R130" si="55">Q67+(I67+J67)*44/12</f>
        <v>263.59846866994678</v>
      </c>
      <c r="S67" s="62">
        <f ca="1">AVERAGE(OFFSET($R$3,0,0,'Données projet'!$E$9+1,1))-AVERAGE(OFFSET($H$3,0,0,'Données projet'!$E$9+1,1))</f>
        <v>110.66940997451383</v>
      </c>
      <c r="T67" s="62">
        <f t="shared" si="34"/>
        <v>375.5294124310891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33.010365503475178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33.010365503475178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114.96144495286387</v>
      </c>
      <c r="AO67" s="62">
        <f t="shared" si="36"/>
        <v>323.95542817958631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28.005844541704803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28.005844541704803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88.942039147781145</v>
      </c>
      <c r="BJ67" s="62">
        <f t="shared" si="38"/>
        <v>285.44174440475035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24.271731936144171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24.271731936144171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0.12000000000000455</v>
      </c>
      <c r="O68" s="14">
        <f>N68*VLOOKUP('Données projet'!$B$9,Paramètres!$A$1:$I$89,3,0)*VLOOKUP('Données projet'!$B$9,Paramètres!$A$1:$I$89,5,0)</f>
        <v>6.1027200000002321E-2</v>
      </c>
      <c r="P68" s="14">
        <f t="shared" si="33"/>
        <v>3.8944002138970958E-2</v>
      </c>
      <c r="Q68" s="22">
        <f t="shared" si="54"/>
        <v>0.17411651039204512</v>
      </c>
      <c r="R68" s="62">
        <f t="shared" si="55"/>
        <v>264.11732262684723</v>
      </c>
      <c r="S68" s="62">
        <f ca="1">AVERAGE(OFFSET($R$3,0,0,'Données projet'!$E$9+1,1))-AVERAGE(OFFSET($H$3,0,0,'Données projet'!$E$9+1,1))</f>
        <v>110.66940997451383</v>
      </c>
      <c r="T68" s="62">
        <f t="shared" si="34"/>
        <v>375.5294124310891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32.363052370286887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32.363052370286887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114.96144495286387</v>
      </c>
      <c r="AO68" s="62">
        <f t="shared" si="36"/>
        <v>323.95542817958631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27.456667012120448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27.456667012120448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88.942039147781145</v>
      </c>
      <c r="BJ68" s="62">
        <f t="shared" si="38"/>
        <v>285.44174440475035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23.795778077171061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23.795778077171061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0.12000000000000455</v>
      </c>
      <c r="O69" s="14">
        <f>N69*VLOOKUP('Données projet'!$B$9,Paramètres!$A$1:$I$89,3,0)*VLOOKUP('Données projet'!$B$9,Paramètres!$A$1:$I$89,5,0)</f>
        <v>6.1027200000002321E-2</v>
      </c>
      <c r="P69" s="14">
        <f t="shared" ref="P69:P132" si="87">EXP(-1.0587+0.8836*LN(O69)+0.284)</f>
        <v>3.8944002138970958E-2</v>
      </c>
      <c r="Q69" s="22">
        <f t="shared" si="54"/>
        <v>0.17411651039204512</v>
      </c>
      <c r="R69" s="62">
        <f t="shared" si="55"/>
        <v>264.62717562757911</v>
      </c>
      <c r="S69" s="62">
        <f ca="1">AVERAGE(OFFSET($R$3,0,0,'Données projet'!$E$9+1,1))-AVERAGE(OFFSET($H$3,0,0,'Données projet'!$E$9+1,1))</f>
        <v>110.66940997451383</v>
      </c>
      <c r="T69" s="62">
        <f t="shared" ref="T69:T132" si="88">$T$3</f>
        <v>375.5294124310891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31.728432652818391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31.728432652818391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114.96144495286387</v>
      </c>
      <c r="AO69" s="62">
        <f t="shared" ref="AO69:AO132" si="90">$AO$3</f>
        <v>323.95542817958631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26.918258518926024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26.918258518926024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88.942039147781145</v>
      </c>
      <c r="BJ69" s="62">
        <f t="shared" ref="BJ69:BJ132" si="92">$BJ$3</f>
        <v>285.44174440475035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23.329157383069226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23.329157383069226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0.12000000000000455</v>
      </c>
      <c r="O70" s="14">
        <f>N70*VLOOKUP('Données projet'!$B$9,Paramètres!$A$1:$I$89,3,0)*VLOOKUP('Données projet'!$B$9,Paramètres!$A$1:$I$89,5,0)</f>
        <v>6.1027200000002321E-2</v>
      </c>
      <c r="P70" s="14">
        <f t="shared" si="87"/>
        <v>3.8944002138970958E-2</v>
      </c>
      <c r="Q70" s="22">
        <f t="shared" si="54"/>
        <v>0.17411651039204512</v>
      </c>
      <c r="R70" s="62">
        <f t="shared" si="55"/>
        <v>265.12818381860893</v>
      </c>
      <c r="S70" s="62">
        <f ca="1">AVERAGE(OFFSET($R$3,0,0,'Données projet'!$E$9+1,1))-AVERAGE(OFFSET($H$3,0,0,'Données projet'!$E$9+1,1))</f>
        <v>110.66940997451383</v>
      </c>
      <c r="T70" s="62">
        <f t="shared" si="88"/>
        <v>375.5294124310891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31.106257440929646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31.106257440929646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114.96144495286387</v>
      </c>
      <c r="AO70" s="62">
        <f t="shared" si="90"/>
        <v>323.95542817958631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26.390407887886386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26.390407887886386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88.942039147781145</v>
      </c>
      <c r="BJ70" s="62">
        <f t="shared" si="92"/>
        <v>285.44174440475035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22.871686836168209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22.871686836168209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0.12000000000000455</v>
      </c>
      <c r="O71" s="14">
        <f>N71*VLOOKUP('Données projet'!$B$9,Paramètres!$A$1:$I$89,3,0)*VLOOKUP('Données projet'!$B$9,Paramètres!$A$1:$I$89,5,0)</f>
        <v>6.1027200000002321E-2</v>
      </c>
      <c r="P71" s="14">
        <f t="shared" si="87"/>
        <v>3.8944002138970958E-2</v>
      </c>
      <c r="Q71" s="22">
        <f t="shared" si="54"/>
        <v>0.17411651039204512</v>
      </c>
      <c r="R71" s="62">
        <f t="shared" si="55"/>
        <v>265.62050063761086</v>
      </c>
      <c r="S71" s="62">
        <f ca="1">AVERAGE(OFFSET($R$3,0,0,'Données projet'!$E$9+1,1))-AVERAGE(OFFSET($H$3,0,0,'Données projet'!$E$9+1,1))</f>
        <v>110.66940997451383</v>
      </c>
      <c r="T71" s="62">
        <f t="shared" si="88"/>
        <v>375.5294124310891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30.496282705456633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30.496282705456633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114.96144495286387</v>
      </c>
      <c r="AO71" s="62">
        <f t="shared" si="90"/>
        <v>323.95542817958631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25.872908085764344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25.872908085764344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88.942039147781145</v>
      </c>
      <c r="BJ71" s="62">
        <f t="shared" si="92"/>
        <v>285.44174440475035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22.423187007662438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22.423187007662438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0.12000000000000455</v>
      </c>
      <c r="O72" s="14">
        <f>N72*VLOOKUP('Données projet'!$B$9,Paramètres!$A$1:$I$89,3,0)*VLOOKUP('Données projet'!$B$9,Paramètres!$A$1:$I$89,5,0)</f>
        <v>6.1027200000002321E-2</v>
      </c>
      <c r="P72" s="14">
        <f t="shared" si="87"/>
        <v>3.8944002138970958E-2</v>
      </c>
      <c r="Q72" s="22">
        <f t="shared" si="54"/>
        <v>0.17411651039204512</v>
      </c>
      <c r="R72" s="62">
        <f t="shared" si="55"/>
        <v>266.10427686045858</v>
      </c>
      <c r="S72" s="62">
        <f ca="1">AVERAGE(OFFSET($R$3,0,0,'Données projet'!$E$9+1,1))-AVERAGE(OFFSET($H$3,0,0,'Données projet'!$E$9+1,1))</f>
        <v>110.66940997451383</v>
      </c>
      <c r="T72" s="62">
        <f t="shared" si="88"/>
        <v>375.5294124310891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29.898269202498394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29.898269202498394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114.96144495286387</v>
      </c>
      <c r="AO72" s="62">
        <f t="shared" si="90"/>
        <v>323.95542817958631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25.365556139118201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25.365556139118201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88.942039147781145</v>
      </c>
      <c r="BJ72" s="62">
        <f t="shared" si="92"/>
        <v>285.44174440475035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21.983481987235781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21.983481987235781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0.12000000000000455</v>
      </c>
      <c r="O73" s="14">
        <f>N73*VLOOKUP('Données projet'!$B$9,Paramètres!$A$1:$I$89,3,0)*VLOOKUP('Données projet'!$B$9,Paramètres!$A$1:$I$89,5,0)</f>
        <v>6.1027200000002321E-2</v>
      </c>
      <c r="P73" s="14">
        <f t="shared" si="87"/>
        <v>3.8944002138970958E-2</v>
      </c>
      <c r="Q73" s="22">
        <f t="shared" si="54"/>
        <v>0.17411651039204512</v>
      </c>
      <c r="R73" s="62">
        <f t="shared" si="55"/>
        <v>266.57966064740151</v>
      </c>
      <c r="S73" s="62">
        <f ca="1">AVERAGE(OFFSET($R$3,0,0,'Données projet'!$E$9+1,1))-AVERAGE(OFFSET($H$3,0,0,'Données projet'!$E$9+1,1))</f>
        <v>110.66940997451383</v>
      </c>
      <c r="T73" s="62">
        <f t="shared" si="88"/>
        <v>375.5294124310891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29.311982379580943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29.311982379580943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114.96144495286387</v>
      </c>
      <c r="AO73" s="62">
        <f t="shared" si="90"/>
        <v>323.95542817958631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24.868153054691657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24.868153054691657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88.942039147781145</v>
      </c>
      <c r="BJ73" s="62">
        <f t="shared" si="92"/>
        <v>285.44174440475035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21.552399314066111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21.552399314066111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0.12000000000000455</v>
      </c>
      <c r="O74" s="14">
        <f>N74*VLOOKUP('Données projet'!$B$9,Paramètres!$A$1:$I$89,3,0)*VLOOKUP('Données projet'!$B$9,Paramètres!$A$1:$I$89,5,0)</f>
        <v>6.1027200000002321E-2</v>
      </c>
      <c r="P74" s="14">
        <f t="shared" si="87"/>
        <v>3.8944002138970958E-2</v>
      </c>
      <c r="Q74" s="22">
        <f t="shared" si="54"/>
        <v>0.17411651039204512</v>
      </c>
      <c r="R74" s="62">
        <f t="shared" si="55"/>
        <v>267.04679758843997</v>
      </c>
      <c r="S74" s="62">
        <f ca="1">AVERAGE(OFFSET($R$3,0,0,'Données projet'!$E$9+1,1))-AVERAGE(OFFSET($H$3,0,0,'Données projet'!$E$9+1,1))</f>
        <v>110.66940997451383</v>
      </c>
      <c r="T74" s="62">
        <f t="shared" si="88"/>
        <v>375.5294124310891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28.737192283661251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28.737192283661251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114.96144495286387</v>
      </c>
      <c r="AO74" s="62">
        <f t="shared" si="90"/>
        <v>323.95542817958631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24.380503741364794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24.380503741364794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88.942039147781145</v>
      </c>
      <c r="BJ74" s="62">
        <f t="shared" si="92"/>
        <v>285.44174440475035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21.12976990918283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21.12976990918283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0.12000000000000455</v>
      </c>
      <c r="O75" s="14">
        <f>N75*VLOOKUP('Données projet'!$B$9,Paramètres!$A$1:$I$89,3,0)*VLOOKUP('Données projet'!$B$9,Paramètres!$A$1:$I$89,5,0)</f>
        <v>6.1027200000002321E-2</v>
      </c>
      <c r="P75" s="14">
        <f t="shared" si="87"/>
        <v>3.8944002138970958E-2</v>
      </c>
      <c r="Q75" s="22">
        <f t="shared" si="54"/>
        <v>0.17411651039204512</v>
      </c>
      <c r="R75" s="62">
        <f t="shared" si="55"/>
        <v>267.50583074791314</v>
      </c>
      <c r="S75" s="62">
        <f ca="1">AVERAGE(OFFSET($R$3,0,0,'Données projet'!$E$9+1,1))-AVERAGE(OFFSET($H$3,0,0,'Données projet'!$E$9+1,1))</f>
        <v>110.66940997451383</v>
      </c>
      <c r="T75" s="62">
        <f t="shared" si="88"/>
        <v>375.5294124310891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28.173673470935206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28.173673470935206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114.96144495286387</v>
      </c>
      <c r="AO75" s="62">
        <f t="shared" si="90"/>
        <v>323.95542817958631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23.902416933635561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23.902416933635561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88.942039147781145</v>
      </c>
      <c r="BJ75" s="62">
        <f t="shared" si="92"/>
        <v>285.44174440475035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20.715428009150827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20.715428009150827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0.12000000000000455</v>
      </c>
      <c r="O76" s="14">
        <f>N76*VLOOKUP('Données projet'!$B$9,Paramètres!$A$1:$I$89,3,0)*VLOOKUP('Données projet'!$B$9,Paramètres!$A$1:$I$89,5,0)</f>
        <v>6.1027200000002321E-2</v>
      </c>
      <c r="P76" s="14">
        <f t="shared" si="87"/>
        <v>3.8944002138970958E-2</v>
      </c>
      <c r="Q76" s="22">
        <f t="shared" si="54"/>
        <v>0.17411651039204512</v>
      </c>
      <c r="R76" s="62">
        <f t="shared" si="55"/>
        <v>267.95690070831381</v>
      </c>
      <c r="S76" s="62">
        <f ca="1">AVERAGE(OFFSET($R$3,0,0,'Données projet'!$E$9+1,1))-AVERAGE(OFFSET($H$3,0,0,'Données projet'!$E$9+1,1))</f>
        <v>110.66940997451383</v>
      </c>
      <c r="T76" s="62">
        <f t="shared" si="88"/>
        <v>375.5294124310891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27.621204918414183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27.621204918414183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114.96144495286387</v>
      </c>
      <c r="AO76" s="62">
        <f t="shared" si="90"/>
        <v>323.95542817958631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23.433705116601736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23.433705116601736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88.942039147781145</v>
      </c>
      <c r="BJ76" s="62">
        <f t="shared" si="92"/>
        <v>285.44174440475035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20.309211101054846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20.309211101054846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0.12000000000000455</v>
      </c>
      <c r="O77" s="14">
        <f>N77*VLOOKUP('Données projet'!$B$9,Paramètres!$A$1:$I$89,3,0)*VLOOKUP('Données projet'!$B$9,Paramètres!$A$1:$I$89,5,0)</f>
        <v>6.1027200000002321E-2</v>
      </c>
      <c r="P77" s="14">
        <f t="shared" si="87"/>
        <v>3.8944002138970958E-2</v>
      </c>
      <c r="Q77" s="22">
        <f t="shared" si="54"/>
        <v>0.17411651039204512</v>
      </c>
      <c r="R77" s="62">
        <f t="shared" si="55"/>
        <v>268.40014561334289</v>
      </c>
      <c r="S77" s="62">
        <f ca="1">AVERAGE(OFFSET($R$3,0,0,'Données projet'!$E$9+1,1))-AVERAGE(OFFSET($H$3,0,0,'Données projet'!$E$9+1,1))</f>
        <v>110.66940997451383</v>
      </c>
      <c r="T77" s="62">
        <f t="shared" si="88"/>
        <v>375.5294124310891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27.079569937235551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27.079569937235551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114.96144495286387</v>
      </c>
      <c r="AO77" s="62">
        <f t="shared" si="90"/>
        <v>323.95542817958631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22.974184452413965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22.974184452413965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88.942039147781145</v>
      </c>
      <c r="BJ77" s="62">
        <f t="shared" si="92"/>
        <v>285.44174440475035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19.91095985875878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19.91095985875878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0.12000000000000455</v>
      </c>
      <c r="O78" s="14">
        <f>N78*VLOOKUP('Données projet'!$B$9,Paramètres!$A$1:$I$89,3,0)*VLOOKUP('Données projet'!$B$9,Paramètres!$A$1:$I$89,5,0)</f>
        <v>6.1027200000002321E-2</v>
      </c>
      <c r="P78" s="14">
        <f t="shared" si="87"/>
        <v>3.8944002138970958E-2</v>
      </c>
      <c r="Q78" s="22">
        <f t="shared" si="54"/>
        <v>0.17411651039204512</v>
      </c>
      <c r="R78" s="62">
        <f t="shared" si="55"/>
        <v>268.83570121021683</v>
      </c>
      <c r="S78" s="62">
        <f ca="1">AVERAGE(OFFSET($R$3,0,0,'Données projet'!$E$9+1,1))-AVERAGE(OFFSET($H$3,0,0,'Données projet'!$E$9+1,1))</f>
        <v>110.66940997451383</v>
      </c>
      <c r="T78" s="62">
        <f t="shared" si="88"/>
        <v>375.5294124310891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26.548556087673113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26.548556087673113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114.96144495286387</v>
      </c>
      <c r="AO78" s="62">
        <f t="shared" si="90"/>
        <v>323.95542817958631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22.523674708170986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22.523674708170986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88.942039147781145</v>
      </c>
      <c r="BJ78" s="62">
        <f t="shared" si="92"/>
        <v>285.44174440475035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19.520518080414867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19.520518080414867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0.12000000000000455</v>
      </c>
      <c r="O79" s="14">
        <f>N79*VLOOKUP('Données projet'!$B$9,Paramètres!$A$1:$I$89,3,0)*VLOOKUP('Données projet'!$B$9,Paramètres!$A$1:$I$89,5,0)</f>
        <v>6.1027200000002321E-2</v>
      </c>
      <c r="P79" s="14">
        <f t="shared" si="87"/>
        <v>3.8944002138970958E-2</v>
      </c>
      <c r="Q79" s="22">
        <f t="shared" si="54"/>
        <v>0.17411651039204512</v>
      </c>
      <c r="R79" s="62">
        <f t="shared" si="55"/>
        <v>269.26370089124146</v>
      </c>
      <c r="S79" s="62">
        <f ca="1">AVERAGE(OFFSET($R$3,0,0,'Données projet'!$E$9+1,1))-AVERAGE(OFFSET($H$3,0,0,'Données projet'!$E$9+1,1))</f>
        <v>110.66940997451383</v>
      </c>
      <c r="T79" s="62">
        <f t="shared" si="88"/>
        <v>375.5294124310891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26.027955095814129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26.027955095814129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114.96144495286387</v>
      </c>
      <c r="AO79" s="62">
        <f t="shared" si="90"/>
        <v>323.95542817958631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22.081999185228803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22.081999185228803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88.942039147781145</v>
      </c>
      <c r="BJ79" s="62">
        <f t="shared" si="92"/>
        <v>285.44174440475035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19.137732627198307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19.137732627198307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0.12000000000000455</v>
      </c>
      <c r="O80" s="14">
        <f>N80*VLOOKUP('Données projet'!$B$9,Paramètres!$A$1:$I$89,3,0)*VLOOKUP('Données projet'!$B$9,Paramètres!$A$1:$I$89,5,0)</f>
        <v>6.1027200000002321E-2</v>
      </c>
      <c r="P80" s="14">
        <f t="shared" si="87"/>
        <v>3.8944002138970958E-2</v>
      </c>
      <c r="Q80" s="22">
        <f t="shared" si="54"/>
        <v>0.17411651039204512</v>
      </c>
      <c r="R80" s="62">
        <f t="shared" si="55"/>
        <v>269.68427573466431</v>
      </c>
      <c r="S80" s="62">
        <f ca="1">AVERAGE(OFFSET($R$3,0,0,'Données projet'!$E$9+1,1))-AVERAGE(OFFSET($H$3,0,0,'Données projet'!$E$9+1,1))</f>
        <v>110.66940997451383</v>
      </c>
      <c r="T80" s="62">
        <f t="shared" si="88"/>
        <v>375.5294124310891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25.517562771870249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25.517562771870249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114.96144495286387</v>
      </c>
      <c r="AO80" s="62">
        <f t="shared" si="90"/>
        <v>323.95542817958631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21.648984649896047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21.648984649896047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88.942039147781145</v>
      </c>
      <c r="BJ80" s="62">
        <f t="shared" si="92"/>
        <v>285.44174440475035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18.762453363243253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18.762453363243253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0.12000000000000455</v>
      </c>
      <c r="O81" s="14">
        <f>N81*VLOOKUP('Données projet'!$B$9,Paramètres!$A$1:$I$89,3,0)*VLOOKUP('Données projet'!$B$9,Paramètres!$A$1:$I$89,5,0)</f>
        <v>6.1027200000002321E-2</v>
      </c>
      <c r="P81" s="14">
        <f t="shared" si="87"/>
        <v>3.8944002138970958E-2</v>
      </c>
      <c r="Q81" s="22">
        <f t="shared" si="54"/>
        <v>0.17411651039204512</v>
      </c>
      <c r="R81" s="62">
        <f t="shared" si="55"/>
        <v>270.09755454481825</v>
      </c>
      <c r="S81" s="62">
        <f ca="1">AVERAGE(OFFSET($R$3,0,0,'Données projet'!$E$9+1,1))-AVERAGE(OFFSET($H$3,0,0,'Données projet'!$E$9+1,1))</f>
        <v>110.66940997451383</v>
      </c>
      <c r="T81" s="62">
        <f t="shared" si="88"/>
        <v>375.5294124310891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25.017178930090331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25.017178930090331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114.96144495286387</v>
      </c>
      <c r="AO81" s="62">
        <f t="shared" si="90"/>
        <v>323.95542817958631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21.22446126548838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21.22446126548838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88.942039147781145</v>
      </c>
      <c r="BJ81" s="62">
        <f t="shared" si="92"/>
        <v>285.44174440475035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18.394533096756607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18.394533096756607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0.12000000000000455</v>
      </c>
      <c r="O82" s="14">
        <f>N82*VLOOKUP('Données projet'!$B$9,Paramètres!$A$1:$I$89,3,0)*VLOOKUP('Données projet'!$B$9,Paramètres!$A$1:$I$89,5,0)</f>
        <v>6.1027200000002321E-2</v>
      </c>
      <c r="P82" s="14">
        <f t="shared" si="87"/>
        <v>3.8944002138970958E-2</v>
      </c>
      <c r="Q82" s="22">
        <f t="shared" si="54"/>
        <v>0.17411651039204512</v>
      </c>
      <c r="R82" s="62">
        <f t="shared" si="55"/>
        <v>270.50366389156898</v>
      </c>
      <c r="S82" s="62">
        <f ca="1">AVERAGE(OFFSET($R$3,0,0,'Données projet'!$E$9+1,1))-AVERAGE(OFFSET($H$3,0,0,'Données projet'!$E$9+1,1))</f>
        <v>110.66940997451383</v>
      </c>
      <c r="T82" s="62">
        <f t="shared" si="88"/>
        <v>375.5294124310891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24.526607310243708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24.526607310243708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114.96144495286387</v>
      </c>
      <c r="AO82" s="62">
        <f t="shared" si="90"/>
        <v>323.95542817958631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20.80826252571525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20.80826252571525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88.942039147781145</v>
      </c>
      <c r="BJ82" s="62">
        <f t="shared" si="92"/>
        <v>285.44174440475035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18.033827522286561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18.033827522286561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0.12000000000000455</v>
      </c>
      <c r="O83" s="14">
        <f>N83*VLOOKUP('Données projet'!$B$9,Paramètres!$A$1:$I$89,3,0)*VLOOKUP('Données projet'!$B$9,Paramètres!$A$1:$I$89,5,0)</f>
        <v>6.1027200000002321E-2</v>
      </c>
      <c r="P83" s="14">
        <f t="shared" si="87"/>
        <v>3.8944002138970958E-2</v>
      </c>
      <c r="Q83" s="22">
        <f t="shared" si="54"/>
        <v>0.17411651039204512</v>
      </c>
      <c r="R83" s="62">
        <f t="shared" si="55"/>
        <v>270.90272814907814</v>
      </c>
      <c r="S83" s="62">
        <f ca="1">AVERAGE(OFFSET($R$3,0,0,'Données projet'!$E$9+1,1))-AVERAGE(OFFSET($H$3,0,0,'Données projet'!$E$9+1,1))</f>
        <v>110.66940997451383</v>
      </c>
      <c r="T83" s="62">
        <f t="shared" si="88"/>
        <v>375.5294124310891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24.045655500643136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24.045655500643136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114.96144495286387</v>
      </c>
      <c r="AO83" s="62">
        <f t="shared" si="90"/>
        <v>323.95542817958631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20.400225189372904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20.400225189372904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88.942039147781145</v>
      </c>
      <c r="BJ83" s="62">
        <f t="shared" si="92"/>
        <v>285.44174440475035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17.680195164123194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17.680195164123194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0.12000000000000455</v>
      </c>
      <c r="O84" s="14">
        <f>N84*VLOOKUP('Données projet'!$B$9,Paramètres!$A$1:$I$89,3,0)*VLOOKUP('Données projet'!$B$9,Paramètres!$A$1:$I$89,5,0)</f>
        <v>6.1027200000002321E-2</v>
      </c>
      <c r="P84" s="14">
        <f t="shared" si="87"/>
        <v>3.8944002138970958E-2</v>
      </c>
      <c r="Q84" s="22">
        <f t="shared" si="54"/>
        <v>0.17411651039204512</v>
      </c>
      <c r="R84" s="62">
        <f t="shared" si="55"/>
        <v>271.29486953389346</v>
      </c>
      <c r="S84" s="62">
        <f ca="1">AVERAGE(OFFSET($R$3,0,0,'Données projet'!$E$9+1,1))-AVERAGE(OFFSET($H$3,0,0,'Données projet'!$E$9+1,1))</f>
        <v>110.66940997451383</v>
      </c>
      <c r="T84" s="62">
        <f t="shared" si="88"/>
        <v>375.5294124310891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23.574134862677191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23.574134862677191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114.96144495286387</v>
      </c>
      <c r="AO84" s="62">
        <f t="shared" si="90"/>
        <v>323.95542817958631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20.000189216318031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20.000189216318031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88.942039147781145</v>
      </c>
      <c r="BJ84" s="62">
        <f t="shared" si="92"/>
        <v>285.44174440475035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17.33349732080897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17.33349732080897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0.12000000000000455</v>
      </c>
      <c r="O85" s="14">
        <f>N85*VLOOKUP('Données projet'!$B$9,Paramètres!$A$1:$I$89,3,0)*VLOOKUP('Données projet'!$B$9,Paramètres!$A$1:$I$89,5,0)</f>
        <v>6.1027200000002321E-2</v>
      </c>
      <c r="P85" s="14">
        <f t="shared" si="87"/>
        <v>3.8944002138970958E-2</v>
      </c>
      <c r="Q85" s="22">
        <f t="shared" si="54"/>
        <v>0.17411651039204512</v>
      </c>
      <c r="R85" s="62">
        <f t="shared" si="55"/>
        <v>271.68020814237906</v>
      </c>
      <c r="S85" s="62">
        <f ca="1">AVERAGE(OFFSET($R$3,0,0,'Données projet'!$E$9+1,1))-AVERAGE(OFFSET($H$3,0,0,'Données projet'!$E$9+1,1))</f>
        <v>110.66940997451383</v>
      </c>
      <c r="T85" s="62">
        <f t="shared" si="88"/>
        <v>375.5294124310891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23.111860456822569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23.111860456822569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114.96144495286387</v>
      </c>
      <c r="AO85" s="62">
        <f t="shared" si="90"/>
        <v>323.95542817958631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19.607997704696913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19.607997704696913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88.942039147781145</v>
      </c>
      <c r="BJ85" s="62">
        <f t="shared" si="92"/>
        <v>285.44174440475035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16.993598010737337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16.993598010737337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0.12000000000000455</v>
      </c>
      <c r="O86" s="14">
        <f>N86*VLOOKUP('Données projet'!$B$9,Paramètres!$A$1:$I$89,3,0)*VLOOKUP('Données projet'!$B$9,Paramètres!$A$1:$I$89,5,0)</f>
        <v>6.1027200000002321E-2</v>
      </c>
      <c r="P86" s="14">
        <f t="shared" si="87"/>
        <v>3.8944002138970958E-2</v>
      </c>
      <c r="Q86" s="22">
        <f t="shared" si="54"/>
        <v>0.17411651039204512</v>
      </c>
      <c r="R86" s="62">
        <f t="shared" si="55"/>
        <v>272.0588619874955</v>
      </c>
      <c r="S86" s="62">
        <f ca="1">AVERAGE(OFFSET($R$3,0,0,'Données projet'!$E$9+1,1))-AVERAGE(OFFSET($H$3,0,0,'Données projet'!$E$9+1,1))</f>
        <v>110.66940997451383</v>
      </c>
      <c r="T86" s="62">
        <f t="shared" si="88"/>
        <v>375.5294124310891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22.65865097010721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22.65865097010721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114.96144495286387</v>
      </c>
      <c r="AO86" s="62">
        <f t="shared" si="90"/>
        <v>323.95542817958631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19.223496829405484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19.223496829405484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88.942039147781145</v>
      </c>
      <c r="BJ86" s="62">
        <f t="shared" si="92"/>
        <v>285.44174440475035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16.660363918818099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16.660363918818099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0.12000000000000455</v>
      </c>
      <c r="O87" s="14">
        <f>N87*VLOOKUP('Données projet'!$B$9,Paramètres!$A$1:$I$89,3,0)*VLOOKUP('Données projet'!$B$9,Paramètres!$A$1:$I$89,5,0)</f>
        <v>6.1027200000002321E-2</v>
      </c>
      <c r="P87" s="14">
        <f t="shared" si="87"/>
        <v>3.8944002138970958E-2</v>
      </c>
      <c r="Q87" s="22">
        <f t="shared" si="54"/>
        <v>0.17411651039204512</v>
      </c>
      <c r="R87" s="62">
        <f t="shared" si="55"/>
        <v>272.43094703494233</v>
      </c>
      <c r="S87" s="62">
        <f ca="1">AVERAGE(OFFSET($R$3,0,0,'Données projet'!$E$9+1,1))-AVERAGE(OFFSET($H$3,0,0,'Données projet'!$E$9+1,1))</f>
        <v>110.66940997451383</v>
      </c>
      <c r="T87" s="62">
        <f t="shared" si="88"/>
        <v>375.5294124310891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22.214328644995849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22.214328644995849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114.96144495286387</v>
      </c>
      <c r="AO87" s="62">
        <f t="shared" si="90"/>
        <v>323.95542817958631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18.846535781756142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18.846535781756142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88.942039147781145</v>
      </c>
      <c r="BJ87" s="62">
        <f t="shared" si="92"/>
        <v>285.44174440475035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16.333664344188669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16.333664344188669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0.12000000000000455</v>
      </c>
      <c r="O88" s="14">
        <f>N88*VLOOKUP('Données projet'!$B$9,Paramètres!$A$1:$I$89,3,0)*VLOOKUP('Données projet'!$B$9,Paramètres!$A$1:$I$89,5,0)</f>
        <v>6.1027200000002321E-2</v>
      </c>
      <c r="P88" s="14">
        <f t="shared" si="87"/>
        <v>3.8944002138970958E-2</v>
      </c>
      <c r="Q88" s="22">
        <f t="shared" si="54"/>
        <v>0.17411651039204512</v>
      </c>
      <c r="R88" s="62">
        <f t="shared" si="55"/>
        <v>272.79657723867354</v>
      </c>
      <c r="S88" s="62">
        <f ca="1">AVERAGE(OFFSET($R$3,0,0,'Données projet'!$E$9+1,1))-AVERAGE(OFFSET($H$3,0,0,'Données projet'!$E$9+1,1))</f>
        <v>110.66940997451383</v>
      </c>
      <c r="T88" s="62">
        <f t="shared" si="88"/>
        <v>375.5294124310891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21.778719209670061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21.778719209670061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114.96144495286387</v>
      </c>
      <c r="AO88" s="62">
        <f t="shared" si="90"/>
        <v>323.95542817958631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18.47696671032767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18.47696671032767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88.942039147781145</v>
      </c>
      <c r="BJ88" s="62">
        <f t="shared" si="92"/>
        <v>285.44174440475035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16.013371148950661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16.013371148950661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0.12000000000000455</v>
      </c>
      <c r="O89" s="14">
        <f>N89*VLOOKUP('Données projet'!$B$9,Paramètres!$A$1:$I$89,3,0)*VLOOKUP('Données projet'!$B$9,Paramètres!$A$1:$I$89,5,0)</f>
        <v>6.1027200000002321E-2</v>
      </c>
      <c r="P89" s="14">
        <f t="shared" si="87"/>
        <v>3.8944002138970958E-2</v>
      </c>
      <c r="Q89" s="22">
        <f t="shared" si="54"/>
        <v>0.17411651039204512</v>
      </c>
      <c r="R89" s="62">
        <f t="shared" si="55"/>
        <v>273.15586457579673</v>
      </c>
      <c r="S89" s="62">
        <f ca="1">AVERAGE(OFFSET($R$3,0,0,'Données projet'!$E$9+1,1))-AVERAGE(OFFSET($H$3,0,0,'Données projet'!$E$9+1,1))</f>
        <v>110.66940997451383</v>
      </c>
      <c r="T89" s="62">
        <f t="shared" si="88"/>
        <v>375.5294124310891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21.351651809675491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21.351651809675491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114.96144495286387</v>
      </c>
      <c r="AO89" s="62">
        <f t="shared" si="90"/>
        <v>323.95542817958631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18.114644662975035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18.114644662975035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88.942039147781145</v>
      </c>
      <c r="BJ89" s="62">
        <f t="shared" si="92"/>
        <v>285.44174440475035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15.69935870791171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15.69935870791171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0.12000000000000455</v>
      </c>
      <c r="O90" s="14">
        <f>N90*VLOOKUP('Données projet'!$B$9,Paramètres!$A$1:$I$89,3,0)*VLOOKUP('Données projet'!$B$9,Paramètres!$A$1:$I$89,5,0)</f>
        <v>6.1027200000002321E-2</v>
      </c>
      <c r="P90" s="14">
        <f t="shared" si="87"/>
        <v>3.8944002138970958E-2</v>
      </c>
      <c r="Q90" s="22">
        <f t="shared" si="54"/>
        <v>0.17411651039204512</v>
      </c>
      <c r="R90" s="62">
        <f t="shared" si="55"/>
        <v>273.50891908086686</v>
      </c>
      <c r="S90" s="62">
        <f ca="1">AVERAGE(OFFSET($R$3,0,0,'Données projet'!$E$9+1,1))-AVERAGE(OFFSET($H$3,0,0,'Données projet'!$E$9+1,1))</f>
        <v>110.66940997451383</v>
      </c>
      <c r="T90" s="62">
        <f t="shared" si="88"/>
        <v>375.5294124310891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20.932958940909423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20.932958940909423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114.96144495286387</v>
      </c>
      <c r="AO90" s="62">
        <f t="shared" si="90"/>
        <v>323.95542817958631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17.759427529976357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17.759427529976357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88.942039147781145</v>
      </c>
      <c r="BJ90" s="62">
        <f t="shared" si="92"/>
        <v>285.44174440475035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15.391503859312856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15.391503859312856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0.12000000000000455</v>
      </c>
      <c r="O91" s="14">
        <f>N91*VLOOKUP('Données projet'!$B$9,Paramètres!$A$1:$I$89,3,0)*VLOOKUP('Données projet'!$B$9,Paramètres!$A$1:$I$89,5,0)</f>
        <v>6.1027200000002321E-2</v>
      </c>
      <c r="P91" s="14">
        <f t="shared" si="87"/>
        <v>3.8944002138970958E-2</v>
      </c>
      <c r="Q91" s="22">
        <f t="shared" si="54"/>
        <v>0.17411651039204512</v>
      </c>
      <c r="R91" s="62">
        <f t="shared" si="55"/>
        <v>273.85584887958572</v>
      </c>
      <c r="S91" s="62">
        <f ca="1">AVERAGE(OFFSET($R$3,0,0,'Données projet'!$E$9+1,1))-AVERAGE(OFFSET($H$3,0,0,'Données projet'!$E$9+1,1))</f>
        <v>110.66940997451383</v>
      </c>
      <c r="T91" s="62">
        <f t="shared" si="88"/>
        <v>375.5294124310891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20.522476383922424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20.522476383922424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114.96144495286387</v>
      </c>
      <c r="AO91" s="62">
        <f t="shared" si="90"/>
        <v>323.95542817958631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17.411175988294726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17.411175988294726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88.942039147781145</v>
      </c>
      <c r="BJ91" s="62">
        <f t="shared" si="92"/>
        <v>285.44174440475035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15.089685856522108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15.089685856522108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0.12000000000000455</v>
      </c>
      <c r="O92" s="14">
        <f>N92*VLOOKUP('Données projet'!$B$9,Paramètres!$A$1:$I$89,3,0)*VLOOKUP('Données projet'!$B$9,Paramètres!$A$1:$I$89,5,0)</f>
        <v>6.1027200000002321E-2</v>
      </c>
      <c r="P92" s="14">
        <f t="shared" si="87"/>
        <v>3.8944002138970958E-2</v>
      </c>
      <c r="Q92" s="22">
        <f t="shared" si="54"/>
        <v>0.17411651039204512</v>
      </c>
      <c r="R92" s="62">
        <f t="shared" si="55"/>
        <v>274.19676022191561</v>
      </c>
      <c r="S92" s="62">
        <f ca="1">AVERAGE(OFFSET($R$3,0,0,'Données projet'!$E$9+1,1))-AVERAGE(OFFSET($H$3,0,0,'Données projet'!$E$9+1,1))</f>
        <v>110.66940997451383</v>
      </c>
      <c r="T92" s="62">
        <f t="shared" si="88"/>
        <v>375.5294124310891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20.120043139508301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20.120043139508301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114.96144495286387</v>
      </c>
      <c r="AO92" s="62">
        <f t="shared" si="90"/>
        <v>323.95542817958631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17.069753446933003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17.069753446933003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88.942039147781145</v>
      </c>
      <c r="BJ92" s="62">
        <f t="shared" si="92"/>
        <v>285.44174440475035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14.793786320675283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14.793786320675283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0.12000000000000455</v>
      </c>
      <c r="O93" s="14">
        <f>N93*VLOOKUP('Données projet'!$B$9,Paramètres!$A$1:$I$89,3,0)*VLOOKUP('Données projet'!$B$9,Paramètres!$A$1:$I$89,5,0)</f>
        <v>6.1027200000002321E-2</v>
      </c>
      <c r="P93" s="14">
        <f t="shared" si="87"/>
        <v>3.8944002138970958E-2</v>
      </c>
      <c r="Q93" s="22">
        <f t="shared" si="54"/>
        <v>0.17411651039204512</v>
      </c>
      <c r="R93" s="62">
        <f t="shared" si="55"/>
        <v>274.5317575146197</v>
      </c>
      <c r="S93" s="62">
        <f ca="1">AVERAGE(OFFSET($R$3,0,0,'Données projet'!$E$9+1,1))-AVERAGE(OFFSET($H$3,0,0,'Données projet'!$E$9+1,1))</f>
        <v>110.66940997451383</v>
      </c>
      <c r="T93" s="62">
        <f t="shared" si="88"/>
        <v>375.5294124310891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19.725501365557097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19.725501365557097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114.96144495286387</v>
      </c>
      <c r="AO93" s="62">
        <f t="shared" si="90"/>
        <v>323.95542817958631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16.735025993360196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16.735025993360196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88.942039147781145</v>
      </c>
      <c r="BJ93" s="62">
        <f t="shared" si="92"/>
        <v>285.44174440475035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14.503689194245517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14.503689194245517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0.12000000000000455</v>
      </c>
      <c r="O94" s="14">
        <f>N94*VLOOKUP('Données projet'!$B$9,Paramètres!$A$1:$I$89,3,0)*VLOOKUP('Données projet'!$B$9,Paramètres!$A$1:$I$89,5,0)</f>
        <v>6.1027200000002321E-2</v>
      </c>
      <c r="P94" s="14">
        <f t="shared" si="87"/>
        <v>3.8944002138970958E-2</v>
      </c>
      <c r="Q94" s="22">
        <f t="shared" si="54"/>
        <v>0.17411651039204512</v>
      </c>
      <c r="R94" s="62">
        <f t="shared" si="55"/>
        <v>274.86094335323708</v>
      </c>
      <c r="S94" s="62">
        <f ca="1">AVERAGE(OFFSET($R$3,0,0,'Données projet'!$E$9+1,1))-AVERAGE(OFFSET($H$3,0,0,'Données projet'!$E$9+1,1))</f>
        <v>110.66940997451383</v>
      </c>
      <c r="T94" s="62">
        <f t="shared" si="88"/>
        <v>375.5294124310891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19.338696315146358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19.338696315146358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114.96144495286387</v>
      </c>
      <c r="AO94" s="62">
        <f t="shared" si="90"/>
        <v>323.95542817958631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16.406862340988365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16.406862340988365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88.942039147781145</v>
      </c>
      <c r="BJ94" s="62">
        <f t="shared" si="92"/>
        <v>285.44174440475035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14.219280695523263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14.219280695523263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0.12000000000000455</v>
      </c>
      <c r="O95" s="14">
        <f>N95*VLOOKUP('Données projet'!$B$9,Paramètres!$A$1:$I$89,3,0)*VLOOKUP('Données projet'!$B$9,Paramètres!$A$1:$I$89,5,0)</f>
        <v>6.1027200000002321E-2</v>
      </c>
      <c r="P95" s="14">
        <f t="shared" si="87"/>
        <v>3.8944002138970958E-2</v>
      </c>
      <c r="Q95" s="22">
        <f t="shared" si="54"/>
        <v>0.17411651039204512</v>
      </c>
      <c r="R95" s="62">
        <f t="shared" si="55"/>
        <v>275.18441855350375</v>
      </c>
      <c r="S95" s="62">
        <f ca="1">AVERAGE(OFFSET($R$3,0,0,'Données projet'!$E$9+1,1))-AVERAGE(OFFSET($H$3,0,0,'Données projet'!$E$9+1,1))</f>
        <v>110.66940997451383</v>
      </c>
      <c r="T95" s="62">
        <f t="shared" si="88"/>
        <v>375.5294124310891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18.959476275846388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18.959476275846388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114.96144495286387</v>
      </c>
      <c r="AO95" s="62">
        <f t="shared" si="90"/>
        <v>323.95542817958631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16.085133777679481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16.085133777679481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88.942039147781145</v>
      </c>
      <c r="BJ95" s="62">
        <f t="shared" si="92"/>
        <v>285.44174440475035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13.940449273988898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13.940449273988898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0.12000000000000455</v>
      </c>
      <c r="O96" s="14">
        <f>N96*VLOOKUP('Données projet'!$B$9,Paramètres!$A$1:$I$89,3,0)*VLOOKUP('Données projet'!$B$9,Paramètres!$A$1:$I$89,5,0)</f>
        <v>6.1027200000002321E-2</v>
      </c>
      <c r="P96" s="14">
        <f t="shared" si="87"/>
        <v>3.8944002138970958E-2</v>
      </c>
      <c r="Q96" s="22">
        <f t="shared" si="54"/>
        <v>0.17411651039204512</v>
      </c>
      <c r="R96" s="62">
        <f t="shared" si="55"/>
        <v>275.50228218222799</v>
      </c>
      <c r="S96" s="62">
        <f ca="1">AVERAGE(OFFSET($R$3,0,0,'Données projet'!$E$9+1,1))-AVERAGE(OFFSET($H$3,0,0,'Données projet'!$E$9+1,1))</f>
        <v>110.66940997451383</v>
      </c>
      <c r="T96" s="62">
        <f t="shared" si="88"/>
        <v>375.5294124310891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18.587692510215703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18.587692510215703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114.96144495286387</v>
      </c>
      <c r="AO96" s="62">
        <f t="shared" si="90"/>
        <v>323.95542817958631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15.769714115262039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15.769714115262039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88.942039147781145</v>
      </c>
      <c r="BJ96" s="62">
        <f t="shared" si="92"/>
        <v>285.44174440475035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13.667085566560448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13.667085566560448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0.12000000000000455</v>
      </c>
      <c r="O97" s="14">
        <f>N97*VLOOKUP('Données projet'!$B$9,Paramètres!$A$1:$I$89,3,0)*VLOOKUP('Données projet'!$B$9,Paramètres!$A$1:$I$89,5,0)</f>
        <v>6.1027200000002321E-2</v>
      </c>
      <c r="P97" s="14">
        <f t="shared" si="87"/>
        <v>3.8944002138970958E-2</v>
      </c>
      <c r="Q97" s="22">
        <f t="shared" si="54"/>
        <v>0.17411651039204512</v>
      </c>
      <c r="R97" s="62">
        <f t="shared" si="55"/>
        <v>275.81463158763052</v>
      </c>
      <c r="S97" s="62">
        <f ca="1">AVERAGE(OFFSET($R$3,0,0,'Données projet'!$E$9+1,1))-AVERAGE(OFFSET($H$3,0,0,'Données projet'!$E$9+1,1))</f>
        <v>110.66940997451383</v>
      </c>
      <c r="T97" s="62">
        <f t="shared" si="88"/>
        <v>375.5294124310891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18.22319919746333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18.22319919746333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114.96144495286387</v>
      </c>
      <c r="AO97" s="62">
        <f t="shared" si="90"/>
        <v>323.95542817958631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15.460479640037605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15.460479640037605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88.942039147781145</v>
      </c>
      <c r="BJ97" s="62">
        <f t="shared" si="92"/>
        <v>285.44174440475035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13.399082354699273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13.399082354699273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0.12000000000000455</v>
      </c>
      <c r="O98" s="14">
        <f>N98*VLOOKUP('Données projet'!$B$9,Paramètres!$A$1:$I$89,3,0)*VLOOKUP('Données projet'!$B$9,Paramètres!$A$1:$I$89,5,0)</f>
        <v>6.1027200000002321E-2</v>
      </c>
      <c r="P98" s="14">
        <f t="shared" si="87"/>
        <v>3.8944002138970958E-2</v>
      </c>
      <c r="Q98" s="22">
        <f t="shared" si="54"/>
        <v>0.17411651039204512</v>
      </c>
      <c r="R98" s="62">
        <f t="shared" si="55"/>
        <v>276.12156242915796</v>
      </c>
      <c r="S98" s="62">
        <f ca="1">AVERAGE(OFFSET($R$3,0,0,'Données projet'!$E$9+1,1))-AVERAGE(OFFSET($H$3,0,0,'Données projet'!$E$9+1,1))</f>
        <v>110.66940997451383</v>
      </c>
      <c r="T98" s="62">
        <f t="shared" si="88"/>
        <v>375.5294124310891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17.865853376255064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17.865853376255064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114.96144495286387</v>
      </c>
      <c r="AO98" s="62">
        <f t="shared" si="90"/>
        <v>323.95542817958631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15.157309064257916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15.157309064257916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88.942039147781145</v>
      </c>
      <c r="BJ98" s="62">
        <f t="shared" si="92"/>
        <v>285.44174440475035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13.136334522356876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13.136334522356876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0.12000000000000455</v>
      </c>
      <c r="O99" s="14">
        <f>N99*VLOOKUP('Données projet'!$B$9,Paramètres!$A$1:$I$89,3,0)*VLOOKUP('Données projet'!$B$9,Paramètres!$A$1:$I$89,5,0)</f>
        <v>6.1027200000002321E-2</v>
      </c>
      <c r="P99" s="14">
        <f t="shared" si="87"/>
        <v>3.8944002138970958E-2</v>
      </c>
      <c r="Q99" s="22">
        <f t="shared" ref="Q99:Q130" si="107">(O99+P99)*0.475*44/12</f>
        <v>0.17411651039204512</v>
      </c>
      <c r="R99" s="62">
        <f t="shared" si="55"/>
        <v>276.42316870677945</v>
      </c>
      <c r="S99" s="62">
        <f ca="1">AVERAGE(OFFSET($R$3,0,0,'Données projet'!$E$9+1,1))-AVERAGE(OFFSET($H$3,0,0,'Données projet'!$E$9+1,1))</f>
        <v>110.66940997451383</v>
      </c>
      <c r="T99" s="62">
        <f t="shared" si="88"/>
        <v>375.5294124310891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17.515514888641263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17.515514888641263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114.96144495286387</v>
      </c>
      <c r="AO99" s="62">
        <f t="shared" si="90"/>
        <v>323.95542817958631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14.860083478553475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14.860083478553475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88.942039147781145</v>
      </c>
      <c r="BJ99" s="62">
        <f t="shared" si="92"/>
        <v>285.44174440475035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12.87873901474636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12.87873901474636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0.12000000000000455</v>
      </c>
      <c r="O100" s="14">
        <f>N100*VLOOKUP('Données projet'!$B$9,Paramètres!$A$1:$I$89,3,0)*VLOOKUP('Données projet'!$B$9,Paramètres!$A$1:$I$89,5,0)</f>
        <v>6.1027200000002321E-2</v>
      </c>
      <c r="P100" s="14">
        <f t="shared" si="87"/>
        <v>3.8944002138970958E-2</v>
      </c>
      <c r="Q100" s="22">
        <f t="shared" si="107"/>
        <v>0.17411651039204512</v>
      </c>
      <c r="R100" s="62">
        <f t="shared" si="55"/>
        <v>276.71954278977483</v>
      </c>
      <c r="S100" s="62">
        <f ca="1">AVERAGE(OFFSET($R$3,0,0,'Données projet'!$E$9+1,1))-AVERAGE(OFFSET($H$3,0,0,'Données projet'!$E$9+1,1))</f>
        <v>110.66940997451383</v>
      </c>
      <c r="T100" s="62">
        <f t="shared" si="88"/>
        <v>375.5294124310891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17.172046325084192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17.172046325084192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114.96144495286387</v>
      </c>
      <c r="AO100" s="62">
        <f t="shared" si="90"/>
        <v>323.95542817958631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14.568686305294992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14.568686305294992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88.942039147781145</v>
      </c>
      <c r="BJ100" s="62">
        <f t="shared" si="92"/>
        <v>285.44174440475035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12.626194797922341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12.626194797922341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0.12000000000000455</v>
      </c>
      <c r="O101" s="14">
        <f>N101*VLOOKUP('Données projet'!$B$9,Paramètres!$A$1:$I$89,3,0)*VLOOKUP('Données projet'!$B$9,Paramètres!$A$1:$I$89,5,0)</f>
        <v>6.1027200000002321E-2</v>
      </c>
      <c r="P101" s="14">
        <f t="shared" si="87"/>
        <v>3.8944002138970958E-2</v>
      </c>
      <c r="Q101" s="22">
        <f t="shared" si="107"/>
        <v>0.17411651039204512</v>
      </c>
      <c r="R101" s="62">
        <f t="shared" si="55"/>
        <v>277.0107754450234</v>
      </c>
      <c r="S101" s="62">
        <f ca="1">AVERAGE(OFFSET($R$3,0,0,'Données projet'!$E$9+1,1))-AVERAGE(OFFSET($H$3,0,0,'Données projet'!$E$9+1,1))</f>
        <v>110.66940997451383</v>
      </c>
      <c r="T101" s="62">
        <f t="shared" si="88"/>
        <v>375.5294124310891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16.835312970563336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16.835312970563336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114.96144495286387</v>
      </c>
      <c r="AO101" s="62">
        <f t="shared" si="90"/>
        <v>323.95542817958631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14.283003252869381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14.283003252869381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88.942039147781145</v>
      </c>
      <c r="BJ101" s="62">
        <f t="shared" si="92"/>
        <v>285.44174440475035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12.378602819153478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12.378602819153478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0.12000000000000455</v>
      </c>
      <c r="O102" s="14">
        <f>N102*VLOOKUP('Données projet'!$B$9,Paramètres!$A$1:$I$89,3,0)*VLOOKUP('Données projet'!$B$9,Paramètres!$A$1:$I$89,5,0)</f>
        <v>6.1027200000002321E-2</v>
      </c>
      <c r="P102" s="14">
        <f t="shared" si="87"/>
        <v>3.8944002138970958E-2</v>
      </c>
      <c r="Q102" s="22">
        <f t="shared" si="107"/>
        <v>0.17411651039204512</v>
      </c>
      <c r="R102" s="62">
        <f t="shared" si="55"/>
        <v>277.29695586480216</v>
      </c>
      <c r="S102" s="62">
        <f ca="1">AVERAGE(OFFSET($R$3,0,0,'Données projet'!$E$9+1,1))-AVERAGE(OFFSET($H$3,0,0,'Données projet'!$E$9+1,1))</f>
        <v>110.66940997451383</v>
      </c>
      <c r="T102" s="62">
        <f t="shared" si="88"/>
        <v>375.5294124310891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16.505182751737568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16.505182751737568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114.96144495286387</v>
      </c>
      <c r="AO102" s="62">
        <f t="shared" si="90"/>
        <v>323.95542817958631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14.00292227085238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14.00292227085238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88.942039147781145</v>
      </c>
      <c r="BJ102" s="62">
        <f t="shared" si="92"/>
        <v>285.44174440475035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12.135865968072078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12.135865968072078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0.12000000000000455</v>
      </c>
      <c r="O103" s="14">
        <f>N103*VLOOKUP('Données projet'!$B$9,Paramètres!$A$1:$I$89,3,0)*VLOOKUP('Données projet'!$B$9,Paramètres!$A$1:$I$89,5,0)</f>
        <v>6.1027200000002321E-2</v>
      </c>
      <c r="P103" s="14">
        <f t="shared" si="87"/>
        <v>3.8944002138970958E-2</v>
      </c>
      <c r="Q103" s="22">
        <f t="shared" si="107"/>
        <v>0.17411651039204512</v>
      </c>
      <c r="R103" s="62">
        <f t="shared" si="55"/>
        <v>277.57817169410123</v>
      </c>
      <c r="S103" s="62">
        <f ca="1">AVERAGE(OFFSET($R$3,0,0,'Données projet'!$E$9+1,1))-AVERAGE(OFFSET($H$3,0,0,'Données projet'!$E$9+1,1))</f>
        <v>110.66940997451383</v>
      </c>
      <c r="T103" s="62">
        <f t="shared" si="88"/>
        <v>375.5294124310891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16.181526185143422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16.181526185143422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114.96144495286387</v>
      </c>
      <c r="AO103" s="62">
        <f t="shared" si="90"/>
        <v>323.95542817958631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13.728333506060203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13.728333506060203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88.942039147781145</v>
      </c>
      <c r="BJ103" s="62">
        <f t="shared" si="92"/>
        <v>285.44174440475035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11.897889038585523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11.897889038585523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0.12000000000000455</v>
      </c>
      <c r="O104" s="14">
        <f>N104*VLOOKUP('Données projet'!$B$9,Paramètres!$A$1:$I$89,3,0)*VLOOKUP('Données projet'!$B$9,Paramètres!$A$1:$I$89,5,0)</f>
        <v>6.1027200000002321E-2</v>
      </c>
      <c r="P104" s="14">
        <f t="shared" si="87"/>
        <v>3.8944002138970958E-2</v>
      </c>
      <c r="Q104" s="22">
        <f t="shared" si="107"/>
        <v>0.17411651039204512</v>
      </c>
      <c r="R104" s="62">
        <f t="shared" si="55"/>
        <v>277.85450905746643</v>
      </c>
      <c r="S104" s="62">
        <f ca="1">AVERAGE(OFFSET($R$3,0,0,'Données projet'!$E$9+1,1))-AVERAGE(OFFSET($H$3,0,0,'Données projet'!$E$9+1,1))</f>
        <v>110.66940997451383</v>
      </c>
      <c r="T104" s="62">
        <f t="shared" si="88"/>
        <v>375.5294124310891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15.864216326409176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15.864216326409176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114.96144495286387</v>
      </c>
      <c r="AO104" s="62">
        <f t="shared" si="90"/>
        <v>323.95542817958631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13.459129259462991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13.459129259462991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88.942039147781145</v>
      </c>
      <c r="BJ104" s="62">
        <f t="shared" si="92"/>
        <v>285.44174440475035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11.664578691534606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11.664578691534606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0.12000000000000455</v>
      </c>
      <c r="O105" s="14">
        <f>N105*VLOOKUP('Données projet'!$B$9,Paramètres!$A$1:$I$89,3,0)*VLOOKUP('Données projet'!$B$9,Paramètres!$A$1:$I$89,5,0)</f>
        <v>6.1027200000002321E-2</v>
      </c>
      <c r="P105" s="14">
        <f t="shared" si="87"/>
        <v>3.8944002138970958E-2</v>
      </c>
      <c r="Q105" s="22">
        <f t="shared" si="107"/>
        <v>0.17411651039204512</v>
      </c>
      <c r="R105" s="62">
        <f t="shared" si="55"/>
        <v>278.12605258537496</v>
      </c>
      <c r="S105" s="62">
        <f ca="1">AVERAGE(OFFSET($R$3,0,0,'Données projet'!$E$9+1,1))-AVERAGE(OFFSET($H$3,0,0,'Données projet'!$E$9+1,1))</f>
        <v>110.66940997451383</v>
      </c>
      <c r="T105" s="62">
        <f t="shared" si="88"/>
        <v>375.5294124310891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15.553128720464803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15.553128720464803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114.96144495286387</v>
      </c>
      <c r="AO105" s="62">
        <f t="shared" si="90"/>
        <v>323.95542817958631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13.195203943943172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13.195203943943172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88.942039147781145</v>
      </c>
      <c r="BJ105" s="62">
        <f t="shared" si="92"/>
        <v>285.44174440475035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11.435843418084097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11.435843418084097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0.12000000000000455</v>
      </c>
      <c r="O106" s="14">
        <f>N106*VLOOKUP('Données projet'!$B$9,Paramètres!$A$1:$I$89,3,0)*VLOOKUP('Données projet'!$B$9,Paramètres!$A$1:$I$89,5,0)</f>
        <v>6.1027200000002321E-2</v>
      </c>
      <c r="P106" s="14">
        <f t="shared" si="87"/>
        <v>3.8944002138970958E-2</v>
      </c>
      <c r="Q106" s="22">
        <f t="shared" si="107"/>
        <v>0.17411651039204512</v>
      </c>
      <c r="R106" s="62">
        <f t="shared" si="55"/>
        <v>278.39288544015471</v>
      </c>
      <c r="S106" s="62">
        <f ca="1">AVERAGE(OFFSET($R$3,0,0,'Données projet'!$E$9+1,1))-AVERAGE(OFFSET($H$3,0,0,'Données projet'!$E$9+1,1))</f>
        <v>110.66940997451383</v>
      </c>
      <c r="T106" s="62">
        <f t="shared" si="88"/>
        <v>375.5294124310891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15.248141352728297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15.248141352728297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114.96144495286387</v>
      </c>
      <c r="AO106" s="62">
        <f t="shared" si="90"/>
        <v>323.95542817958631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12.936454042882151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12.936454042882151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88.942039147781145</v>
      </c>
      <c r="BJ106" s="62">
        <f t="shared" si="92"/>
        <v>285.44174440475035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11.211593503831212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11.211593503831212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0.12000000000000455</v>
      </c>
      <c r="O107" s="14">
        <f>N107*VLOOKUP('Données projet'!$B$9,Paramètres!$A$1:$I$89,3,0)*VLOOKUP('Données projet'!$B$9,Paramètres!$A$1:$I$89,5,0)</f>
        <v>6.1027200000002321E-2</v>
      </c>
      <c r="P107" s="14">
        <f t="shared" si="87"/>
        <v>3.8944002138970958E-2</v>
      </c>
      <c r="Q107" s="22">
        <f t="shared" si="107"/>
        <v>0.17411651039204512</v>
      </c>
      <c r="R107" s="62">
        <f t="shared" si="55"/>
        <v>278.65508934145294</v>
      </c>
      <c r="S107" s="62">
        <f ca="1">AVERAGE(OFFSET($R$3,0,0,'Données projet'!$E$9+1,1))-AVERAGE(OFFSET($H$3,0,0,'Données projet'!$E$9+1,1))</f>
        <v>110.66940997451383</v>
      </c>
      <c r="T107" s="62">
        <f t="shared" si="88"/>
        <v>375.5294124310891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14.949134601249177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14.949134601249177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114.96144495286387</v>
      </c>
      <c r="AO107" s="62">
        <f t="shared" si="90"/>
        <v>323.95542817958631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12.682778069559079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12.682778069559079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88.942039147781145</v>
      </c>
      <c r="BJ107" s="62">
        <f t="shared" si="92"/>
        <v>285.44174440475035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10.991740993617883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10.991740993617883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0.12000000000000455</v>
      </c>
      <c r="O108" s="14">
        <f>N108*VLOOKUP('Données projet'!$B$9,Paramètres!$A$1:$I$89,3,0)*VLOOKUP('Données projet'!$B$9,Paramètres!$A$1:$I$89,5,0)</f>
        <v>6.1027200000002321E-2</v>
      </c>
      <c r="P108" s="14">
        <f t="shared" si="87"/>
        <v>3.8944002138970958E-2</v>
      </c>
      <c r="Q108" s="22">
        <f t="shared" si="107"/>
        <v>0.17411651039204512</v>
      </c>
      <c r="R108" s="62">
        <f t="shared" si="55"/>
        <v>278.91274459126379</v>
      </c>
      <c r="S108" s="62">
        <f ca="1">AVERAGE(OFFSET($R$3,0,0,'Données projet'!$E$9+1,1))-AVERAGE(OFFSET($H$3,0,0,'Données projet'!$E$9+1,1))</f>
        <v>110.66940997451383</v>
      </c>
      <c r="T108" s="62">
        <f t="shared" si="88"/>
        <v>375.5294124310891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14.655991189790454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14.655991189790454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114.96144495286387</v>
      </c>
      <c r="AO108" s="62">
        <f t="shared" si="90"/>
        <v>323.95542817958631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12.434076527345809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12.434076527345809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88.942039147781145</v>
      </c>
      <c r="BJ108" s="62">
        <f t="shared" si="92"/>
        <v>285.44174440475035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10.776199657033048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10.776199657033048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0.12000000000000455</v>
      </c>
      <c r="O109" s="14">
        <f>N109*VLOOKUP('Données projet'!$B$9,Paramètres!$A$1:$I$89,3,0)*VLOOKUP('Données projet'!$B$9,Paramètres!$A$1:$I$89,5,0)</f>
        <v>6.1027200000002321E-2</v>
      </c>
      <c r="P109" s="14">
        <f t="shared" si="87"/>
        <v>3.8944002138970958E-2</v>
      </c>
      <c r="Q109" s="22">
        <f t="shared" si="107"/>
        <v>0.17411651039204512</v>
      </c>
      <c r="R109" s="62">
        <f t="shared" si="55"/>
        <v>279.16593009852113</v>
      </c>
      <c r="S109" s="62">
        <f ca="1">AVERAGE(OFFSET($R$3,0,0,'Données projet'!$E$9+1,1))-AVERAGE(OFFSET($H$3,0,0,'Données projet'!$E$9+1,1))</f>
        <v>110.66940997451383</v>
      </c>
      <c r="T109" s="62">
        <f t="shared" si="88"/>
        <v>375.5294124310891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14.36859614183061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14.36859614183061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114.96144495286387</v>
      </c>
      <c r="AO109" s="62">
        <f t="shared" si="90"/>
        <v>323.95542817958631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12.190251870682378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12.190251870682378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88.942039147781145</v>
      </c>
      <c r="BJ109" s="62">
        <f t="shared" si="92"/>
        <v>285.44174440475035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10.564884954591408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10.564884954591408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0.12000000000000455</v>
      </c>
      <c r="O110" s="14">
        <f>N110*VLOOKUP('Données projet'!$B$9,Paramètres!$A$1:$I$89,3,0)*VLOOKUP('Données projet'!$B$9,Paramètres!$A$1:$I$89,5,0)</f>
        <v>6.1027200000002321E-2</v>
      </c>
      <c r="P110" s="14">
        <f t="shared" si="87"/>
        <v>3.8944002138970958E-2</v>
      </c>
      <c r="Q110" s="22">
        <f t="shared" si="107"/>
        <v>0.17411651039204512</v>
      </c>
      <c r="R110" s="62">
        <f t="shared" si="55"/>
        <v>279.41472340326567</v>
      </c>
      <c r="S110" s="62">
        <f ca="1">AVERAGE(OFFSET($R$3,0,0,'Données projet'!$E$9+1,1))-AVERAGE(OFFSET($H$3,0,0,'Données projet'!$E$9+1,1))</f>
        <v>110.66940997451383</v>
      </c>
      <c r="T110" s="62">
        <f t="shared" si="88"/>
        <v>375.5294124310891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14.086836735467587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14.086836735467587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114.96144495286387</v>
      </c>
      <c r="AO110" s="62">
        <f t="shared" si="90"/>
        <v>323.95542817958631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11.951208466817761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11.951208466817761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88.942039147781145</v>
      </c>
      <c r="BJ110" s="62">
        <f t="shared" si="92"/>
        <v>285.44174440475035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10.357714004575406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10.357714004575406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0.12000000000000455</v>
      </c>
      <c r="O111" s="14">
        <f>N111*VLOOKUP('Données projet'!$B$9,Paramètres!$A$1:$I$89,3,0)*VLOOKUP('Données projet'!$B$9,Paramètres!$A$1:$I$89,5,0)</f>
        <v>6.1027200000002321E-2</v>
      </c>
      <c r="P111" s="14">
        <f t="shared" si="87"/>
        <v>3.8944002138970958E-2</v>
      </c>
      <c r="Q111" s="22">
        <f t="shared" si="107"/>
        <v>0.17411651039204512</v>
      </c>
      <c r="R111" s="62">
        <f t="shared" si="55"/>
        <v>279.65920070039135</v>
      </c>
      <c r="S111" s="62">
        <f ca="1">AVERAGE(OFFSET($R$3,0,0,'Données projet'!$E$9+1,1))-AVERAGE(OFFSET($H$3,0,0,'Données projet'!$E$9+1,1))</f>
        <v>110.66940997451383</v>
      </c>
      <c r="T111" s="62">
        <f t="shared" si="88"/>
        <v>375.5294124310891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13.810602459207075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13.810602459207075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114.96144495286387</v>
      </c>
      <c r="AO111" s="62">
        <f t="shared" si="90"/>
        <v>323.95542817958631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11.716852558300848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11.716852558300848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88.942039147781145</v>
      </c>
      <c r="BJ111" s="62">
        <f t="shared" si="92"/>
        <v>285.44174440475035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10.154605550527416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10.154605550527416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0.12000000000000455</v>
      </c>
      <c r="O112" s="14">
        <f>N112*VLOOKUP('Données projet'!$B$9,Paramètres!$A$1:$I$89,3,0)*VLOOKUP('Données projet'!$B$9,Paramètres!$A$1:$I$89,5,0)</f>
        <v>6.1027200000002321E-2</v>
      </c>
      <c r="P112" s="14">
        <f t="shared" si="87"/>
        <v>3.8944002138970958E-2</v>
      </c>
      <c r="Q112" s="22">
        <f t="shared" si="107"/>
        <v>0.17411651039204512</v>
      </c>
      <c r="R112" s="62">
        <f t="shared" si="55"/>
        <v>279.8994368629813</v>
      </c>
      <c r="S112" s="62">
        <f ca="1">AVERAGE(OFFSET($R$3,0,0,'Données projet'!$E$9+1,1))-AVERAGE(OFFSET($H$3,0,0,'Données projet'!$E$9+1,1))</f>
        <v>110.66940997451383</v>
      </c>
      <c r="T112" s="62">
        <f t="shared" si="88"/>
        <v>375.5294124310891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13.539784968617759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13.539784968617759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114.96144495286387</v>
      </c>
      <c r="AO112" s="62">
        <f t="shared" si="90"/>
        <v>323.95542817958631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11.487092226206963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11.487092226206963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88.942039147781145</v>
      </c>
      <c r="BJ112" s="62">
        <f t="shared" si="92"/>
        <v>285.44174440475035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9.9554799293793828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9.9554799293793828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0.12000000000000455</v>
      </c>
      <c r="O113" s="14">
        <f>N113*VLOOKUP('Données projet'!$B$9,Paramètres!$A$1:$I$89,3,0)*VLOOKUP('Données projet'!$B$9,Paramètres!$A$1:$I$89,5,0)</f>
        <v>6.1027200000002321E-2</v>
      </c>
      <c r="P113" s="14">
        <f t="shared" si="87"/>
        <v>3.8944002138970958E-2</v>
      </c>
      <c r="Q113" s="22">
        <f t="shared" si="107"/>
        <v>0.17411651039204512</v>
      </c>
      <c r="R113" s="62">
        <f t="shared" si="55"/>
        <v>280.13550546523788</v>
      </c>
      <c r="S113" s="62">
        <f ca="1">AVERAGE(OFFSET($R$3,0,0,'Données projet'!$E$9+1,1))-AVERAGE(OFFSET($H$3,0,0,'Données projet'!$E$9+1,1))</f>
        <v>110.66940997451383</v>
      </c>
      <c r="T113" s="62">
        <f t="shared" si="88"/>
        <v>375.5294124310891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13.274278043836542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13.274278043836542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114.96144495286387</v>
      </c>
      <c r="AO113" s="62">
        <f t="shared" si="90"/>
        <v>323.95542817958631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11.261837354085474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11.261837354085474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88.942039147781145</v>
      </c>
      <c r="BJ113" s="62">
        <f t="shared" si="92"/>
        <v>285.44174440475035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9.7602590402074263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9.7602590402074263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0.12000000000000455</v>
      </c>
      <c r="O114" s="14">
        <f>N114*VLOOKUP('Données projet'!$B$9,Paramètres!$A$1:$I$89,3,0)*VLOOKUP('Données projet'!$B$9,Paramètres!$A$1:$I$89,5,0)</f>
        <v>6.1027200000002321E-2</v>
      </c>
      <c r="P114" s="14">
        <f t="shared" si="87"/>
        <v>3.8944002138970958E-2</v>
      </c>
      <c r="Q114" s="22">
        <f t="shared" si="107"/>
        <v>0.17411651039204512</v>
      </c>
      <c r="R114" s="62">
        <f t="shared" si="55"/>
        <v>280.36747880501559</v>
      </c>
      <c r="S114" s="62">
        <f ca="1">AVERAGE(OFFSET($R$3,0,0,'Données projet'!$E$9+1,1))-AVERAGE(OFFSET($H$3,0,0,'Données projet'!$E$9+1,1))</f>
        <v>110.66940997451383</v>
      </c>
      <c r="T114" s="62">
        <f t="shared" si="88"/>
        <v>375.5294124310891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13.01397754790705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13.01397754790705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114.96144495286387</v>
      </c>
      <c r="AO114" s="62">
        <f t="shared" si="90"/>
        <v>323.95542817958631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11.040999592614382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11.040999592614382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88.942039147781145</v>
      </c>
      <c r="BJ114" s="62">
        <f t="shared" si="92"/>
        <v>285.44174440475035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9.5688663135991465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9.5688663135991465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0.12000000000000455</v>
      </c>
      <c r="O115" s="14">
        <f>N115*VLOOKUP('Données projet'!$B$9,Paramètres!$A$1:$I$89,3,0)*VLOOKUP('Données projet'!$B$9,Paramètres!$A$1:$I$89,5,0)</f>
        <v>6.1027200000002321E-2</v>
      </c>
      <c r="P115" s="14">
        <f t="shared" si="87"/>
        <v>3.8944002138970958E-2</v>
      </c>
      <c r="Q115" s="22">
        <f t="shared" si="107"/>
        <v>0.17411651039204512</v>
      </c>
      <c r="R115" s="62">
        <f t="shared" si="55"/>
        <v>280.59542792596289</v>
      </c>
      <c r="S115" s="62">
        <f ca="1">AVERAGE(OFFSET($R$3,0,0,'Données projet'!$E$9+1,1))-AVERAGE(OFFSET($H$3,0,0,'Données projet'!$E$9+1,1))</f>
        <v>110.66940997451383</v>
      </c>
      <c r="T115" s="62">
        <f t="shared" si="88"/>
        <v>375.5294124310891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12.75878138593511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12.75878138593511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114.96144495286387</v>
      </c>
      <c r="AO115" s="62">
        <f t="shared" si="90"/>
        <v>323.95542817958631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10.824492324948004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10.824492324948004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88.942039147781145</v>
      </c>
      <c r="BJ115" s="62">
        <f t="shared" si="92"/>
        <v>285.44174440475035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9.3812266816216194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9.3812266816216194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0.12000000000000455</v>
      </c>
      <c r="O116" s="14">
        <f>N116*VLOOKUP('Données projet'!$B$9,Paramètres!$A$1:$I$89,3,0)*VLOOKUP('Données projet'!$B$9,Paramètres!$A$1:$I$89,5,0)</f>
        <v>6.1027200000002321E-2</v>
      </c>
      <c r="P116" s="14">
        <f t="shared" si="87"/>
        <v>3.8944002138970958E-2</v>
      </c>
      <c r="Q116" s="22">
        <f t="shared" si="107"/>
        <v>0.17411651039204512</v>
      </c>
      <c r="R116" s="62">
        <f t="shared" si="55"/>
        <v>280.81942263927965</v>
      </c>
      <c r="S116" s="62">
        <f ca="1">AVERAGE(OFFSET($R$3,0,0,'Données projet'!$E$9+1,1))-AVERAGE(OFFSET($H$3,0,0,'Données projet'!$E$9+1,1))</f>
        <v>110.66940997451383</v>
      </c>
      <c r="T116" s="62">
        <f t="shared" si="88"/>
        <v>375.5294124310891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12.508589465045151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12.508589465045151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114.96144495286387</v>
      </c>
      <c r="AO116" s="62">
        <f t="shared" si="90"/>
        <v>323.95542817958631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10.61223063274417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10.61223063274417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88.942039147781145</v>
      </c>
      <c r="BJ116" s="62">
        <f t="shared" si="92"/>
        <v>285.44174440475035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9.1972665483782965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9.1972665483782965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0.12000000000000455</v>
      </c>
      <c r="O117" s="14">
        <f>N117*VLOOKUP('Données projet'!$B$9,Paramètres!$A$1:$I$89,3,0)*VLOOKUP('Données projet'!$B$9,Paramètres!$A$1:$I$89,5,0)</f>
        <v>6.1027200000002321E-2</v>
      </c>
      <c r="P117" s="14">
        <f t="shared" si="87"/>
        <v>3.8944002138970958E-2</v>
      </c>
      <c r="Q117" s="22">
        <f t="shared" si="107"/>
        <v>0.17411651039204512</v>
      </c>
      <c r="R117" s="62">
        <f t="shared" si="55"/>
        <v>281.03953154509747</v>
      </c>
      <c r="S117" s="62">
        <f ca="1">AVERAGE(OFFSET($R$3,0,0,'Données projet'!$E$9+1,1))-AVERAGE(OFFSET($H$3,0,0,'Données projet'!$E$9+1,1))</f>
        <v>110.66940997451383</v>
      </c>
      <c r="T117" s="62">
        <f t="shared" si="88"/>
        <v>375.5294124310891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12.26330365512184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12.26330365512184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114.96144495286387</v>
      </c>
      <c r="AO117" s="62">
        <f t="shared" si="90"/>
        <v>323.95542817958631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10.404131262857605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10.404131262857605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88.942039147781145</v>
      </c>
      <c r="BJ117" s="62">
        <f t="shared" si="92"/>
        <v>285.44174440475035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9.0169137611432735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9.0169137611432735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0.12000000000000455</v>
      </c>
      <c r="O118" s="14">
        <f>N118*VLOOKUP('Données projet'!$B$9,Paramètres!$A$1:$I$89,3,0)*VLOOKUP('Données projet'!$B$9,Paramètres!$A$1:$I$89,5,0)</f>
        <v>6.1027200000002321E-2</v>
      </c>
      <c r="P118" s="14">
        <f t="shared" si="87"/>
        <v>3.8944002138970958E-2</v>
      </c>
      <c r="Q118" s="22">
        <f t="shared" si="107"/>
        <v>0.17411651039204512</v>
      </c>
      <c r="R118" s="62">
        <f t="shared" si="55"/>
        <v>281.25582205348928</v>
      </c>
      <c r="S118" s="62">
        <f ca="1">AVERAGE(OFFSET($R$3,0,0,'Données projet'!$E$9+1,1))-AVERAGE(OFFSET($H$3,0,0,'Données projet'!$E$9+1,1))</f>
        <v>110.66940997451383</v>
      </c>
      <c r="T118" s="62">
        <f t="shared" si="88"/>
        <v>375.5294124310891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12.022827750321554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12.022827750321554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114.96144495286387</v>
      </c>
      <c r="AO118" s="62">
        <f t="shared" si="90"/>
        <v>323.95542817958631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10.200112594686432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10.200112594686432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88.942039147781145</v>
      </c>
      <c r="BJ118" s="62">
        <f t="shared" si="92"/>
        <v>285.44174440475035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8.8400975820615901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8.8400975820615901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0.12000000000000455</v>
      </c>
      <c r="O119" s="14">
        <f>N119*VLOOKUP('Données projet'!$B$9,Paramètres!$A$1:$I$89,3,0)*VLOOKUP('Données projet'!$B$9,Paramètres!$A$1:$I$89,5,0)</f>
        <v>6.1027200000002321E-2</v>
      </c>
      <c r="P119" s="14">
        <f t="shared" si="87"/>
        <v>3.8944002138970958E-2</v>
      </c>
      <c r="Q119" s="22">
        <f t="shared" si="107"/>
        <v>0.17411651039204512</v>
      </c>
      <c r="R119" s="62">
        <f t="shared" si="55"/>
        <v>281.46836040511351</v>
      </c>
      <c r="S119" s="62">
        <f ca="1">AVERAGE(OFFSET($R$3,0,0,'Données projet'!$E$9+1,1))-AVERAGE(OFFSET($H$3,0,0,'Données projet'!$E$9+1,1))</f>
        <v>110.66940997451383</v>
      </c>
      <c r="T119" s="62">
        <f t="shared" si="88"/>
        <v>375.5294124310891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11.787067431338583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11.787067431338583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114.96144495286387</v>
      </c>
      <c r="AO119" s="62">
        <f t="shared" si="90"/>
        <v>323.95542817958631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10.000094608158996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10.000094608158996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88.942039147781145</v>
      </c>
      <c r="BJ119" s="62">
        <f t="shared" si="92"/>
        <v>285.44174440475035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8.6667486604044797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8.6667486604044797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0.12000000000000455</v>
      </c>
      <c r="O120" s="14">
        <f>N120*VLOOKUP('Données projet'!$B$9,Paramètres!$A$1:$I$89,3,0)*VLOOKUP('Données projet'!$B$9,Paramètres!$A$1:$I$89,5,0)</f>
        <v>6.1027200000002321E-2</v>
      </c>
      <c r="P120" s="14">
        <f t="shared" si="87"/>
        <v>3.8944002138970958E-2</v>
      </c>
      <c r="Q120" s="22">
        <f t="shared" si="107"/>
        <v>0.17411651039204512</v>
      </c>
      <c r="R120" s="62">
        <f t="shared" si="55"/>
        <v>281.67721169150167</v>
      </c>
      <c r="S120" s="62">
        <f ca="1">AVERAGE(OFFSET($R$3,0,0,'Données projet'!$E$9+1,1))-AVERAGE(OFFSET($H$3,0,0,'Données projet'!$E$9+1,1))</f>
        <v>110.66940997451383</v>
      </c>
      <c r="T120" s="62">
        <f t="shared" si="88"/>
        <v>375.5294124310891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11.555930228411272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11.555930228411272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114.96144495286387</v>
      </c>
      <c r="AO120" s="62">
        <f t="shared" si="90"/>
        <v>323.95542817958631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9.8039988523484372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9.8039988523484372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88.942039147781145</v>
      </c>
      <c r="BJ120" s="62">
        <f t="shared" si="92"/>
        <v>285.44174440475035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8.4967990053686631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8.4967990053686631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0.12000000000000455</v>
      </c>
      <c r="O121" s="14">
        <f>N121*VLOOKUP('Données projet'!$B$9,Paramètres!$A$1:$I$89,3,0)*VLOOKUP('Données projet'!$B$9,Paramètres!$A$1:$I$89,5,0)</f>
        <v>6.1027200000002321E-2</v>
      </c>
      <c r="P121" s="14">
        <f t="shared" si="87"/>
        <v>3.8944002138970958E-2</v>
      </c>
      <c r="Q121" s="22">
        <f t="shared" si="107"/>
        <v>0.17411651039204512</v>
      </c>
      <c r="R121" s="62">
        <f t="shared" si="55"/>
        <v>281.88243987499243</v>
      </c>
      <c r="S121" s="62">
        <f ca="1">AVERAGE(OFFSET($R$3,0,0,'Données projet'!$E$9+1,1))-AVERAGE(OFFSET($H$3,0,0,'Données projet'!$E$9+1,1))</f>
        <v>110.66940997451383</v>
      </c>
      <c r="T121" s="62">
        <f t="shared" si="88"/>
        <v>375.5294124310891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11.329325485053593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11.329325485053593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114.96144495286387</v>
      </c>
      <c r="AO121" s="62">
        <f t="shared" si="90"/>
        <v>323.95542817958631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9.6117484147027223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9.6117484147027223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88.942039147781145</v>
      </c>
      <c r="BJ121" s="62">
        <f t="shared" si="92"/>
        <v>285.44174440475035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8.3301819594090443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8.3301819594090443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0.12000000000000455</v>
      </c>
      <c r="O122" s="14">
        <f>N122*VLOOKUP('Données projet'!$B$9,Paramètres!$A$1:$I$89,3,0)*VLOOKUP('Données projet'!$B$9,Paramètres!$A$1:$I$89,5,0)</f>
        <v>6.1027200000002321E-2</v>
      </c>
      <c r="P122" s="14">
        <f t="shared" si="87"/>
        <v>3.8944002138970958E-2</v>
      </c>
      <c r="Q122" s="22">
        <f t="shared" si="107"/>
        <v>0.17411651039204512</v>
      </c>
      <c r="R122" s="62">
        <f t="shared" si="55"/>
        <v>282.08410780832116</v>
      </c>
      <c r="S122" s="62">
        <f ca="1">AVERAGE(OFFSET($R$3,0,0,'Données projet'!$E$9+1,1))-AVERAGE(OFFSET($H$3,0,0,'Données projet'!$E$9+1,1))</f>
        <v>110.66940997451383</v>
      </c>
      <c r="T122" s="62">
        <f t="shared" si="88"/>
        <v>375.5294124310891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11.107164322497912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11.107164322497912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114.96144495286387</v>
      </c>
      <c r="AO122" s="62">
        <f t="shared" si="90"/>
        <v>323.95542817958631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9.4232678908780532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9.4232678908780532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88.942039147781145</v>
      </c>
      <c r="BJ122" s="62">
        <f t="shared" si="92"/>
        <v>285.44174440475035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8.1668321720943293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8.1668321720943293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0.12000000000000455</v>
      </c>
      <c r="O123" s="14">
        <f>N123*VLOOKUP('Données projet'!$B$9,Paramètres!$A$1:$I$89,3,0)*VLOOKUP('Données projet'!$B$9,Paramètres!$A$1:$I$89,5,0)</f>
        <v>6.1027200000002321E-2</v>
      </c>
      <c r="P123" s="14">
        <f t="shared" si="87"/>
        <v>3.8944002138970958E-2</v>
      </c>
      <c r="Q123" s="22">
        <f t="shared" si="107"/>
        <v>0.17411651039204512</v>
      </c>
      <c r="R123" s="62">
        <f t="shared" si="55"/>
        <v>282.28227725386864</v>
      </c>
      <c r="S123" s="62">
        <f ca="1">AVERAGE(OFFSET($R$3,0,0,'Données projet'!$E$9+1,1))-AVERAGE(OFFSET($H$3,0,0,'Données projet'!$E$9+1,1))</f>
        <v>110.66940997451383</v>
      </c>
      <c r="T123" s="62">
        <f t="shared" si="88"/>
        <v>375.5294124310891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10.889359604835018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10.889359604835018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114.96144495286387</v>
      </c>
      <c r="AO123" s="62">
        <f t="shared" si="90"/>
        <v>323.95542817958631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9.238483355163817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9.238483355163817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88.942039147781145</v>
      </c>
      <c r="BJ123" s="62">
        <f t="shared" si="92"/>
        <v>285.44174440475035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8.0066855744753251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8.0066855744753251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0.12000000000000455</v>
      </c>
      <c r="O124" s="14">
        <f>N124*VLOOKUP('Données projet'!$B$9,Paramètres!$A$1:$I$89,3,0)*VLOOKUP('Données projet'!$B$9,Paramètres!$A$1:$I$89,5,0)</f>
        <v>6.1027200000002321E-2</v>
      </c>
      <c r="P124" s="14">
        <f t="shared" si="87"/>
        <v>3.8944002138970958E-2</v>
      </c>
      <c r="Q124" s="22">
        <f t="shared" si="107"/>
        <v>0.17411651039204512</v>
      </c>
      <c r="R124" s="62">
        <f t="shared" si="55"/>
        <v>282.47700890257642</v>
      </c>
      <c r="S124" s="62">
        <f ca="1">AVERAGE(OFFSET($R$3,0,0,'Données projet'!$E$9+1,1))-AVERAGE(OFFSET($H$3,0,0,'Données projet'!$E$9+1,1))</f>
        <v>110.66940997451383</v>
      </c>
      <c r="T124" s="62">
        <f t="shared" si="88"/>
        <v>375.5294124310891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10.675825904837733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10.675825904837733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114.96144495286387</v>
      </c>
      <c r="AO124" s="62">
        <f t="shared" si="90"/>
        <v>323.95542817958631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9.0573223314874998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9.0573223314874998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88.942039147781145</v>
      </c>
      <c r="BJ124" s="62">
        <f t="shared" si="92"/>
        <v>285.44174440475035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7.8496793539558496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7.8496793539558496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0.12000000000000455</v>
      </c>
      <c r="O125" s="14">
        <f>N125*VLOOKUP('Données projet'!$B$9,Paramètres!$A$1:$I$89,3,0)*VLOOKUP('Données projet'!$B$9,Paramètres!$A$1:$I$89,5,0)</f>
        <v>6.1027200000002321E-2</v>
      </c>
      <c r="P125" s="14">
        <f t="shared" si="87"/>
        <v>3.8944002138970958E-2</v>
      </c>
      <c r="Q125" s="22">
        <f t="shared" si="107"/>
        <v>0.17411651039204512</v>
      </c>
      <c r="R125" s="62">
        <f t="shared" si="55"/>
        <v>282.66836239253382</v>
      </c>
      <c r="S125" s="62">
        <f ca="1">AVERAGE(OFFSET($R$3,0,0,'Données projet'!$E$9+1,1))-AVERAGE(OFFSET($H$3,0,0,'Données projet'!$E$9+1,1))</f>
        <v>110.66940997451383</v>
      </c>
      <c r="T125" s="62">
        <f t="shared" si="88"/>
        <v>375.5294124310891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10.466479470454699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10.466479470454699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114.96144495286387</v>
      </c>
      <c r="AO125" s="62">
        <f t="shared" si="90"/>
        <v>323.95542817958631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8.8797137649881606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8.8797137649881606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88.942039147781145</v>
      </c>
      <c r="BJ125" s="62">
        <f t="shared" si="92"/>
        <v>285.44174440475035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7.6957519296564225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7.6957519296564225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0.12000000000000455</v>
      </c>
      <c r="O126" s="14">
        <f>N126*VLOOKUP('Données projet'!$B$9,Paramètres!$A$1:$I$89,3,0)*VLOOKUP('Données projet'!$B$9,Paramètres!$A$1:$I$89,5,0)</f>
        <v>6.1027200000002321E-2</v>
      </c>
      <c r="P126" s="14">
        <f t="shared" si="87"/>
        <v>3.8944002138970958E-2</v>
      </c>
      <c r="Q126" s="22">
        <f t="shared" si="107"/>
        <v>0.17411651039204512</v>
      </c>
      <c r="R126" s="62">
        <f t="shared" si="55"/>
        <v>282.85639632724269</v>
      </c>
      <c r="S126" s="62">
        <f ca="1">AVERAGE(OFFSET($R$3,0,0,'Données projet'!$E$9+1,1))-AVERAGE(OFFSET($H$3,0,0,'Données projet'!$E$9+1,1))</f>
        <v>110.66940997451383</v>
      </c>
      <c r="T126" s="62">
        <f t="shared" si="88"/>
        <v>375.5294124310891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10.261238191961199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10.261238191961199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114.96144495286387</v>
      </c>
      <c r="AO126" s="62">
        <f t="shared" si="90"/>
        <v>323.95542817958631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8.7055879941473453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8.7055879941473453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88.942039147781145</v>
      </c>
      <c r="BJ126" s="62">
        <f t="shared" si="92"/>
        <v>285.44174440475035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7.5448429282610485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7.5448429282610485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0.12000000000000455</v>
      </c>
      <c r="O127" s="14">
        <f>N127*VLOOKUP('Données projet'!$B$9,Paramètres!$A$1:$I$89,3,0)*VLOOKUP('Données projet'!$B$9,Paramètres!$A$1:$I$89,5,0)</f>
        <v>6.1027200000002321E-2</v>
      </c>
      <c r="P127" s="14">
        <f t="shared" si="87"/>
        <v>3.8944002138970958E-2</v>
      </c>
      <c r="Q127" s="22">
        <f t="shared" si="107"/>
        <v>0.17411651039204512</v>
      </c>
      <c r="R127" s="62">
        <f t="shared" si="55"/>
        <v>283.04116829356536</v>
      </c>
      <c r="S127" s="62">
        <f ca="1">AVERAGE(OFFSET($R$3,0,0,'Données projet'!$E$9+1,1))-AVERAGE(OFFSET($H$3,0,0,'Données projet'!$E$9+1,1))</f>
        <v>110.66940997451383</v>
      </c>
      <c r="T127" s="62">
        <f t="shared" si="88"/>
        <v>375.5294124310891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10.060021569754138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10.060021569754138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114.96144495286387</v>
      </c>
      <c r="AO127" s="62">
        <f t="shared" si="90"/>
        <v>323.95542817958631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8.5348767234664855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8.5348767234664855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88.942039147781145</v>
      </c>
      <c r="BJ127" s="62">
        <f t="shared" si="92"/>
        <v>285.44174440475035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7.396893160337636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7.396893160337636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0.12000000000000455</v>
      </c>
      <c r="O128" s="14">
        <f>N128*VLOOKUP('Données projet'!$B$9,Paramètres!$A$1:$I$89,3,0)*VLOOKUP('Données projet'!$B$9,Paramètres!$A$1:$I$89,5,0)</f>
        <v>6.1027200000002321E-2</v>
      </c>
      <c r="P128" s="14">
        <f t="shared" si="87"/>
        <v>3.8944002138970958E-2</v>
      </c>
      <c r="Q128" s="22">
        <f t="shared" si="107"/>
        <v>0.17411651039204512</v>
      </c>
      <c r="R128" s="62">
        <f t="shared" si="55"/>
        <v>283.22273487936053</v>
      </c>
      <c r="S128" s="62">
        <f ca="1">AVERAGE(OFFSET($R$3,0,0,'Données projet'!$E$9+1,1))-AVERAGE(OFFSET($H$3,0,0,'Données projet'!$E$9+1,1))</f>
        <v>110.66940997451383</v>
      </c>
      <c r="T128" s="62">
        <f t="shared" si="88"/>
        <v>375.5294124310891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9.8627506827785361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9.8627506827785361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114.96144495286387</v>
      </c>
      <c r="AO128" s="62">
        <f t="shared" si="90"/>
        <v>323.95542817958631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8.3675129966800821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8.3675129966800821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88.942039147781145</v>
      </c>
      <c r="BJ128" s="62">
        <f t="shared" si="92"/>
        <v>285.44174440475035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7.2518445971227532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7.2518445971227532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0.12000000000000455</v>
      </c>
      <c r="O129" s="14">
        <f>N129*VLOOKUP('Données projet'!$B$9,Paramètres!$A$1:$I$89,3,0)*VLOOKUP('Données projet'!$B$9,Paramètres!$A$1:$I$89,5,0)</f>
        <v>6.1027200000002321E-2</v>
      </c>
      <c r="P129" s="14">
        <f t="shared" si="87"/>
        <v>3.8944002138970958E-2</v>
      </c>
      <c r="Q129" s="22">
        <f t="shared" si="107"/>
        <v>0.17411651039204512</v>
      </c>
      <c r="R129" s="62">
        <f t="shared" si="55"/>
        <v>283.40115169081423</v>
      </c>
      <c r="S129" s="62">
        <f ca="1">AVERAGE(OFFSET($R$3,0,0,'Données projet'!$E$9+1,1))-AVERAGE(OFFSET($H$3,0,0,'Données projet'!$E$9+1,1))</f>
        <v>110.66940997451383</v>
      </c>
      <c r="T129" s="62">
        <f t="shared" si="88"/>
        <v>375.5294124310891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9.6693481575731663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9.6693481575731663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114.96144495286387</v>
      </c>
      <c r="AO129" s="62">
        <f t="shared" si="90"/>
        <v>323.95542817958631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8.2034311704941665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8.2034311704941665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88.942039147781145</v>
      </c>
      <c r="BJ129" s="62">
        <f t="shared" si="92"/>
        <v>285.44174440475035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7.1096403477616263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7.1096403477616263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0.12000000000000455</v>
      </c>
      <c r="O130" s="14">
        <f>N130*VLOOKUP('Données projet'!$B$9,Paramètres!$A$1:$I$89,3,0)*VLOOKUP('Données projet'!$B$9,Paramètres!$A$1:$I$89,5,0)</f>
        <v>6.1027200000002321E-2</v>
      </c>
      <c r="P130" s="14">
        <f t="shared" si="87"/>
        <v>3.8944002138970958E-2</v>
      </c>
      <c r="Q130" s="22">
        <f t="shared" si="107"/>
        <v>0.17411651039204512</v>
      </c>
      <c r="R130" s="62">
        <f t="shared" si="55"/>
        <v>283.57647336946945</v>
      </c>
      <c r="S130" s="62">
        <f ca="1">AVERAGE(OFFSET($R$3,0,0,'Données projet'!$E$9+1,1))-AVERAGE(OFFSET($H$3,0,0,'Données projet'!$E$9+1,1))</f>
        <v>110.66940997451383</v>
      </c>
      <c r="T130" s="62">
        <f t="shared" si="88"/>
        <v>375.5294124310891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9.4797381379231815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9.4797381379231815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114.96144495286387</v>
      </c>
      <c r="AO130" s="62">
        <f t="shared" si="90"/>
        <v>323.95542817958631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8.0425668888397261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8.0425668888397261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88.942039147781145</v>
      </c>
      <c r="BJ130" s="62">
        <f t="shared" si="92"/>
        <v>285.44174440475035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6.9702246369944438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6.9702246369944438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0.12000000000000455</v>
      </c>
      <c r="O131" s="14">
        <f>N131*VLOOKUP('Données projet'!$B$9,Paramètres!$A$1:$I$89,3,0)*VLOOKUP('Données projet'!$B$9,Paramètres!$A$1:$I$89,5,0)</f>
        <v>6.1027200000002321E-2</v>
      </c>
      <c r="P131" s="14">
        <f t="shared" si="87"/>
        <v>3.8944002138970958E-2</v>
      </c>
      <c r="Q131" s="22">
        <f t="shared" ref="Q131:Q153" si="108">(O131+P131)*0.475*44/12</f>
        <v>0.17411651039204512</v>
      </c>
      <c r="R131" s="62">
        <f t="shared" ref="R131:R194" si="109">Q131+(I131+J131)*44/12</f>
        <v>283.74875360896056</v>
      </c>
      <c r="S131" s="62">
        <f ca="1">AVERAGE(OFFSET($R$3,0,0,'Données projet'!$E$9+1,1))-AVERAGE(OFFSET($H$3,0,0,'Données projet'!$E$9+1,1))</f>
        <v>110.66940997451383</v>
      </c>
      <c r="T131" s="62">
        <f t="shared" si="88"/>
        <v>375.5294124310891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9.2938462551078409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9.2938462551078409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114.96144495286387</v>
      </c>
      <c r="AO131" s="62">
        <f t="shared" si="90"/>
        <v>323.95542817958631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7.8848570576310051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7.8848570576310051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88.942039147781145</v>
      </c>
      <c r="BJ131" s="62">
        <f t="shared" si="92"/>
        <v>285.44174440475035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6.8335427832802189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6.8335427832802189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0.12000000000000455</v>
      </c>
      <c r="O132" s="14">
        <f>N132*VLOOKUP('Données projet'!$B$9,Paramètres!$A$1:$I$89,3,0)*VLOOKUP('Données projet'!$B$9,Paramètres!$A$1:$I$89,5,0)</f>
        <v>6.1027200000002321E-2</v>
      </c>
      <c r="P132" s="14">
        <f t="shared" si="87"/>
        <v>3.8944002138970958E-2</v>
      </c>
      <c r="Q132" s="22">
        <f t="shared" si="108"/>
        <v>0.17411651039204512</v>
      </c>
      <c r="R132" s="62">
        <f t="shared" si="109"/>
        <v>283.91804517145738</v>
      </c>
      <c r="S132" s="62">
        <f ca="1">AVERAGE(OFFSET($R$3,0,0,'Données projet'!$E$9+1,1))-AVERAGE(OFFSET($H$3,0,0,'Données projet'!$E$9+1,1))</f>
        <v>110.66940997451383</v>
      </c>
      <c r="T132" s="62">
        <f t="shared" si="88"/>
        <v>375.5294124310891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9.1115995987316563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9.1115995987316563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114.96144495286387</v>
      </c>
      <c r="AO132" s="62">
        <f t="shared" si="90"/>
        <v>323.95542817958631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7.7302398200187881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7.7302398200187881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88.942039147781145</v>
      </c>
      <c r="BJ132" s="62">
        <f t="shared" si="92"/>
        <v>285.44174440475035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6.6995411773496309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6.6995411773496309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0.12000000000000455</v>
      </c>
      <c r="O133" s="14">
        <f>N133*VLOOKUP('Données projet'!$B$9,Paramètres!$A$1:$I$89,3,0)*VLOOKUP('Données projet'!$B$9,Paramètres!$A$1:$I$89,5,0)</f>
        <v>6.1027200000002321E-2</v>
      </c>
      <c r="P133" s="14">
        <f t="shared" ref="P133:P196" si="141">EXP(-1.0587+0.8836*LN(O133)+0.284)</f>
        <v>3.8944002138970958E-2</v>
      </c>
      <c r="Q133" s="22">
        <f t="shared" si="108"/>
        <v>0.17411651039204512</v>
      </c>
      <c r="R133" s="62">
        <f t="shared" si="109"/>
        <v>284.08439990382413</v>
      </c>
      <c r="S133" s="62">
        <f ca="1">AVERAGE(OFFSET($R$3,0,0,'Données projet'!$E$9+1,1))-AVERAGE(OFFSET($H$3,0,0,'Données projet'!$E$9+1,1))</f>
        <v>110.66940997451383</v>
      </c>
      <c r="T133" s="62">
        <f t="shared" ref="T133:T196" si="142">$T$3</f>
        <v>375.5294124310891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8.9329266881275231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8.9329266881275231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114.96144495286387</v>
      </c>
      <c r="AO133" s="62">
        <f t="shared" ref="AO133:AO196" si="144">$AO$3</f>
        <v>323.95542817958631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7.5786545321289438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7.5786545321289438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88.942039147781145</v>
      </c>
      <c r="BJ133" s="62">
        <f t="shared" ref="BJ133:BJ196" si="146">$BJ$3</f>
        <v>285.44174440475035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6.5681672611784325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6.5681672611784325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0.12000000000000455</v>
      </c>
      <c r="O134" s="14">
        <f>N134*VLOOKUP('Données projet'!$B$9,Paramètres!$A$1:$I$89,3,0)*VLOOKUP('Données projet'!$B$9,Paramètres!$A$1:$I$89,5,0)</f>
        <v>6.1027200000002321E-2</v>
      </c>
      <c r="P134" s="14">
        <f t="shared" si="141"/>
        <v>3.8944002138970958E-2</v>
      </c>
      <c r="Q134" s="22">
        <f t="shared" si="108"/>
        <v>0.17411651039204512</v>
      </c>
      <c r="R134" s="62">
        <f t="shared" si="109"/>
        <v>284.24786875349776</v>
      </c>
      <c r="S134" s="62">
        <f ca="1">AVERAGE(OFFSET($R$3,0,0,'Données projet'!$E$9+1,1))-AVERAGE(OFFSET($H$3,0,0,'Données projet'!$E$9+1,1))</f>
        <v>110.66940997451383</v>
      </c>
      <c r="T134" s="62">
        <f t="shared" si="142"/>
        <v>375.5294124310891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8.7577574443206228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8.7577574443206228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114.96144495286387</v>
      </c>
      <c r="AO134" s="62">
        <f t="shared" si="144"/>
        <v>323.95542817958631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7.4300417392767235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7.4300417392767235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88.942039147781145</v>
      </c>
      <c r="BJ134" s="62">
        <f t="shared" si="146"/>
        <v>285.44174440475035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6.4393695073731747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6.4393695073731747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0.12000000000000455</v>
      </c>
      <c r="O135" s="14">
        <f>N135*VLOOKUP('Données projet'!$B$9,Paramètres!$A$1:$I$89,3,0)*VLOOKUP('Données projet'!$B$9,Paramètres!$A$1:$I$89,5,0)</f>
        <v>6.1027200000002321E-2</v>
      </c>
      <c r="P135" s="14">
        <f t="shared" si="141"/>
        <v>3.8944002138970958E-2</v>
      </c>
      <c r="Q135" s="22">
        <f t="shared" si="108"/>
        <v>0.17411651039204512</v>
      </c>
      <c r="R135" s="62">
        <f t="shared" si="109"/>
        <v>284.40850178409119</v>
      </c>
      <c r="S135" s="62">
        <f ca="1">AVERAGE(OFFSET($R$3,0,0,'Données projet'!$E$9+1,1))-AVERAGE(OFFSET($H$3,0,0,'Données projet'!$E$9+1,1))</f>
        <v>110.66940997451383</v>
      </c>
      <c r="T135" s="62">
        <f t="shared" si="142"/>
        <v>375.5294124310891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8.5860231625420873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8.5860231625420873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114.96144495286387</v>
      </c>
      <c r="AO135" s="62">
        <f t="shared" si="144"/>
        <v>323.95542817958631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7.284343152647482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7.284343152647482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88.942039147781145</v>
      </c>
      <c r="BJ135" s="62">
        <f t="shared" si="146"/>
        <v>285.44174440475035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6.3130973989611654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6.3130973989611654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0.12000000000000455</v>
      </c>
      <c r="O136" s="14">
        <f>N136*VLOOKUP('Données projet'!$B$9,Paramètres!$A$1:$I$89,3,0)*VLOOKUP('Données projet'!$B$9,Paramètres!$A$1:$I$89,5,0)</f>
        <v>6.1027200000002321E-2</v>
      </c>
      <c r="P136" s="14">
        <f t="shared" si="141"/>
        <v>3.8944002138970958E-2</v>
      </c>
      <c r="Q136" s="22">
        <f t="shared" si="108"/>
        <v>0.17411651039204512</v>
      </c>
      <c r="R136" s="62">
        <f t="shared" si="109"/>
        <v>284.56634819072542</v>
      </c>
      <c r="S136" s="62">
        <f ca="1">AVERAGE(OFFSET($R$3,0,0,'Données projet'!$E$9+1,1))-AVERAGE(OFFSET($H$3,0,0,'Données projet'!$E$9+1,1))</f>
        <v>110.66940997451383</v>
      </c>
      <c r="T136" s="62">
        <f t="shared" si="142"/>
        <v>375.5294124310891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8.4176564852816593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8.4176564852816593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114.96144495286387</v>
      </c>
      <c r="AO136" s="62">
        <f t="shared" si="144"/>
        <v>323.95542817958631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7.1415016264346773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7.1415016264346773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88.942039147781145</v>
      </c>
      <c r="BJ136" s="62">
        <f t="shared" si="146"/>
        <v>285.44174440475035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6.1893014095767338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6.1893014095767338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0.12000000000000455</v>
      </c>
      <c r="O137" s="14">
        <f>N137*VLOOKUP('Données projet'!$B$9,Paramètres!$A$1:$I$89,3,0)*VLOOKUP('Données projet'!$B$9,Paramètres!$A$1:$I$89,5,0)</f>
        <v>6.1027200000002321E-2</v>
      </c>
      <c r="P137" s="14">
        <f t="shared" si="141"/>
        <v>3.8944002138970958E-2</v>
      </c>
      <c r="Q137" s="22">
        <f t="shared" si="108"/>
        <v>0.17411651039204512</v>
      </c>
      <c r="R137" s="62">
        <f t="shared" si="109"/>
        <v>284.7214563150963</v>
      </c>
      <c r="S137" s="62">
        <f ca="1">AVERAGE(OFFSET($R$3,0,0,'Données projet'!$E$9+1,1))-AVERAGE(OFFSET($H$3,0,0,'Données projet'!$E$9+1,1))</f>
        <v>110.66940997451383</v>
      </c>
      <c r="T137" s="62">
        <f t="shared" si="142"/>
        <v>375.5294124310891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8.252591375868775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8.252591375868775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114.96144495286387</v>
      </c>
      <c r="AO137" s="62">
        <f t="shared" si="144"/>
        <v>323.95542817958631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7.0014611354261778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7.0014611354261778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88.942039147781145</v>
      </c>
      <c r="BJ137" s="62">
        <f t="shared" si="146"/>
        <v>285.44174440475035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6.0679329840360339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6.0679329840360339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0.12000000000000455</v>
      </c>
      <c r="O138" s="14">
        <f>N138*VLOOKUP('Données projet'!$B$9,Paramètres!$A$1:$I$89,3,0)*VLOOKUP('Données projet'!$B$9,Paramètres!$A$1:$I$89,5,0)</f>
        <v>6.1027200000002321E-2</v>
      </c>
      <c r="P138" s="14">
        <f t="shared" si="141"/>
        <v>3.8944002138970958E-2</v>
      </c>
      <c r="Q138" s="22">
        <f t="shared" si="108"/>
        <v>0.17411651039204512</v>
      </c>
      <c r="R138" s="62">
        <f t="shared" si="109"/>
        <v>284.87387366027917</v>
      </c>
      <c r="S138" s="62">
        <f ca="1">AVERAGE(OFFSET($R$3,0,0,'Données projet'!$E$9+1,1))-AVERAGE(OFFSET($H$3,0,0,'Données projet'!$E$9+1,1))</f>
        <v>110.66940997451383</v>
      </c>
      <c r="T138" s="62">
        <f t="shared" si="142"/>
        <v>375.5294124310891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8.0907630925717022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8.0907630925717022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114.96144495286387</v>
      </c>
      <c r="AO138" s="62">
        <f t="shared" si="144"/>
        <v>323.95542817958631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6.8641667530300889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6.8641667530300889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88.942039147781145</v>
      </c>
      <c r="BJ138" s="62">
        <f t="shared" si="146"/>
        <v>285.44174440475035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5.9489445192927572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5.9489445192927572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0.12000000000000455</v>
      </c>
      <c r="O139" s="14">
        <f>N139*VLOOKUP('Données projet'!$B$9,Paramètres!$A$1:$I$89,3,0)*VLOOKUP('Données projet'!$B$9,Paramètres!$A$1:$I$89,5,0)</f>
        <v>6.1027200000002321E-2</v>
      </c>
      <c r="P139" s="14">
        <f t="shared" si="141"/>
        <v>3.8944002138970958E-2</v>
      </c>
      <c r="Q139" s="22">
        <f t="shared" si="108"/>
        <v>0.17411651039204512</v>
      </c>
      <c r="R139" s="62">
        <f t="shared" si="109"/>
        <v>285.02364690527725</v>
      </c>
      <c r="S139" s="62">
        <f ca="1">AVERAGE(OFFSET($R$3,0,0,'Données projet'!$E$9+1,1))-AVERAGE(OFFSET($H$3,0,0,'Données projet'!$E$9+1,1))</f>
        <v>110.66940997451383</v>
      </c>
      <c r="T139" s="62">
        <f t="shared" si="142"/>
        <v>375.5294124310891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7.9321081632045791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7.9321081632045791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114.96144495286387</v>
      </c>
      <c r="AO139" s="62">
        <f t="shared" si="144"/>
        <v>323.95542817958631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6.7295646297314828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6.7295646297314828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88.942039147781145</v>
      </c>
      <c r="BJ139" s="62">
        <f t="shared" si="146"/>
        <v>285.44174440475035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5.8322893457672986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5.8322893457672986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0.12000000000000455</v>
      </c>
      <c r="O140" s="14">
        <f>N140*VLOOKUP('Données projet'!$B$9,Paramètres!$A$1:$I$89,3,0)*VLOOKUP('Données projet'!$B$9,Paramètres!$A$1:$I$89,5,0)</f>
        <v>6.1027200000002321E-2</v>
      </c>
      <c r="P140" s="14">
        <f t="shared" si="141"/>
        <v>3.8944002138970958E-2</v>
      </c>
      <c r="Q140" s="22">
        <f t="shared" si="108"/>
        <v>0.17411651039204512</v>
      </c>
      <c r="R140" s="62">
        <f t="shared" si="109"/>
        <v>285.1708219193174</v>
      </c>
      <c r="S140" s="62">
        <f ca="1">AVERAGE(OFFSET($R$3,0,0,'Données projet'!$E$9+1,1))-AVERAGE(OFFSET($H$3,0,0,'Données projet'!$E$9+1,1))</f>
        <v>110.66940997451383</v>
      </c>
      <c r="T140" s="62">
        <f t="shared" si="142"/>
        <v>375.5294124310891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7.7765643602323937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7.7765643602323937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114.96144495286387</v>
      </c>
      <c r="AO140" s="62">
        <f t="shared" si="144"/>
        <v>323.95542817958631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6.5976019719715744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6.5976019719715744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88.942039147781145</v>
      </c>
      <c r="BJ140" s="62">
        <f t="shared" si="146"/>
        <v>285.44174440475035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5.7179217090420442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5.7179217090420442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0.12000000000000455</v>
      </c>
      <c r="O141" s="14">
        <f>N141*VLOOKUP('Données projet'!$B$9,Paramètres!$A$1:$I$89,3,0)*VLOOKUP('Données projet'!$B$9,Paramètres!$A$1:$I$89,5,0)</f>
        <v>6.1027200000002321E-2</v>
      </c>
      <c r="P141" s="14">
        <f t="shared" si="141"/>
        <v>3.8944002138970958E-2</v>
      </c>
      <c r="Q141" s="22">
        <f t="shared" si="108"/>
        <v>0.17411651039204512</v>
      </c>
      <c r="R141" s="62">
        <f t="shared" si="109"/>
        <v>285.31544377589796</v>
      </c>
      <c r="S141" s="62">
        <f ca="1">AVERAGE(OFFSET($R$3,0,0,'Données projet'!$E$9+1,1))-AVERAGE(OFFSET($H$3,0,0,'Données projet'!$E$9+1,1))</f>
        <v>110.66940997451383</v>
      </c>
      <c r="T141" s="62">
        <f t="shared" si="142"/>
        <v>375.5294124310891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7.6240706763641404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7.6240706763641404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114.96144495286387</v>
      </c>
      <c r="AO141" s="62">
        <f t="shared" si="144"/>
        <v>323.95542817958631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6.4682270214410638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6.4682270214410638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88.942039147781145</v>
      </c>
      <c r="BJ141" s="62">
        <f t="shared" si="146"/>
        <v>285.44174440475035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5.6057967519156016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5.6057967519156016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0.12000000000000455</v>
      </c>
      <c r="O142" s="14">
        <f>N142*VLOOKUP('Données projet'!$B$9,Paramètres!$A$1:$I$89,3,0)*VLOOKUP('Données projet'!$B$9,Paramètres!$A$1:$I$89,5,0)</f>
        <v>6.1027200000002321E-2</v>
      </c>
      <c r="P142" s="14">
        <f t="shared" si="141"/>
        <v>3.8944002138970958E-2</v>
      </c>
      <c r="Q142" s="22">
        <f t="shared" si="108"/>
        <v>0.17411651039204512</v>
      </c>
      <c r="R142" s="62">
        <f t="shared" si="109"/>
        <v>285.45755676659292</v>
      </c>
      <c r="S142" s="62">
        <f ca="1">AVERAGE(OFFSET($R$3,0,0,'Données projet'!$E$9+1,1))-AVERAGE(OFFSET($H$3,0,0,'Données projet'!$E$9+1,1))</f>
        <v>110.66940997451383</v>
      </c>
      <c r="T142" s="62">
        <f t="shared" si="142"/>
        <v>375.5294124310891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7.4745673006245807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7.4745673006245807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114.96144495286387</v>
      </c>
      <c r="AO142" s="62">
        <f t="shared" si="144"/>
        <v>323.95542817958631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6.341389034779529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6.341389034779529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88.942039147781145</v>
      </c>
      <c r="BJ142" s="62">
        <f t="shared" si="146"/>
        <v>285.44174440475035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5.4958704968089371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5.4958704968089371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0.12000000000000455</v>
      </c>
      <c r="O143" s="14">
        <f>N143*VLOOKUP('Données projet'!$B$9,Paramètres!$A$1:$I$89,3,0)*VLOOKUP('Données projet'!$B$9,Paramètres!$A$1:$I$89,5,0)</f>
        <v>6.1027200000002321E-2</v>
      </c>
      <c r="P143" s="14">
        <f t="shared" si="141"/>
        <v>3.8944002138970958E-2</v>
      </c>
      <c r="Q143" s="22">
        <f t="shared" si="108"/>
        <v>0.17411651039204512</v>
      </c>
      <c r="R143" s="62">
        <f t="shared" si="109"/>
        <v>285.59720441461639</v>
      </c>
      <c r="S143" s="62">
        <f ca="1">AVERAGE(OFFSET($R$3,0,0,'Données projet'!$E$9+1,1))-AVERAGE(OFFSET($H$3,0,0,'Données projet'!$E$9+1,1))</f>
        <v>110.66940997451383</v>
      </c>
      <c r="T143" s="62">
        <f t="shared" si="142"/>
        <v>375.5294124310891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7.3279955948952189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7.3279955948952189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114.96144495286387</v>
      </c>
      <c r="AO143" s="62">
        <f t="shared" si="144"/>
        <v>323.95542817958631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6.2170382636728938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6.2170382636728938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88.942039147781145</v>
      </c>
      <c r="BJ143" s="62">
        <f t="shared" si="146"/>
        <v>285.44174440475035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5.3880998285165198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5.3880998285165198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0.12000000000000455</v>
      </c>
      <c r="O144" s="14">
        <f>N144*VLOOKUP('Données projet'!$B$9,Paramètres!$A$1:$I$89,3,0)*VLOOKUP('Données projet'!$B$9,Paramètres!$A$1:$I$89,5,0)</f>
        <v>6.1027200000002321E-2</v>
      </c>
      <c r="P144" s="14">
        <f t="shared" si="141"/>
        <v>3.8944002138970958E-2</v>
      </c>
      <c r="Q144" s="22">
        <f t="shared" si="108"/>
        <v>0.17411651039204512</v>
      </c>
      <c r="R144" s="62">
        <f t="shared" si="109"/>
        <v>285.73442948815205</v>
      </c>
      <c r="S144" s="62">
        <f ca="1">AVERAGE(OFFSET($R$3,0,0,'Données projet'!$E$9+1,1))-AVERAGE(OFFSET($H$3,0,0,'Données projet'!$E$9+1,1))</f>
        <v>110.66940997451383</v>
      </c>
      <c r="T144" s="62">
        <f t="shared" si="142"/>
        <v>375.5294124310891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7.1842980709152968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7.1842980709152968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114.96144495286387</v>
      </c>
      <c r="AO144" s="62">
        <f t="shared" si="144"/>
        <v>323.95542817958631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6.0951259353411782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6.0951259353411782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88.942039147781145</v>
      </c>
      <c r="BJ144" s="62">
        <f t="shared" si="146"/>
        <v>285.44174440475035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5.2824424772956995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5.2824424772956995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0.12000000000000455</v>
      </c>
      <c r="O145" s="14">
        <f>N145*VLOOKUP('Données projet'!$B$9,Paramètres!$A$1:$I$89,3,0)*VLOOKUP('Données projet'!$B$9,Paramètres!$A$1:$I$89,5,0)</f>
        <v>6.1027200000002321E-2</v>
      </c>
      <c r="P145" s="14">
        <f t="shared" si="141"/>
        <v>3.8944002138970958E-2</v>
      </c>
      <c r="Q145" s="22">
        <f t="shared" si="108"/>
        <v>0.17411651039204512</v>
      </c>
      <c r="R145" s="62">
        <f t="shared" si="109"/>
        <v>285.8692740134511</v>
      </c>
      <c r="S145" s="62">
        <f ca="1">AVERAGE(OFFSET($R$3,0,0,'Données projet'!$E$9+1,1))-AVERAGE(OFFSET($H$3,0,0,'Données projet'!$E$9+1,1))</f>
        <v>110.66940997451383</v>
      </c>
      <c r="T145" s="62">
        <f t="shared" si="142"/>
        <v>375.5294124310891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7.0434183677337856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7.0434183677337856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114.96144495286387</v>
      </c>
      <c r="AO145" s="62">
        <f t="shared" si="144"/>
        <v>323.95542817958631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5.9756042334088697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5.9756042334088697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88.942039147781145</v>
      </c>
      <c r="BJ145" s="62">
        <f t="shared" si="146"/>
        <v>285.44174440475035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5.1788570022876987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5.1788570022876987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0.12000000000000455</v>
      </c>
      <c r="O146" s="14">
        <f>N146*VLOOKUP('Données projet'!$B$9,Paramètres!$A$1:$I$89,3,0)*VLOOKUP('Données projet'!$B$9,Paramètres!$A$1:$I$89,5,0)</f>
        <v>6.1027200000002321E-2</v>
      </c>
      <c r="P146" s="14">
        <f t="shared" si="141"/>
        <v>3.8944002138970958E-2</v>
      </c>
      <c r="Q146" s="22">
        <f t="shared" si="108"/>
        <v>0.17411651039204512</v>
      </c>
      <c r="R146" s="62">
        <f t="shared" si="109"/>
        <v>286.00177928770347</v>
      </c>
      <c r="S146" s="62">
        <f ca="1">AVERAGE(OFFSET($R$3,0,0,'Données projet'!$E$9+1,1))-AVERAGE(OFFSET($H$3,0,0,'Données projet'!$E$9+1,1))</f>
        <v>110.66940997451383</v>
      </c>
      <c r="T146" s="62">
        <f t="shared" si="142"/>
        <v>375.5294124310891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6.9053012296035297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6.9053012296035297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114.96144495286387</v>
      </c>
      <c r="AO146" s="62">
        <f t="shared" si="144"/>
        <v>323.95542817958631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5.8584262791504145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5.8584262791504145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88.942039147781145</v>
      </c>
      <c r="BJ146" s="62">
        <f t="shared" si="146"/>
        <v>285.44174440475035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5.0773027752637034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5.0773027752637034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0.12000000000000455</v>
      </c>
      <c r="O147" s="14">
        <f>N147*VLOOKUP('Données projet'!$B$9,Paramètres!$A$1:$I$89,3,0)*VLOOKUP('Données projet'!$B$9,Paramètres!$A$1:$I$89,5,0)</f>
        <v>6.1027200000002321E-2</v>
      </c>
      <c r="P147" s="14">
        <f t="shared" si="141"/>
        <v>3.8944002138970958E-2</v>
      </c>
      <c r="Q147" s="22">
        <f t="shared" si="108"/>
        <v>0.17411651039204512</v>
      </c>
      <c r="R147" s="62">
        <f t="shared" si="109"/>
        <v>286.13198589168491</v>
      </c>
      <c r="S147" s="62">
        <f ca="1">AVERAGE(OFFSET($R$3,0,0,'Données projet'!$E$9+1,1))-AVERAGE(OFFSET($H$3,0,0,'Données projet'!$E$9+1,1))</f>
        <v>110.66940997451383</v>
      </c>
      <c r="T147" s="62">
        <f t="shared" si="142"/>
        <v>375.5294124310891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6.7698924843088717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6.7698924843088717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114.96144495286387</v>
      </c>
      <c r="AO147" s="62">
        <f t="shared" si="144"/>
        <v>323.95542817958631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5.7435461131034726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5.7435461131034726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88.942039147781145</v>
      </c>
      <c r="BJ147" s="62">
        <f t="shared" si="146"/>
        <v>285.44174440475035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4.9777399646896869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4.9777399646896869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0.12000000000000455</v>
      </c>
      <c r="O148" s="14">
        <f>N148*VLOOKUP('Données projet'!$B$9,Paramètres!$A$1:$I$89,3,0)*VLOOKUP('Données projet'!$B$9,Paramètres!$A$1:$I$89,5,0)</f>
        <v>6.1027200000002321E-2</v>
      </c>
      <c r="P148" s="14">
        <f t="shared" si="141"/>
        <v>3.8944002138970958E-2</v>
      </c>
      <c r="Q148" s="22">
        <f t="shared" si="108"/>
        <v>0.17411651039204512</v>
      </c>
      <c r="R148" s="62">
        <f t="shared" si="109"/>
        <v>286.25993370218561</v>
      </c>
      <c r="S148" s="62">
        <f ca="1">AVERAGE(OFFSET($R$3,0,0,'Données projet'!$E$9+1,1))-AVERAGE(OFFSET($H$3,0,0,'Données projet'!$E$9+1,1))</f>
        <v>110.66940997451383</v>
      </c>
      <c r="T148" s="62">
        <f t="shared" si="142"/>
        <v>375.5294124310891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6.6371390219182631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6.6371390219182631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114.96144495286387</v>
      </c>
      <c r="AO148" s="62">
        <f t="shared" si="144"/>
        <v>323.95542817958631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5.6309186770427289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5.6309186770427289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88.942039147781145</v>
      </c>
      <c r="BJ148" s="62">
        <f t="shared" si="146"/>
        <v>285.44174440475035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4.8801295201037087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4.8801295201037087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0.12000000000000455</v>
      </c>
      <c r="O149" s="14">
        <f>N149*VLOOKUP('Données projet'!$B$9,Paramètres!$A$1:$I$89,3,0)*VLOOKUP('Données projet'!$B$9,Paramètres!$A$1:$I$89,5,0)</f>
        <v>6.1027200000002321E-2</v>
      </c>
      <c r="P149" s="14">
        <f t="shared" si="141"/>
        <v>3.8944002138970958E-2</v>
      </c>
      <c r="Q149" s="22">
        <f t="shared" si="108"/>
        <v>0.17411651039204512</v>
      </c>
      <c r="R149" s="62">
        <f t="shared" si="109"/>
        <v>286.38566190422267</v>
      </c>
      <c r="S149" s="62">
        <f ca="1">AVERAGE(OFFSET($R$3,0,0,'Données projet'!$E$9+1,1))-AVERAGE(OFFSET($H$3,0,0,'Données projet'!$E$9+1,1))</f>
        <v>110.66940997451383</v>
      </c>
      <c r="T149" s="62">
        <f t="shared" si="142"/>
        <v>375.5294124310891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6.506988773953517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6.506988773953517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114.96144495286387</v>
      </c>
      <c r="AO149" s="62">
        <f t="shared" si="144"/>
        <v>323.95542817958631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5.5204997963071829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5.5204997963071829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88.942039147781145</v>
      </c>
      <c r="BJ149" s="62">
        <f t="shared" si="146"/>
        <v>285.44174440475035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4.7844331567995688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4.7844331567995688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0.12000000000000455</v>
      </c>
      <c r="O150" s="14">
        <f>N150*VLOOKUP('Données projet'!$B$9,Paramètres!$A$1:$I$89,3,0)*VLOOKUP('Données projet'!$B$9,Paramètres!$A$1:$I$89,5,0)</f>
        <v>6.1027200000002321E-2</v>
      </c>
      <c r="P150" s="14">
        <f t="shared" si="141"/>
        <v>3.8944002138970958E-2</v>
      </c>
      <c r="Q150" s="22">
        <f t="shared" si="108"/>
        <v>0.17411651039204512</v>
      </c>
      <c r="R150" s="62">
        <f t="shared" si="109"/>
        <v>286.50920900304044</v>
      </c>
      <c r="S150" s="62">
        <f ca="1">AVERAGE(OFFSET($R$3,0,0,'Données projet'!$E$9+1,1))-AVERAGE(OFFSET($H$3,0,0,'Données projet'!$E$9+1,1))</f>
        <v>110.66940997451383</v>
      </c>
      <c r="T150" s="62">
        <f t="shared" si="142"/>
        <v>375.5294124310891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6.3793906929675472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6.3793906929675472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114.96144495286387</v>
      </c>
      <c r="AO150" s="62">
        <f t="shared" si="144"/>
        <v>323.95542817958631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5.4122461624739939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5.4122461624739939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88.942039147781145</v>
      </c>
      <c r="BJ150" s="62">
        <f t="shared" si="146"/>
        <v>285.44174440475035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4.6906133408108053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4.6906133408108053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0.12000000000000455</v>
      </c>
      <c r="O151" s="14">
        <f>N151*VLOOKUP('Données projet'!$B$9,Paramètres!$A$1:$I$89,3,0)*VLOOKUP('Données projet'!$B$9,Paramètres!$A$1:$I$89,5,0)</f>
        <v>6.1027200000002321E-2</v>
      </c>
      <c r="P151" s="14">
        <f t="shared" si="141"/>
        <v>3.8944002138970958E-2</v>
      </c>
      <c r="Q151" s="22">
        <f t="shared" si="108"/>
        <v>0.17411651039204512</v>
      </c>
      <c r="R151" s="62">
        <f t="shared" si="109"/>
        <v>286.63061283590372</v>
      </c>
      <c r="S151" s="62">
        <f ca="1">AVERAGE(OFFSET($R$3,0,0,'Données projet'!$E$9+1,1))-AVERAGE(OFFSET($H$3,0,0,'Données projet'!$E$9+1,1))</f>
        <v>110.66940997451383</v>
      </c>
      <c r="T151" s="62">
        <f t="shared" si="142"/>
        <v>375.5294124310891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6.2542947325225677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6.2542947325225677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114.96144495286387</v>
      </c>
      <c r="AO151" s="62">
        <f t="shared" si="144"/>
        <v>323.95542817958631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5.3061153163720771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5.3061153163720771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88.942039147781145</v>
      </c>
      <c r="BJ151" s="62">
        <f t="shared" si="146"/>
        <v>285.44174440475035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4.5986332741891438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4.5986332741891438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0.12000000000000455</v>
      </c>
      <c r="O152" s="14">
        <f>N152*VLOOKUP('Données projet'!$B$9,Paramètres!$A$1:$I$89,3,0)*VLOOKUP('Données projet'!$B$9,Paramètres!$A$1:$I$89,5,0)</f>
        <v>6.1027200000002321E-2</v>
      </c>
      <c r="P152" s="14">
        <f t="shared" si="141"/>
        <v>3.8944002138970958E-2</v>
      </c>
      <c r="Q152" s="22">
        <f t="shared" si="108"/>
        <v>0.17411651039204512</v>
      </c>
      <c r="R152" s="62">
        <f t="shared" si="109"/>
        <v>286.74991058368511</v>
      </c>
      <c r="S152" s="62">
        <f ca="1">AVERAGE(OFFSET($R$3,0,0,'Données projet'!$E$9+1,1))-AVERAGE(OFFSET($H$3,0,0,'Données projet'!$E$9+1,1))</f>
        <v>110.66940997451383</v>
      </c>
      <c r="T152" s="62">
        <f t="shared" si="142"/>
        <v>375.5294124310891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6.131651827560912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6.131651827560912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114.96144495286387</v>
      </c>
      <c r="AO152" s="62">
        <f t="shared" si="144"/>
        <v>323.95542817958631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5.2020656314287947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5.2020656314287947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88.942039147781145</v>
      </c>
      <c r="BJ152" s="62">
        <f t="shared" si="146"/>
        <v>285.44174440475035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4.5084568805716323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4.5084568805716323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0.12000000000000455</v>
      </c>
      <c r="O153" s="14">
        <f>N153*VLOOKUP('Données projet'!$B$9,Paramètres!$A$1:$I$89,3,0)*VLOOKUP('Données projet'!$B$9,Paramètres!$A$1:$I$89,5,0)</f>
        <v>6.1027200000002321E-2</v>
      </c>
      <c r="P153" s="14">
        <f t="shared" si="141"/>
        <v>3.8944002138970958E-2</v>
      </c>
      <c r="Q153" s="22">
        <f t="shared" si="108"/>
        <v>0.17411651039204512</v>
      </c>
      <c r="R153" s="62">
        <f t="shared" si="109"/>
        <v>286.86713878225237</v>
      </c>
      <c r="S153" s="62">
        <f ca="1">AVERAGE(OFFSET($R$3,0,0,'Données projet'!$E$9+1,1))-AVERAGE(OFFSET($H$3,0,0,'Données projet'!$E$9+1,1))</f>
        <v>110.66940997451383</v>
      </c>
      <c r="T153" s="62">
        <f t="shared" si="142"/>
        <v>375.5294124310891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6.0114138751607689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6.0114138751607689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114.96144495286387</v>
      </c>
      <c r="AO153" s="62">
        <f t="shared" si="144"/>
        <v>323.95542817958631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5.1000562973432091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5.1000562973432091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88.942039147781145</v>
      </c>
      <c r="BJ153" s="62">
        <f t="shared" si="146"/>
        <v>285.44174440475035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4.4200487910307906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4.4200487910307906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0.12000000000000455</v>
      </c>
      <c r="O154" s="14">
        <f>N154*VLOOKUP('Données projet'!$B$9,Paramètres!$A$1:$I$89,3,0)*VLOOKUP('Données projet'!$B$9,Paramètres!$A$1:$I$89,5,0)</f>
        <v>6.1027200000002321E-2</v>
      </c>
      <c r="P154" s="14">
        <f t="shared" si="141"/>
        <v>3.8944002138970958E-2</v>
      </c>
      <c r="Q154" s="22">
        <f t="shared" ref="Q154:Q203" si="162">(O154+P154)*0.475*44/12</f>
        <v>0.17411651039204512</v>
      </c>
      <c r="R154" s="62">
        <f t="shared" si="109"/>
        <v>286.98233333365738</v>
      </c>
      <c r="S154" s="62">
        <f ca="1">AVERAGE(OFFSET($R$3,0,0,'Données projet'!$E$9+1,1))-AVERAGE(OFFSET($H$3,0,0,'Données projet'!$E$9+1,1))</f>
        <v>110.66940997451383</v>
      </c>
      <c r="T154" s="62">
        <f t="shared" si="142"/>
        <v>375.5294124310891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5.8935337156692835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5.8935337156692835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114.96144495286387</v>
      </c>
      <c r="AO154" s="62">
        <f t="shared" si="144"/>
        <v>323.95542817958631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5.0000473040794917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5.0000473040794917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88.942039147781145</v>
      </c>
      <c r="BJ154" s="62">
        <f t="shared" si="146"/>
        <v>285.44174440475035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4.3333743302022354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4.3333743302022354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0.12000000000000455</v>
      </c>
      <c r="O155" s="14">
        <f>N155*VLOOKUP('Données projet'!$B$9,Paramètres!$A$1:$I$89,3,0)*VLOOKUP('Données projet'!$B$9,Paramètres!$A$1:$I$89,5,0)</f>
        <v>6.1027200000002321E-2</v>
      </c>
      <c r="P155" s="14">
        <f t="shared" si="141"/>
        <v>3.8944002138970958E-2</v>
      </c>
      <c r="Q155" s="22">
        <f t="shared" si="162"/>
        <v>0.17411651039204512</v>
      </c>
      <c r="R155" s="62">
        <f t="shared" si="109"/>
        <v>287.09552951713192</v>
      </c>
      <c r="S155" s="62">
        <f ca="1">AVERAGE(OFFSET($R$3,0,0,'Données projet'!$E$9+1,1))-AVERAGE(OFFSET($H$3,0,0,'Données projet'!$E$9+1,1))</f>
        <v>110.66940997451383</v>
      </c>
      <c r="T155" s="62">
        <f t="shared" si="142"/>
        <v>375.5294124310891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5.7779651142056281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5.7779651142056281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114.96144495286387</v>
      </c>
      <c r="AO155" s="62">
        <f t="shared" si="144"/>
        <v>323.95542817958631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4.9019994261742124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4.9019994261742124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88.942039147781145</v>
      </c>
      <c r="BJ155" s="62">
        <f t="shared" si="146"/>
        <v>285.44174440475035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4.2483995026843271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4.2483995026843271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0.12000000000000455</v>
      </c>
      <c r="O156" s="14">
        <f>N156*VLOOKUP('Données projet'!$B$9,Paramètres!$A$1:$I$89,3,0)*VLOOKUP('Données projet'!$B$9,Paramètres!$A$1:$I$89,5,0)</f>
        <v>6.1027200000002321E-2</v>
      </c>
      <c r="P156" s="14">
        <f t="shared" si="141"/>
        <v>3.8944002138970958E-2</v>
      </c>
      <c r="Q156" s="22">
        <f t="shared" si="162"/>
        <v>0.17411651039204512</v>
      </c>
      <c r="R156" s="62">
        <f t="shared" si="109"/>
        <v>287.20676199989202</v>
      </c>
      <c r="S156" s="62">
        <f ca="1">AVERAGE(OFFSET($R$3,0,0,'Données projet'!$E$9+1,1))-AVERAGE(OFFSET($H$3,0,0,'Données projet'!$E$9+1,1))</f>
        <v>110.66940997451383</v>
      </c>
      <c r="T156" s="62">
        <f t="shared" si="142"/>
        <v>375.5294124310891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5.6646627425267884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5.6646627425267884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114.96144495286387</v>
      </c>
      <c r="AO156" s="62">
        <f t="shared" si="144"/>
        <v>323.95542817958631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4.8058742073513558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4.8058742073513558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88.942039147781145</v>
      </c>
      <c r="BJ156" s="62">
        <f t="shared" si="146"/>
        <v>285.44174440475035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4.1650909797045177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4.1650909797045177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0.12000000000000455</v>
      </c>
      <c r="O157" s="14">
        <f>N157*VLOOKUP('Données projet'!$B$9,Paramètres!$A$1:$I$89,3,0)*VLOOKUP('Données projet'!$B$9,Paramètres!$A$1:$I$89,5,0)</f>
        <v>6.1027200000002321E-2</v>
      </c>
      <c r="P157" s="14">
        <f t="shared" si="141"/>
        <v>3.8944002138970958E-2</v>
      </c>
      <c r="Q157" s="22">
        <f t="shared" si="162"/>
        <v>0.17411651039204512</v>
      </c>
      <c r="R157" s="62">
        <f t="shared" si="109"/>
        <v>287.31606484775477</v>
      </c>
      <c r="S157" s="62">
        <f ca="1">AVERAGE(OFFSET($R$3,0,0,'Données projet'!$E$9+1,1))-AVERAGE(OFFSET($H$3,0,0,'Données projet'!$E$9+1,1))</f>
        <v>110.66940997451383</v>
      </c>
      <c r="T157" s="62">
        <f t="shared" si="142"/>
        <v>375.5294124310891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5.553582161248948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5.553582161248948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114.96144495286387</v>
      </c>
      <c r="AO157" s="62">
        <f t="shared" si="144"/>
        <v>323.95542817958631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4.7116339454390213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4.7116339454390213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88.942039147781145</v>
      </c>
      <c r="BJ157" s="62">
        <f t="shared" si="146"/>
        <v>285.44174440475035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4.0834160860471602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4.0834160860471602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0.12000000000000455</v>
      </c>
      <c r="O158" s="14">
        <f>N158*VLOOKUP('Données projet'!$B$9,Paramètres!$A$1:$I$89,3,0)*VLOOKUP('Données projet'!$B$9,Paramètres!$A$1:$I$89,5,0)</f>
        <v>6.1027200000002321E-2</v>
      </c>
      <c r="P158" s="14">
        <f t="shared" si="141"/>
        <v>3.8944002138970958E-2</v>
      </c>
      <c r="Q158" s="22">
        <f t="shared" si="162"/>
        <v>0.17411651039204512</v>
      </c>
      <c r="R158" s="62">
        <f t="shared" si="109"/>
        <v>287.42347153557171</v>
      </c>
      <c r="S158" s="62">
        <f ca="1">AVERAGE(OFFSET($R$3,0,0,'Données projet'!$E$9+1,1))-AVERAGE(OFFSET($H$3,0,0,'Données projet'!$E$9+1,1))</f>
        <v>110.66940997451383</v>
      </c>
      <c r="T158" s="62">
        <f t="shared" si="142"/>
        <v>375.5294124310891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5.4446798024175012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5.4446798024175012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114.96144495286387</v>
      </c>
      <c r="AO158" s="62">
        <f t="shared" si="144"/>
        <v>323.95542817958631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4.6192416775819032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4.6192416775819032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88.942039147781145</v>
      </c>
      <c r="BJ158" s="62">
        <f t="shared" si="146"/>
        <v>285.44174440475035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4.0033427872376581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4.0033427872376581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0.12000000000000455</v>
      </c>
      <c r="O159" s="14">
        <f>N159*VLOOKUP('Données projet'!$B$9,Paramètres!$A$1:$I$89,3,0)*VLOOKUP('Données projet'!$B$9,Paramètres!$A$1:$I$89,5,0)</f>
        <v>6.1027200000002321E-2</v>
      </c>
      <c r="P159" s="14">
        <f t="shared" si="141"/>
        <v>3.8944002138970958E-2</v>
      </c>
      <c r="Q159" s="22">
        <f t="shared" si="162"/>
        <v>0.17411651039204512</v>
      </c>
      <c r="R159" s="62">
        <f t="shared" si="109"/>
        <v>287.52901495748034</v>
      </c>
      <c r="S159" s="62">
        <f ca="1">AVERAGE(OFFSET($R$3,0,0,'Données projet'!$E$9+1,1))-AVERAGE(OFFSET($H$3,0,0,'Données projet'!$E$9+1,1))</f>
        <v>110.66940997451383</v>
      </c>
      <c r="T159" s="62">
        <f t="shared" si="142"/>
        <v>375.5294124310891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5.3379129524188595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5.3379129524188595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114.96144495286387</v>
      </c>
      <c r="AO159" s="62">
        <f t="shared" si="144"/>
        <v>323.95542817958631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4.5286611657437446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4.5286611657437446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88.942039147781145</v>
      </c>
      <c r="BJ159" s="62">
        <f t="shared" si="146"/>
        <v>285.44174440475035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3.9248396769779204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3.9248396769779204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0.12000000000000455</v>
      </c>
      <c r="O160" s="14">
        <f>N160*VLOOKUP('Données projet'!$B$9,Paramètres!$A$1:$I$89,3,0)*VLOOKUP('Données projet'!$B$9,Paramètres!$A$1:$I$89,5,0)</f>
        <v>6.1027200000002321E-2</v>
      </c>
      <c r="P160" s="14">
        <f t="shared" si="141"/>
        <v>3.8944002138970958E-2</v>
      </c>
      <c r="Q160" s="22">
        <f t="shared" si="162"/>
        <v>0.17411651039204512</v>
      </c>
      <c r="R160" s="62">
        <f t="shared" si="109"/>
        <v>287.6327274369786</v>
      </c>
      <c r="S160" s="62">
        <f ca="1">AVERAGE(OFFSET($R$3,0,0,'Données projet'!$E$9+1,1))-AVERAGE(OFFSET($H$3,0,0,'Données projet'!$E$9+1,1))</f>
        <v>110.66940997451383</v>
      </c>
      <c r="T160" s="62">
        <f t="shared" si="142"/>
        <v>375.5294124310891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5.2332397352273423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5.2332397352273423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114.96144495286387</v>
      </c>
      <c r="AO160" s="62">
        <f t="shared" si="144"/>
        <v>323.95542817958631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4.439856882494075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4.439856882494075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88.942039147781145</v>
      </c>
      <c r="BJ160" s="62">
        <f t="shared" si="146"/>
        <v>285.44174440475035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3.8478759648282068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3.8478759648282068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0.12000000000000455</v>
      </c>
      <c r="O161" s="14">
        <f>N161*VLOOKUP('Données projet'!$B$9,Paramètres!$A$1:$I$89,3,0)*VLOOKUP('Données projet'!$B$9,Paramètres!$A$1:$I$89,5,0)</f>
        <v>6.1027200000002321E-2</v>
      </c>
      <c r="P161" s="14">
        <f t="shared" si="141"/>
        <v>3.8944002138970958E-2</v>
      </c>
      <c r="Q161" s="22">
        <f t="shared" si="162"/>
        <v>0.17411651039204512</v>
      </c>
      <c r="R161" s="62">
        <f t="shared" si="109"/>
        <v>287.73464073682402</v>
      </c>
      <c r="S161" s="62">
        <f ca="1">AVERAGE(OFFSET($R$3,0,0,'Données projet'!$E$9+1,1))-AVERAGE(OFFSET($H$3,0,0,'Données projet'!$E$9+1,1))</f>
        <v>110.66940997451383</v>
      </c>
      <c r="T161" s="62">
        <f t="shared" si="142"/>
        <v>375.5294124310891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5.1306190959805926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5.1306190959805926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114.96144495286387</v>
      </c>
      <c r="AO161" s="62">
        <f t="shared" si="144"/>
        <v>323.95542817958631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4.3527939970736673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4.3527939970736673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88.942039147781145</v>
      </c>
      <c r="BJ161" s="62">
        <f t="shared" si="146"/>
        <v>285.44174440475035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3.7724214641305198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3.7724214641305198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0.12000000000000455</v>
      </c>
      <c r="O162" s="14">
        <f>N162*VLOOKUP('Données projet'!$B$9,Paramètres!$A$1:$I$89,3,0)*VLOOKUP('Données projet'!$B$9,Paramètres!$A$1:$I$89,5,0)</f>
        <v>6.1027200000002321E-2</v>
      </c>
      <c r="P162" s="14">
        <f t="shared" si="141"/>
        <v>3.8944002138970958E-2</v>
      </c>
      <c r="Q162" s="22">
        <f t="shared" si="162"/>
        <v>0.17411651039204512</v>
      </c>
      <c r="R162" s="62">
        <f t="shared" si="109"/>
        <v>287.83478606876099</v>
      </c>
      <c r="S162" s="62">
        <f ca="1">AVERAGE(OFFSET($R$3,0,0,'Données projet'!$E$9+1,1))-AVERAGE(OFFSET($H$3,0,0,'Données projet'!$E$9+1,1))</f>
        <v>110.66940997451383</v>
      </c>
      <c r="T162" s="62">
        <f t="shared" si="142"/>
        <v>375.5294124310891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5.0300107848770619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5.0300107848770619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114.96144495286387</v>
      </c>
      <c r="AO162" s="62">
        <f t="shared" si="144"/>
        <v>323.95542817958631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4.2674383617332374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4.2674383617332374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88.942039147781145</v>
      </c>
      <c r="BJ162" s="62">
        <f t="shared" si="146"/>
        <v>285.44174440475035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3.6984465801688136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3.6984465801688136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0.12000000000000455</v>
      </c>
      <c r="O163" s="14">
        <f>N163*VLOOKUP('Données projet'!$B$9,Paramètres!$A$1:$I$89,3,0)*VLOOKUP('Données projet'!$B$9,Paramètres!$A$1:$I$89,5,0)</f>
        <v>6.1027200000002321E-2</v>
      </c>
      <c r="P163" s="14">
        <f t="shared" si="141"/>
        <v>3.8944002138970958E-2</v>
      </c>
      <c r="Q163" s="22">
        <f t="shared" si="162"/>
        <v>0.17411651039204512</v>
      </c>
      <c r="R163" s="62">
        <f t="shared" si="109"/>
        <v>287.93319410308038</v>
      </c>
      <c r="S163" s="62">
        <f ca="1">AVERAGE(OFFSET($R$3,0,0,'Données projet'!$E$9+1,1))-AVERAGE(OFFSET($H$3,0,0,'Données projet'!$E$9+1,1))</f>
        <v>110.66940997451383</v>
      </c>
      <c r="T163" s="62">
        <f t="shared" si="142"/>
        <v>375.5294124310891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4.9313753413892609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4.9313753413892609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114.96144495286387</v>
      </c>
      <c r="AO163" s="62">
        <f t="shared" si="144"/>
        <v>323.95542817958631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4.1837564983400366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4.1837564983400366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88.942039147781145</v>
      </c>
      <c r="BJ163" s="62">
        <f t="shared" si="146"/>
        <v>285.44174440475035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3.6259222985613722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3.6259222985613722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0.12000000000000455</v>
      </c>
      <c r="O164" s="14">
        <f>N164*VLOOKUP('Données projet'!$B$9,Paramètres!$A$1:$I$89,3,0)*VLOOKUP('Données projet'!$B$9,Paramètres!$A$1:$I$89,5,0)</f>
        <v>6.1027200000002321E-2</v>
      </c>
      <c r="P164" s="14">
        <f t="shared" si="141"/>
        <v>3.8944002138970958E-2</v>
      </c>
      <c r="Q164" s="22">
        <f t="shared" si="162"/>
        <v>0.17411651039204512</v>
      </c>
      <c r="R164" s="62">
        <f t="shared" si="109"/>
        <v>288.02989497801173</v>
      </c>
      <c r="S164" s="62">
        <f ca="1">AVERAGE(OFFSET($R$3,0,0,'Données projet'!$E$9+1,1))-AVERAGE(OFFSET($H$3,0,0,'Données projet'!$E$9+1,1))</f>
        <v>110.66940997451383</v>
      </c>
      <c r="T164" s="62">
        <f t="shared" si="142"/>
        <v>375.5294124310891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4.8346740787865761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4.8346740787865761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114.96144495286387</v>
      </c>
      <c r="AO164" s="62">
        <f t="shared" si="144"/>
        <v>323.95542817958631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4.1017155852470797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4.1017155852470797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88.942039147781145</v>
      </c>
      <c r="BJ164" s="62">
        <f t="shared" si="146"/>
        <v>285.44174440475035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3.5548201738808092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3.5548201738808092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0.12000000000000455</v>
      </c>
      <c r="O165" s="14">
        <f>N165*VLOOKUP('Données projet'!$B$9,Paramètres!$A$1:$I$89,3,0)*VLOOKUP('Données projet'!$B$9,Paramètres!$A$1:$I$89,5,0)</f>
        <v>6.1027200000002321E-2</v>
      </c>
      <c r="P165" s="14">
        <f t="shared" si="141"/>
        <v>3.8944002138970958E-2</v>
      </c>
      <c r="Q165" s="22">
        <f t="shared" si="162"/>
        <v>0.17411651039204512</v>
      </c>
      <c r="R165" s="62">
        <f t="shared" si="109"/>
        <v>288.12491830895374</v>
      </c>
      <c r="S165" s="62">
        <f ca="1">AVERAGE(OFFSET($R$3,0,0,'Données projet'!$E$9+1,1))-AVERAGE(OFFSET($H$3,0,0,'Données projet'!$E$9+1,1))</f>
        <v>110.66940997451383</v>
      </c>
      <c r="T165" s="62">
        <f t="shared" si="142"/>
        <v>375.5294124310891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4.7398690689615837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4.7398690689615837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114.96144495286387</v>
      </c>
      <c r="AO165" s="62">
        <f t="shared" si="144"/>
        <v>323.95542817958631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4.0212834444198595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4.0212834444198595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88.942039147781145</v>
      </c>
      <c r="BJ165" s="62">
        <f t="shared" si="146"/>
        <v>285.44174440475035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3.4851123184972179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3.4851123184972179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0.12000000000000455</v>
      </c>
      <c r="O166" s="14">
        <f>N166*VLOOKUP('Données projet'!$B$9,Paramètres!$A$1:$I$89,3,0)*VLOOKUP('Données projet'!$B$9,Paramètres!$A$1:$I$89,5,0)</f>
        <v>6.1027200000002321E-2</v>
      </c>
      <c r="P166" s="14">
        <f t="shared" si="141"/>
        <v>3.8944002138970958E-2</v>
      </c>
      <c r="Q166" s="22">
        <f t="shared" si="162"/>
        <v>0.17411651039204512</v>
      </c>
      <c r="R166" s="62">
        <f t="shared" si="109"/>
        <v>288.21829319754426</v>
      </c>
      <c r="S166" s="62">
        <f ca="1">AVERAGE(OFFSET($R$3,0,0,'Données projet'!$E$9+1,1))-AVERAGE(OFFSET($H$3,0,0,'Données projet'!$E$9+1,1))</f>
        <v>110.66940997451383</v>
      </c>
      <c r="T166" s="62">
        <f t="shared" si="142"/>
        <v>375.5294124310891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4.6469231275539133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4.6469231275539133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114.96144495286387</v>
      </c>
      <c r="AO166" s="62">
        <f t="shared" si="144"/>
        <v>323.95542817958631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3.942428528815499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3.942428528815499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88.942039147781145</v>
      </c>
      <c r="BJ166" s="62">
        <f t="shared" si="146"/>
        <v>285.44174440475035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3.4167713916401055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3.4167713916401055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0.12000000000000455</v>
      </c>
      <c r="O167" s="14">
        <f>N167*VLOOKUP('Données projet'!$B$9,Paramètres!$A$1:$I$89,3,0)*VLOOKUP('Données projet'!$B$9,Paramètres!$A$1:$I$89,5,0)</f>
        <v>6.1027200000002321E-2</v>
      </c>
      <c r="P167" s="14">
        <f t="shared" si="141"/>
        <v>3.8944002138970958E-2</v>
      </c>
      <c r="Q167" s="22">
        <f t="shared" si="162"/>
        <v>0.17411651039204512</v>
      </c>
      <c r="R167" s="62">
        <f t="shared" si="109"/>
        <v>288.31004824057271</v>
      </c>
      <c r="S167" s="62">
        <f ca="1">AVERAGE(OFFSET($R$3,0,0,'Données projet'!$E$9+1,1))-AVERAGE(OFFSET($H$3,0,0,'Données projet'!$E$9+1,1))</f>
        <v>110.66940997451383</v>
      </c>
      <c r="T167" s="62">
        <f t="shared" si="142"/>
        <v>375.5294124310891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4.555799799365821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4.555799799365821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114.96144495286387</v>
      </c>
      <c r="AO167" s="62">
        <f t="shared" si="144"/>
        <v>323.95542817958631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3.8651199100093909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3.8651199100093909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88.942039147781145</v>
      </c>
      <c r="BJ167" s="62">
        <f t="shared" si="146"/>
        <v>285.44174440475035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3.3497705886748115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3.3497705886748115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0.12000000000000455</v>
      </c>
      <c r="O168" s="14">
        <f>N168*VLOOKUP('Données projet'!$B$9,Paramètres!$A$1:$I$89,3,0)*VLOOKUP('Données projet'!$B$9,Paramètres!$A$1:$I$89,5,0)</f>
        <v>6.1027200000002321E-2</v>
      </c>
      <c r="P168" s="14">
        <f t="shared" si="141"/>
        <v>3.8944002138970958E-2</v>
      </c>
      <c r="Q168" s="22">
        <f t="shared" si="162"/>
        <v>0.17411651039204512</v>
      </c>
      <c r="R168" s="62">
        <f t="shared" si="109"/>
        <v>288.40021153873818</v>
      </c>
      <c r="S168" s="62">
        <f ca="1">AVERAGE(OFFSET($R$3,0,0,'Données projet'!$E$9+1,1))-AVERAGE(OFFSET($H$3,0,0,'Données projet'!$E$9+1,1))</f>
        <v>110.66940997451383</v>
      </c>
      <c r="T168" s="62">
        <f t="shared" si="142"/>
        <v>375.5294124310891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4.4664633440637544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4.4664633440637544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114.96144495286387</v>
      </c>
      <c r="AO168" s="62">
        <f t="shared" si="144"/>
        <v>323.95542817958631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3.7893272660644692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3.7893272660644692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88.942039147781145</v>
      </c>
      <c r="BJ168" s="62">
        <f t="shared" si="146"/>
        <v>285.44174440475035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3.2840836305892123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3.2840836305892123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0.12000000000000455</v>
      </c>
      <c r="O169" s="14">
        <f>N169*VLOOKUP('Données projet'!$B$9,Paramètres!$A$1:$I$89,3,0)*VLOOKUP('Données projet'!$B$9,Paramètres!$A$1:$I$89,5,0)</f>
        <v>6.1027200000002321E-2</v>
      </c>
      <c r="P169" s="14">
        <f t="shared" si="141"/>
        <v>3.8944002138970958E-2</v>
      </c>
      <c r="Q169" s="22">
        <f t="shared" si="162"/>
        <v>0.17411651039204512</v>
      </c>
      <c r="R169" s="62">
        <f t="shared" si="109"/>
        <v>288.48881070525545</v>
      </c>
      <c r="S169" s="62">
        <f ca="1">AVERAGE(OFFSET($R$3,0,0,'Données projet'!$E$9+1,1))-AVERAGE(OFFSET($H$3,0,0,'Données projet'!$E$9+1,1))</f>
        <v>110.66940997451383</v>
      </c>
      <c r="T169" s="62">
        <f t="shared" si="142"/>
        <v>375.5294124310891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4.3788787221603043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4.3788787221603043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114.96144495286387</v>
      </c>
      <c r="AO169" s="62">
        <f t="shared" si="144"/>
        <v>323.95542817958631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3.7150208696383591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3.7150208696383591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88.942039147781145</v>
      </c>
      <c r="BJ169" s="62">
        <f t="shared" si="146"/>
        <v>285.44174440475035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3.2196847536865834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3.2196847536865834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0.12000000000000455</v>
      </c>
      <c r="O170" s="14">
        <f>N170*VLOOKUP('Données projet'!$B$9,Paramètres!$A$1:$I$89,3,0)*VLOOKUP('Données projet'!$B$9,Paramètres!$A$1:$I$89,5,0)</f>
        <v>6.1027200000002321E-2</v>
      </c>
      <c r="P170" s="14">
        <f t="shared" si="141"/>
        <v>3.8944002138970958E-2</v>
      </c>
      <c r="Q170" s="22">
        <f t="shared" si="162"/>
        <v>0.17411651039204512</v>
      </c>
      <c r="R170" s="62">
        <f t="shared" si="109"/>
        <v>288.57587287431164</v>
      </c>
      <c r="S170" s="62">
        <f ca="1">AVERAGE(OFFSET($R$3,0,0,'Données projet'!$E$9+1,1))-AVERAGE(OFFSET($H$3,0,0,'Données projet'!$E$9+1,1))</f>
        <v>110.66940997451383</v>
      </c>
      <c r="T170" s="62">
        <f t="shared" si="142"/>
        <v>375.5294124310891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4.2930115812710365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4.2930115812710365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114.96144495286387</v>
      </c>
      <c r="AO170" s="62">
        <f t="shared" si="144"/>
        <v>323.95542817958631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3.6421715763237383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3.6421715763237383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88.942039147781145</v>
      </c>
      <c r="BJ170" s="62">
        <f t="shared" si="146"/>
        <v>285.44174440475035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3.1565486994805787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3.1565486994805787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0.12000000000000455</v>
      </c>
      <c r="O171" s="14">
        <f>N171*VLOOKUP('Données projet'!$B$9,Paramètres!$A$1:$I$89,3,0)*VLOOKUP('Données projet'!$B$9,Paramètres!$A$1:$I$89,5,0)</f>
        <v>6.1027200000002321E-2</v>
      </c>
      <c r="P171" s="14">
        <f t="shared" si="141"/>
        <v>3.8944002138970958E-2</v>
      </c>
      <c r="Q171" s="22">
        <f t="shared" si="162"/>
        <v>0.17411651039204512</v>
      </c>
      <c r="R171" s="62">
        <f t="shared" si="109"/>
        <v>288.66142470937655</v>
      </c>
      <c r="S171" s="62">
        <f ca="1">AVERAGE(OFFSET($R$3,0,0,'Données projet'!$E$9+1,1))-AVERAGE(OFFSET($H$3,0,0,'Données projet'!$E$9+1,1))</f>
        <v>110.66940997451383</v>
      </c>
      <c r="T171" s="62">
        <f t="shared" si="142"/>
        <v>375.5294124310891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4.2088282426408226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4.2088282426408226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114.96144495286387</v>
      </c>
      <c r="AO171" s="62">
        <f t="shared" si="144"/>
        <v>323.95542817958631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3.570750813217336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3.570750813217336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88.942039147781145</v>
      </c>
      <c r="BJ171" s="62">
        <f t="shared" si="146"/>
        <v>285.44174440475035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3.0946507047883633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3.0946507047883633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0.12000000000000455</v>
      </c>
      <c r="O172" s="14">
        <f>N172*VLOOKUP('Données projet'!$B$9,Paramètres!$A$1:$I$89,3,0)*VLOOKUP('Données projet'!$B$9,Paramètres!$A$1:$I$89,5,0)</f>
        <v>6.1027200000002321E-2</v>
      </c>
      <c r="P172" s="14">
        <f t="shared" si="141"/>
        <v>3.8944002138970958E-2</v>
      </c>
      <c r="Q172" s="22">
        <f t="shared" si="162"/>
        <v>0.17411651039204512</v>
      </c>
      <c r="R172" s="62">
        <f t="shared" si="109"/>
        <v>288.74549241136845</v>
      </c>
      <c r="S172" s="62">
        <f ca="1">AVERAGE(OFFSET($R$3,0,0,'Données projet'!$E$9+1,1))-AVERAGE(OFFSET($H$3,0,0,'Données projet'!$E$9+1,1))</f>
        <v>110.66940997451383</v>
      </c>
      <c r="T172" s="62">
        <f t="shared" si="142"/>
        <v>375.5294124310891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4.1262956879343804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4.1262956879343804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114.96144495286387</v>
      </c>
      <c r="AO172" s="62">
        <f t="shared" si="144"/>
        <v>323.95542817958631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3.5007305677130862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3.5007305677130862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88.942039147781145</v>
      </c>
      <c r="BJ172" s="62">
        <f t="shared" si="146"/>
        <v>285.44174440475035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3.0339664920180134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3.0339664920180134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0.12000000000000455</v>
      </c>
      <c r="O173" s="14">
        <f>N173*VLOOKUP('Données projet'!$B$9,Paramètres!$A$1:$I$89,3,0)*VLOOKUP('Données projet'!$B$9,Paramètres!$A$1:$I$89,5,0)</f>
        <v>6.1027200000002321E-2</v>
      </c>
      <c r="P173" s="14">
        <f t="shared" si="141"/>
        <v>3.8944002138970958E-2</v>
      </c>
      <c r="Q173" s="22">
        <f t="shared" si="162"/>
        <v>0.17411651039204512</v>
      </c>
      <c r="R173" s="62">
        <f t="shared" si="109"/>
        <v>288.82810172667791</v>
      </c>
      <c r="S173" s="62">
        <f ca="1">AVERAGE(OFFSET($R$3,0,0,'Données projet'!$E$9+1,1))-AVERAGE(OFFSET($H$3,0,0,'Données projet'!$E$9+1,1))</f>
        <v>110.66940997451383</v>
      </c>
      <c r="T173" s="62">
        <f t="shared" si="142"/>
        <v>375.5294124310891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4.045381546285844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4.045381546285844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114.96144495286387</v>
      </c>
      <c r="AO173" s="62">
        <f t="shared" si="144"/>
        <v>323.95542817958631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3.4320833765150418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3.4320833765150418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88.942039147781145</v>
      </c>
      <c r="BJ173" s="62">
        <f t="shared" si="146"/>
        <v>285.44174440475035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2.9744722596463751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2.9744722596463751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0.12000000000000455</v>
      </c>
      <c r="O174" s="14">
        <f>N174*VLOOKUP('Données projet'!$B$9,Paramètres!$A$1:$I$89,3,0)*VLOOKUP('Données projet'!$B$9,Paramètres!$A$1:$I$89,5,0)</f>
        <v>6.1027200000002321E-2</v>
      </c>
      <c r="P174" s="14">
        <f t="shared" si="141"/>
        <v>3.8944002138970958E-2</v>
      </c>
      <c r="Q174" s="22">
        <f t="shared" si="162"/>
        <v>0.17411651039204512</v>
      </c>
      <c r="R174" s="62">
        <f t="shared" si="109"/>
        <v>288.90927795505354</v>
      </c>
      <c r="S174" s="62">
        <f ca="1">AVERAGE(OFFSET($R$3,0,0,'Données projet'!$E$9+1,1))-AVERAGE(OFFSET($H$3,0,0,'Données projet'!$E$9+1,1))</f>
        <v>110.66940997451383</v>
      </c>
      <c r="T174" s="62">
        <f t="shared" si="142"/>
        <v>375.5294124310891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3.9660540816022825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3.9660540816022825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114.96144495286387</v>
      </c>
      <c r="AO174" s="62">
        <f t="shared" si="144"/>
        <v>323.95542817958631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3.3647823148657388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3.3647823148657388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88.942039147781145</v>
      </c>
      <c r="BJ174" s="62">
        <f t="shared" si="146"/>
        <v>285.44174440475035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2.9161446728836458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2.9161446728836458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0.12000000000000455</v>
      </c>
      <c r="O175" s="14">
        <f>N175*VLOOKUP('Données projet'!$B$9,Paramètres!$A$1:$I$89,3,0)*VLOOKUP('Données projet'!$B$9,Paramètres!$A$1:$I$89,5,0)</f>
        <v>6.1027200000002321E-2</v>
      </c>
      <c r="P175" s="14">
        <f t="shared" si="141"/>
        <v>3.8944002138970958E-2</v>
      </c>
      <c r="Q175" s="22">
        <f t="shared" si="162"/>
        <v>0.17411651039204512</v>
      </c>
      <c r="R175" s="62">
        <f t="shared" si="109"/>
        <v>288.98904595734967</v>
      </c>
      <c r="S175" s="62">
        <f ca="1">AVERAGE(OFFSET($R$3,0,0,'Données projet'!$E$9+1,1))-AVERAGE(OFFSET($H$3,0,0,'Données projet'!$E$9+1,1))</f>
        <v>110.66940997451383</v>
      </c>
      <c r="T175" s="62">
        <f t="shared" si="142"/>
        <v>375.5294124310891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3.8882821801161898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3.8882821801161898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114.96144495286387</v>
      </c>
      <c r="AO175" s="62">
        <f t="shared" si="144"/>
        <v>323.95542817958631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3.2988009859857845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3.2988009859857845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88.942039147781145</v>
      </c>
      <c r="BJ175" s="62">
        <f t="shared" si="146"/>
        <v>285.44174440475035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2.8589608545210186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2.8589608545210186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0.12000000000000455</v>
      </c>
      <c r="O176" s="14">
        <f>N176*VLOOKUP('Données projet'!$B$9,Paramètres!$A$1:$I$89,3,0)*VLOOKUP('Données projet'!$B$9,Paramètres!$A$1:$I$89,5,0)</f>
        <v>6.1027200000002321E-2</v>
      </c>
      <c r="P176" s="14">
        <f t="shared" si="141"/>
        <v>3.8944002138970958E-2</v>
      </c>
      <c r="Q176" s="22">
        <f t="shared" si="162"/>
        <v>0.17411651039204512</v>
      </c>
      <c r="R176" s="62">
        <f t="shared" si="109"/>
        <v>289.0674301631405</v>
      </c>
      <c r="S176" s="62">
        <f ca="1">AVERAGE(OFFSET($R$3,0,0,'Données projet'!$E$9+1,1))-AVERAGE(OFFSET($H$3,0,0,'Données projet'!$E$9+1,1))</f>
        <v>110.66940997451383</v>
      </c>
      <c r="T176" s="62">
        <f t="shared" si="142"/>
        <v>375.5294124310891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3.8120353381820635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3.8120353381820635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114.96144495286387</v>
      </c>
      <c r="AO176" s="62">
        <f t="shared" si="144"/>
        <v>323.95542817958631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3.2341135107205292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3.2341135107205292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88.942039147781145</v>
      </c>
      <c r="BJ176" s="62">
        <f t="shared" si="146"/>
        <v>285.44174440475035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2.8028983759577972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2.8028983759577972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0.12000000000000455</v>
      </c>
      <c r="O177" s="14">
        <f>N177*VLOOKUP('Données projet'!$B$9,Paramètres!$A$1:$I$89,3,0)*VLOOKUP('Données projet'!$B$9,Paramètres!$A$1:$I$89,5,0)</f>
        <v>6.1027200000002321E-2</v>
      </c>
      <c r="P177" s="14">
        <f t="shared" si="141"/>
        <v>3.8944002138970958E-2</v>
      </c>
      <c r="Q177" s="22">
        <f t="shared" si="162"/>
        <v>0.17411651039204512</v>
      </c>
      <c r="R177" s="62">
        <f t="shared" si="109"/>
        <v>289.14445457820176</v>
      </c>
      <c r="S177" s="62">
        <f ca="1">AVERAGE(OFFSET($R$3,0,0,'Données projet'!$E$9+1,1))-AVERAGE(OFFSET($H$3,0,0,'Données projet'!$E$9+1,1))</f>
        <v>110.66940997451383</v>
      </c>
      <c r="T177" s="62">
        <f t="shared" si="142"/>
        <v>375.5294124310891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3.7372836503122837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3.7372836503122837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114.96144495286387</v>
      </c>
      <c r="AO177" s="62">
        <f t="shared" si="144"/>
        <v>323.95542817958631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3.1706945173897618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3.1706945173897618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88.942039147781145</v>
      </c>
      <c r="BJ177" s="62">
        <f t="shared" si="146"/>
        <v>285.44174440475035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2.7479352484044655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2.7479352484044655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0.12000000000000455</v>
      </c>
      <c r="O178" s="14">
        <f>N178*VLOOKUP('Données projet'!$B$9,Paramètres!$A$1:$I$89,3,0)*VLOOKUP('Données projet'!$B$9,Paramètres!$A$1:$I$89,5,0)</f>
        <v>6.1027200000002321E-2</v>
      </c>
      <c r="P178" s="14">
        <f t="shared" si="141"/>
        <v>3.8944002138970958E-2</v>
      </c>
      <c r="Q178" s="22">
        <f t="shared" si="162"/>
        <v>0.17411651039204512</v>
      </c>
      <c r="R178" s="62">
        <f t="shared" si="109"/>
        <v>289.22014279186243</v>
      </c>
      <c r="S178" s="62">
        <f ca="1">AVERAGE(OFFSET($R$3,0,0,'Données projet'!$E$9+1,1))-AVERAGE(OFFSET($H$3,0,0,'Données projet'!$E$9+1,1))</f>
        <v>110.66940997451383</v>
      </c>
      <c r="T178" s="62">
        <f t="shared" si="142"/>
        <v>375.5294124310891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3.6639977974476028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3.6639977974476028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114.96144495286387</v>
      </c>
      <c r="AO178" s="62">
        <f t="shared" si="144"/>
        <v>323.95542817958631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3.1085191318364442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3.1085191318364442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88.942039147781145</v>
      </c>
      <c r="BJ178" s="62">
        <f t="shared" si="146"/>
        <v>285.44174440475035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2.6940499142582568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2.6940499142582568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0.12000000000000455</v>
      </c>
      <c r="O179" s="14">
        <f>N179*VLOOKUP('Données projet'!$B$9,Paramètres!$A$1:$I$89,3,0)*VLOOKUP('Données projet'!$B$9,Paramètres!$A$1:$I$89,5,0)</f>
        <v>6.1027200000002321E-2</v>
      </c>
      <c r="P179" s="14">
        <f t="shared" si="141"/>
        <v>3.8944002138970958E-2</v>
      </c>
      <c r="Q179" s="22">
        <f t="shared" si="162"/>
        <v>0.17411651039204512</v>
      </c>
      <c r="R179" s="62">
        <f t="shared" si="109"/>
        <v>289.29451798422963</v>
      </c>
      <c r="S179" s="62">
        <f ca="1">AVERAGE(OFFSET($R$3,0,0,'Données projet'!$E$9+1,1))-AVERAGE(OFFSET($H$3,0,0,'Données projet'!$E$9+1,1))</f>
        <v>110.66940997451383</v>
      </c>
      <c r="T179" s="62">
        <f t="shared" si="142"/>
        <v>375.5294124310891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3.5921490354576417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3.5921490354576417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114.96144495286387</v>
      </c>
      <c r="AO179" s="62">
        <f t="shared" si="144"/>
        <v>323.95542817958631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3.0475629676705864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3.0475629676705864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88.942039147781145</v>
      </c>
      <c r="BJ179" s="62">
        <f t="shared" si="146"/>
        <v>285.44174440475035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2.6412212386478466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2.6412212386478466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0.12000000000000455</v>
      </c>
      <c r="O180" s="14">
        <f>N180*VLOOKUP('Données projet'!$B$9,Paramètres!$A$1:$I$89,3,0)*VLOOKUP('Données projet'!$B$9,Paramètres!$A$1:$I$89,5,0)</f>
        <v>6.1027200000002321E-2</v>
      </c>
      <c r="P180" s="14">
        <f t="shared" si="141"/>
        <v>3.8944002138970958E-2</v>
      </c>
      <c r="Q180" s="22">
        <f t="shared" si="162"/>
        <v>0.17411651039204512</v>
      </c>
      <c r="R180" s="62">
        <f t="shared" si="109"/>
        <v>289.36760293328729</v>
      </c>
      <c r="S180" s="62">
        <f ca="1">AVERAGE(OFFSET($R$3,0,0,'Données projet'!$E$9+1,1))-AVERAGE(OFFSET($H$3,0,0,'Données projet'!$E$9+1,1))</f>
        <v>110.66940997451383</v>
      </c>
      <c r="T180" s="62">
        <f t="shared" si="142"/>
        <v>375.5294124310891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3.5217091838668861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3.5217091838668861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114.96144495286387</v>
      </c>
      <c r="AO180" s="62">
        <f t="shared" si="144"/>
        <v>323.95542817958631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2.9878021167044322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2.9878021167044322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88.942039147781145</v>
      </c>
      <c r="BJ180" s="62">
        <f t="shared" si="146"/>
        <v>285.44174440475035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2.5894285011438463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2.5894285011438463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0.12000000000000455</v>
      </c>
      <c r="O181" s="14">
        <f>N181*VLOOKUP('Données projet'!$B$9,Paramètres!$A$1:$I$89,3,0)*VLOOKUP('Données projet'!$B$9,Paramètres!$A$1:$I$89,5,0)</f>
        <v>6.1027200000002321E-2</v>
      </c>
      <c r="P181" s="14">
        <f t="shared" si="141"/>
        <v>3.8944002138970958E-2</v>
      </c>
      <c r="Q181" s="22">
        <f t="shared" si="162"/>
        <v>0.17411651039204512</v>
      </c>
      <c r="R181" s="62">
        <f t="shared" si="109"/>
        <v>289.43942002187219</v>
      </c>
      <c r="S181" s="62">
        <f ca="1">AVERAGE(OFFSET($R$3,0,0,'Données projet'!$E$9+1,1))-AVERAGE(OFFSET($H$3,0,0,'Données projet'!$E$9+1,1))</f>
        <v>110.66940997451383</v>
      </c>
      <c r="T181" s="62">
        <f t="shared" si="142"/>
        <v>375.5294124310891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3.4526506148017582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3.4526506148017582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114.96144495286387</v>
      </c>
      <c r="AO181" s="62">
        <f t="shared" si="144"/>
        <v>323.95542817958631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2.9292131395752046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2.9292131395752046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88.942039147781145</v>
      </c>
      <c r="BJ181" s="62">
        <f t="shared" si="146"/>
        <v>285.44174440475035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2.5386513876318486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2.5386513876318486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0.12000000000000455</v>
      </c>
      <c r="O182" s="14">
        <f>N182*VLOOKUP('Données projet'!$B$9,Paramètres!$A$1:$I$89,3,0)*VLOOKUP('Données projet'!$B$9,Paramètres!$A$1:$I$89,5,0)</f>
        <v>6.1027200000002321E-2</v>
      </c>
      <c r="P182" s="14">
        <f t="shared" si="141"/>
        <v>3.8944002138970958E-2</v>
      </c>
      <c r="Q182" s="22">
        <f t="shared" si="162"/>
        <v>0.17411651039204512</v>
      </c>
      <c r="R182" s="62">
        <f t="shared" si="109"/>
        <v>289.50999124452915</v>
      </c>
      <c r="S182" s="62">
        <f ca="1">AVERAGE(OFFSET($R$3,0,0,'Données projet'!$E$9+1,1))-AVERAGE(OFFSET($H$3,0,0,'Données projet'!$E$9+1,1))</f>
        <v>110.66940997451383</v>
      </c>
      <c r="T182" s="62">
        <f t="shared" si="142"/>
        <v>375.5294124310891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3.3849462421544296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3.3849462421544296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114.96144495286387</v>
      </c>
      <c r="AO182" s="62">
        <f t="shared" si="144"/>
        <v>323.95542817958631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2.8717730565517336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2.8717730565517336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88.942039147781145</v>
      </c>
      <c r="BJ182" s="62">
        <f t="shared" si="146"/>
        <v>285.44174440475035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2.4888699823448404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2.4888699823448404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0.12000000000000455</v>
      </c>
      <c r="O183" s="14">
        <f>N183*VLOOKUP('Données projet'!$B$9,Paramètres!$A$1:$I$89,3,0)*VLOOKUP('Données projet'!$B$9,Paramètres!$A$1:$I$89,5,0)</f>
        <v>6.1027200000002321E-2</v>
      </c>
      <c r="P183" s="14">
        <f t="shared" si="141"/>
        <v>3.8944002138970958E-2</v>
      </c>
      <c r="Q183" s="22">
        <f t="shared" si="162"/>
        <v>0.17411651039204512</v>
      </c>
      <c r="R183" s="62">
        <f t="shared" si="109"/>
        <v>289.57933821424666</v>
      </c>
      <c r="S183" s="62">
        <f ca="1">AVERAGE(OFFSET($R$3,0,0,'Données projet'!$E$9+1,1))-AVERAGE(OFFSET($H$3,0,0,'Données projet'!$E$9+1,1))</f>
        <v>110.66940997451383</v>
      </c>
      <c r="T183" s="62">
        <f t="shared" si="142"/>
        <v>375.5294124310891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3.3185695109591253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3.3185695109591253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114.96144495286387</v>
      </c>
      <c r="AO183" s="62">
        <f t="shared" si="144"/>
        <v>323.95542817958631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2.8154593385213618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2.8154593385213618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88.942039147781145</v>
      </c>
      <c r="BJ183" s="62">
        <f t="shared" si="146"/>
        <v>285.44174440475035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2.4400647600518512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2.4400647600518512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0.12000000000000455</v>
      </c>
      <c r="O184" s="14">
        <f>N184*VLOOKUP('Données projet'!$B$9,Paramètres!$A$1:$I$89,3,0)*VLOOKUP('Données projet'!$B$9,Paramètres!$A$1:$I$89,5,0)</f>
        <v>6.1027200000002321E-2</v>
      </c>
      <c r="P184" s="14">
        <f t="shared" si="141"/>
        <v>3.8944002138970958E-2</v>
      </c>
      <c r="Q184" s="22">
        <f t="shared" si="162"/>
        <v>0.17411651039204512</v>
      </c>
      <c r="R184" s="62">
        <f t="shared" si="109"/>
        <v>289.64748216907611</v>
      </c>
      <c r="S184" s="62">
        <f ca="1">AVERAGE(OFFSET($R$3,0,0,'Données projet'!$E$9+1,1))-AVERAGE(OFFSET($H$3,0,0,'Données projet'!$E$9+1,1))</f>
        <v>110.66940997451383</v>
      </c>
      <c r="T184" s="62">
        <f t="shared" si="142"/>
        <v>375.5294124310891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3.2534943869767528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3.2534943869767528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114.96144495286387</v>
      </c>
      <c r="AO184" s="62">
        <f t="shared" si="144"/>
        <v>323.95542817958631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2.7602498981535888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2.7602498981535888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88.942039147781145</v>
      </c>
      <c r="BJ184" s="62">
        <f t="shared" si="146"/>
        <v>285.44174440475035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2.3922165783997813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2.3922165783997813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0.12000000000000455</v>
      </c>
      <c r="O185" s="14">
        <f>N185*VLOOKUP('Données projet'!$B$9,Paramètres!$A$1:$I$89,3,0)*VLOOKUP('Données projet'!$B$9,Paramètres!$A$1:$I$89,5,0)</f>
        <v>6.1027200000002321E-2</v>
      </c>
      <c r="P185" s="14">
        <f t="shared" si="141"/>
        <v>3.8944002138970958E-2</v>
      </c>
      <c r="Q185" s="22">
        <f t="shared" si="162"/>
        <v>0.17411651039204512</v>
      </c>
      <c r="R185" s="62">
        <f t="shared" si="109"/>
        <v>289.71444397863644</v>
      </c>
      <c r="S185" s="62">
        <f ca="1">AVERAGE(OFFSET($R$3,0,0,'Données projet'!$E$9+1,1))-AVERAGE(OFFSET($H$3,0,0,'Données projet'!$E$9+1,1))</f>
        <v>110.66940997451383</v>
      </c>
      <c r="T185" s="62">
        <f t="shared" si="142"/>
        <v>375.5294124310891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3.1896953464837678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3.1896953464837678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114.96144495286387</v>
      </c>
      <c r="AO185" s="62">
        <f t="shared" si="144"/>
        <v>323.95542817958631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2.7061230812369943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2.7061230812369943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88.942039147781145</v>
      </c>
      <c r="BJ185" s="62">
        <f t="shared" si="146"/>
        <v>285.44174440475035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2.3453066704053995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2.3453066704053995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0.12000000000000455</v>
      </c>
      <c r="O186" s="14">
        <f>N186*VLOOKUP('Données projet'!$B$9,Paramètres!$A$1:$I$89,3,0)*VLOOKUP('Données projet'!$B$9,Paramètres!$A$1:$I$89,5,0)</f>
        <v>6.1027200000002321E-2</v>
      </c>
      <c r="P186" s="14">
        <f t="shared" si="141"/>
        <v>3.8944002138970958E-2</v>
      </c>
      <c r="Q186" s="22">
        <f t="shared" si="162"/>
        <v>0.17411651039204512</v>
      </c>
      <c r="R186" s="62">
        <f t="shared" si="109"/>
        <v>289.78024415050498</v>
      </c>
      <c r="S186" s="62">
        <f ca="1">AVERAGE(OFFSET($R$3,0,0,'Données projet'!$E$9+1,1))-AVERAGE(OFFSET($H$3,0,0,'Données projet'!$E$9+1,1))</f>
        <v>110.66940997451383</v>
      </c>
      <c r="T186" s="62">
        <f t="shared" si="142"/>
        <v>375.5294124310891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3.1271473662612781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3.1271473662612781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114.96144495286387</v>
      </c>
      <c r="AO186" s="62">
        <f t="shared" si="144"/>
        <v>323.95542817958631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2.6530576581860359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2.6530576581860359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88.942039147781145</v>
      </c>
      <c r="BJ186" s="62">
        <f t="shared" si="146"/>
        <v>285.44174440475035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2.2993166370945688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2.2993166370945688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0.12000000000000455</v>
      </c>
      <c r="O187" s="14">
        <f>N187*VLOOKUP('Données projet'!$B$9,Paramètres!$A$1:$I$89,3,0)*VLOOKUP('Données projet'!$B$9,Paramètres!$A$1:$I$89,5,0)</f>
        <v>6.1027200000002321E-2</v>
      </c>
      <c r="P187" s="14">
        <f t="shared" si="141"/>
        <v>3.8944002138970958E-2</v>
      </c>
      <c r="Q187" s="22">
        <f t="shared" si="162"/>
        <v>0.17411651039204512</v>
      </c>
      <c r="R187" s="62">
        <f t="shared" si="109"/>
        <v>289.84490283649876</v>
      </c>
      <c r="S187" s="62">
        <f ca="1">AVERAGE(OFFSET($R$3,0,0,'Données projet'!$E$9+1,1))-AVERAGE(OFFSET($H$3,0,0,'Données projet'!$E$9+1,1))</f>
        <v>110.66940997451383</v>
      </c>
      <c r="T187" s="62">
        <f t="shared" si="142"/>
        <v>375.5294124310891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3.0658259137804507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3.0658259137804507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114.96144495286387</v>
      </c>
      <c r="AO187" s="62">
        <f t="shared" si="144"/>
        <v>323.95542817958631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2.6010328157143947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2.6010328157143947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88.942039147781145</v>
      </c>
      <c r="BJ187" s="62">
        <f t="shared" si="146"/>
        <v>285.44174440475035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2.254228440285813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2.254228440285813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0.12000000000000455</v>
      </c>
      <c r="O188" s="14">
        <f>N188*VLOOKUP('Données projet'!$B$9,Paramètres!$A$1:$I$89,3,0)*VLOOKUP('Données projet'!$B$9,Paramètres!$A$1:$I$89,5,0)</f>
        <v>6.1027200000002321E-2</v>
      </c>
      <c r="P188" s="14">
        <f t="shared" si="141"/>
        <v>3.8944002138970958E-2</v>
      </c>
      <c r="Q188" s="22">
        <f t="shared" si="162"/>
        <v>0.17411651039204512</v>
      </c>
      <c r="R188" s="62">
        <f t="shared" si="109"/>
        <v>289.90843983884577</v>
      </c>
      <c r="S188" s="62">
        <f ca="1">AVERAGE(OFFSET($R$3,0,0,'Données projet'!$E$9+1,1))-AVERAGE(OFFSET($H$3,0,0,'Données projet'!$E$9+1,1))</f>
        <v>110.66940997451383</v>
      </c>
      <c r="T188" s="62">
        <f t="shared" si="142"/>
        <v>375.5294124310891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3.0057069375803791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3.0057069375803791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114.96144495286387</v>
      </c>
      <c r="AO188" s="62">
        <f t="shared" si="144"/>
        <v>323.95542817958631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2.5500281486716019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2.5500281486716019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88.942039147781145</v>
      </c>
      <c r="BJ188" s="62">
        <f t="shared" si="146"/>
        <v>285.44174440475035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2.2100243955153922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2.2100243955153922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0.12000000000000455</v>
      </c>
      <c r="O189" s="14">
        <f>N189*VLOOKUP('Données projet'!$B$9,Paramètres!$A$1:$I$89,3,0)*VLOOKUP('Données projet'!$B$9,Paramètres!$A$1:$I$89,5,0)</f>
        <v>6.1027200000002321E-2</v>
      </c>
      <c r="P189" s="14">
        <f t="shared" si="141"/>
        <v>3.8944002138970958E-2</v>
      </c>
      <c r="Q189" s="22">
        <f t="shared" si="162"/>
        <v>0.17411651039204512</v>
      </c>
      <c r="R189" s="62">
        <f t="shared" si="109"/>
        <v>289.97087461624943</v>
      </c>
      <c r="S189" s="62">
        <f ca="1">AVERAGE(OFFSET($R$3,0,0,'Données projet'!$E$9+1,1))-AVERAGE(OFFSET($H$3,0,0,'Données projet'!$E$9+1,1))</f>
        <v>110.66940997451383</v>
      </c>
      <c r="T189" s="62">
        <f t="shared" si="142"/>
        <v>375.5294124310891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2.9467668578346364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2.9467668578346364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114.96144495286387</v>
      </c>
      <c r="AO189" s="62">
        <f t="shared" si="144"/>
        <v>323.95542817958631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2.5000236520397432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2.5000236520397432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88.942039147781145</v>
      </c>
      <c r="BJ189" s="62">
        <f t="shared" si="146"/>
        <v>285.44174440475035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2.1666871651011146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2.1666871651011146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0.12000000000000455</v>
      </c>
      <c r="O190" s="14">
        <f>N190*VLOOKUP('Données projet'!$B$9,Paramètres!$A$1:$I$89,3,0)*VLOOKUP('Données projet'!$B$9,Paramètres!$A$1:$I$89,5,0)</f>
        <v>6.1027200000002321E-2</v>
      </c>
      <c r="P190" s="14">
        <f t="shared" si="141"/>
        <v>3.8944002138970958E-2</v>
      </c>
      <c r="Q190" s="22">
        <f t="shared" si="162"/>
        <v>0.17411651039204512</v>
      </c>
      <c r="R190" s="62">
        <f t="shared" si="109"/>
        <v>290.03222628984844</v>
      </c>
      <c r="S190" s="62">
        <f ca="1">AVERAGE(OFFSET($R$3,0,0,'Données projet'!$E$9+1,1))-AVERAGE(OFFSET($H$3,0,0,'Données projet'!$E$9+1,1))</f>
        <v>110.66940997451383</v>
      </c>
      <c r="T190" s="62">
        <f t="shared" si="142"/>
        <v>375.5294124310891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2.8889825571028087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2.8889825571028087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114.96144495286387</v>
      </c>
      <c r="AO190" s="62">
        <f t="shared" si="144"/>
        <v>323.95542817958631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2.450999713087104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2.450999713087104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88.942039147781145</v>
      </c>
      <c r="BJ190" s="62">
        <f t="shared" si="146"/>
        <v>285.44174440475035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2.1241997513421604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2.1241997513421604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0.12000000000000455</v>
      </c>
      <c r="O191" s="14">
        <f>N191*VLOOKUP('Données projet'!$B$9,Paramètres!$A$1:$I$89,3,0)*VLOOKUP('Données projet'!$B$9,Paramètres!$A$1:$I$89,5,0)</f>
        <v>6.1027200000002321E-2</v>
      </c>
      <c r="P191" s="14">
        <f t="shared" si="141"/>
        <v>3.8944002138970958E-2</v>
      </c>
      <c r="Q191" s="22">
        <f t="shared" si="162"/>
        <v>0.17411651039204512</v>
      </c>
      <c r="R191" s="62">
        <f t="shared" si="109"/>
        <v>290.09251364907226</v>
      </c>
      <c r="S191" s="62">
        <f ca="1">AVERAGE(OFFSET($R$3,0,0,'Données projet'!$E$9+1,1))-AVERAGE(OFFSET($H$3,0,0,'Données projet'!$E$9+1,1))</f>
        <v>110.66940997451383</v>
      </c>
      <c r="T191" s="62">
        <f t="shared" si="142"/>
        <v>375.5294124310891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2.8323313712633889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2.8323313712633889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114.96144495286387</v>
      </c>
      <c r="AO191" s="62">
        <f t="shared" si="144"/>
        <v>323.95542817958631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2.4029371036756757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2.4029371036756757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88.942039147781145</v>
      </c>
      <c r="BJ191" s="62">
        <f t="shared" si="146"/>
        <v>285.44174440475035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2.0825454898522557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2.0825454898522557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0.12000000000000455</v>
      </c>
      <c r="O192" s="14">
        <f>N192*VLOOKUP('Données projet'!$B$9,Paramètres!$A$1:$I$89,3,0)*VLOOKUP('Données projet'!$B$9,Paramètres!$A$1:$I$89,5,0)</f>
        <v>6.1027200000002321E-2</v>
      </c>
      <c r="P192" s="14">
        <f t="shared" si="141"/>
        <v>3.8944002138970958E-2</v>
      </c>
      <c r="Q192" s="22">
        <f t="shared" si="162"/>
        <v>0.17411651039204512</v>
      </c>
      <c r="R192" s="62">
        <f t="shared" si="109"/>
        <v>290.15175515739588</v>
      </c>
      <c r="S192" s="62">
        <f ca="1">AVERAGE(OFFSET($R$3,0,0,'Données projet'!$E$9+1,1))-AVERAGE(OFFSET($H$3,0,0,'Données projet'!$E$9+1,1))</f>
        <v>110.66940997451383</v>
      </c>
      <c r="T192" s="62">
        <f t="shared" si="142"/>
        <v>375.5294124310891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2.7767910806244687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2.7767910806244687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114.96144495286387</v>
      </c>
      <c r="AO192" s="62">
        <f t="shared" si="144"/>
        <v>323.95542817958631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2.3558169727195084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2.3558169727195084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88.942039147781145</v>
      </c>
      <c r="BJ192" s="62">
        <f t="shared" si="146"/>
        <v>285.44174440475035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2.0417080430235774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2.0417080430235774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0.12000000000000455</v>
      </c>
      <c r="O193" s="14">
        <f>N193*VLOOKUP('Données projet'!$B$9,Paramètres!$A$1:$I$89,3,0)*VLOOKUP('Données projet'!$B$9,Paramètres!$A$1:$I$89,5,0)</f>
        <v>6.1027200000002321E-2</v>
      </c>
      <c r="P193" s="14">
        <f t="shared" si="141"/>
        <v>3.8944002138970958E-2</v>
      </c>
      <c r="Q193" s="22">
        <f t="shared" si="162"/>
        <v>0.17411651039204512</v>
      </c>
      <c r="R193" s="62">
        <f t="shared" si="109"/>
        <v>290.20996895799431</v>
      </c>
      <c r="S193" s="62">
        <f ca="1">AVERAGE(OFFSET($R$3,0,0,'Données projet'!$E$9+1,1))-AVERAGE(OFFSET($H$3,0,0,'Données projet'!$E$9+1,1))</f>
        <v>110.66940997451383</v>
      </c>
      <c r="T193" s="62">
        <f t="shared" si="142"/>
        <v>375.5294124310891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2.7223399012087452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2.7223399012087452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114.96144495286387</v>
      </c>
      <c r="AO193" s="62">
        <f t="shared" si="144"/>
        <v>323.95542817958631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2.3096208387909494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2.3096208387909494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88.942039147781145</v>
      </c>
      <c r="BJ193" s="62">
        <f t="shared" si="146"/>
        <v>285.44174440475035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2.0016713936188264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2.0016713936188264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0.12000000000000455</v>
      </c>
      <c r="O194" s="14">
        <f>N194*VLOOKUP('Données projet'!$B$9,Paramètres!$A$1:$I$89,3,0)*VLOOKUP('Données projet'!$B$9,Paramètres!$A$1:$I$89,5,0)</f>
        <v>6.1027200000002321E-2</v>
      </c>
      <c r="P194" s="14">
        <f t="shared" si="141"/>
        <v>3.8944002138970958E-2</v>
      </c>
      <c r="Q194" s="22">
        <f t="shared" si="162"/>
        <v>0.17411651039204512</v>
      </c>
      <c r="R194" s="62">
        <f t="shared" si="109"/>
        <v>290.26717287929887</v>
      </c>
      <c r="S194" s="62">
        <f ca="1">AVERAGE(OFFSET($R$3,0,0,'Données projet'!$E$9+1,1))-AVERAGE(OFFSET($H$3,0,0,'Données projet'!$E$9+1,1))</f>
        <v>110.66940997451383</v>
      </c>
      <c r="T194" s="62">
        <f t="shared" si="142"/>
        <v>375.5294124310891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2.6689564762094244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2.6689564762094244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114.96144495286387</v>
      </c>
      <c r="AO194" s="62">
        <f t="shared" si="144"/>
        <v>323.95542817958631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2.2643305828718701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2.2643305828718701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88.942039147781145</v>
      </c>
      <c r="BJ194" s="62">
        <f t="shared" si="146"/>
        <v>285.44174440475035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1.9624198384889575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1.9624198384889575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0.12000000000000455</v>
      </c>
      <c r="O195" s="14">
        <f>N195*VLOOKUP('Données projet'!$B$9,Paramètres!$A$1:$I$89,3,0)*VLOOKUP('Données projet'!$B$9,Paramètres!$A$1:$I$89,5,0)</f>
        <v>6.1027200000002321E-2</v>
      </c>
      <c r="P195" s="14">
        <f t="shared" si="141"/>
        <v>3.8944002138970958E-2</v>
      </c>
      <c r="Q195" s="22">
        <f t="shared" si="162"/>
        <v>0.17411651039204512</v>
      </c>
      <c r="R195" s="62">
        <f t="shared" ref="R195:R203" si="191">Q195+(I195+J195)*44/12</f>
        <v>290.32338444045769</v>
      </c>
      <c r="S195" s="62">
        <f ca="1">AVERAGE(OFFSET($R$3,0,0,'Données projet'!$E$9+1,1))-AVERAGE(OFFSET($H$3,0,0,'Données projet'!$E$9+1,1))</f>
        <v>110.66940997451383</v>
      </c>
      <c r="T195" s="62">
        <f t="shared" si="142"/>
        <v>375.5294124310891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2.6166198676136663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2.6166198676136663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114.96144495286387</v>
      </c>
      <c r="AO195" s="62">
        <f t="shared" si="144"/>
        <v>323.95542817958631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2.2199284412470353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2.2199284412470353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88.942039147781145</v>
      </c>
      <c r="BJ195" s="62">
        <f t="shared" si="146"/>
        <v>285.44174440475035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1.9239379824141007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1.9239379824141007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0.12000000000000455</v>
      </c>
      <c r="O196" s="14">
        <f>N196*VLOOKUP('Données projet'!$B$9,Paramètres!$A$1:$I$89,3,0)*VLOOKUP('Données projet'!$B$9,Paramètres!$A$1:$I$89,5,0)</f>
        <v>6.1027200000002321E-2</v>
      </c>
      <c r="P196" s="14">
        <f t="shared" si="141"/>
        <v>3.8944002138970958E-2</v>
      </c>
      <c r="Q196" s="22">
        <f t="shared" si="162"/>
        <v>0.17411651039204512</v>
      </c>
      <c r="R196" s="62">
        <f t="shared" si="191"/>
        <v>290.37862085670054</v>
      </c>
      <c r="S196" s="62">
        <f ca="1">AVERAGE(OFFSET($R$3,0,0,'Données projet'!$E$9+1,1))-AVERAGE(OFFSET($H$3,0,0,'Données projet'!$E$9+1,1))</f>
        <v>110.66940997451383</v>
      </c>
      <c r="T196" s="62">
        <f t="shared" si="142"/>
        <v>375.5294124310891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2.5653095479902914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2.5653095479902914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114.96144495286387</v>
      </c>
      <c r="AO196" s="62">
        <f t="shared" si="144"/>
        <v>323.95542817958631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2.1763969985368314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2.1763969985368314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88.942039147781145</v>
      </c>
      <c r="BJ196" s="62">
        <f t="shared" si="146"/>
        <v>285.44174440475035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1.8862107320652572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1.8862107320652572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0.12000000000000455</v>
      </c>
      <c r="O197" s="14">
        <f>N197*VLOOKUP('Données projet'!$B$9,Paramètres!$A$1:$I$89,3,0)*VLOOKUP('Données projet'!$B$9,Paramètres!$A$1:$I$89,5,0)</f>
        <v>6.1027200000002321E-2</v>
      </c>
      <c r="P197" s="14">
        <f t="shared" ref="P197:P203" si="203">EXP(-1.0587+0.8836*LN(O197)+0.284)</f>
        <v>3.8944002138970958E-2</v>
      </c>
      <c r="Q197" s="22">
        <f t="shared" si="162"/>
        <v>0.17411651039204512</v>
      </c>
      <c r="R197" s="62">
        <f t="shared" si="191"/>
        <v>290.43289904461176</v>
      </c>
      <c r="S197" s="62">
        <f ca="1">AVERAGE(OFFSET($R$3,0,0,'Données projet'!$E$9+1,1))-AVERAGE(OFFSET($H$3,0,0,'Données projet'!$E$9+1,1))</f>
        <v>110.66940997451383</v>
      </c>
      <c r="T197" s="62">
        <f t="shared" ref="T197:T203" si="204">$T$3</f>
        <v>375.5294124310891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2.5150053924385265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2.5150053924385265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114.96144495286387</v>
      </c>
      <c r="AO197" s="62">
        <f t="shared" ref="AO197:AO203" si="205">$AO$3</f>
        <v>323.95542817958631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2.1337191808666165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2.1337191808666165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88.942039147781145</v>
      </c>
      <c r="BJ197" s="62">
        <f t="shared" ref="BJ197:BJ203" si="206">$BJ$3</f>
        <v>285.44174440475035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1.8492232900844041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1.8492232900844041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0.12000000000000455</v>
      </c>
      <c r="O198" s="14">
        <f>N198*VLOOKUP('Données projet'!$B$9,Paramètres!$A$1:$I$89,3,0)*VLOOKUP('Données projet'!$B$9,Paramètres!$A$1:$I$89,5,0)</f>
        <v>6.1027200000002321E-2</v>
      </c>
      <c r="P198" s="14">
        <f t="shared" si="203"/>
        <v>3.8944002138970958E-2</v>
      </c>
      <c r="Q198" s="22">
        <f t="shared" si="162"/>
        <v>0.17411651039204512</v>
      </c>
      <c r="R198" s="62">
        <f t="shared" si="191"/>
        <v>290.48623562731052</v>
      </c>
      <c r="S198" s="62">
        <f ca="1">AVERAGE(OFFSET($R$3,0,0,'Données projet'!$E$9+1,1))-AVERAGE(OFFSET($H$3,0,0,'Données projet'!$E$9+1,1))</f>
        <v>110.66940997451383</v>
      </c>
      <c r="T198" s="62">
        <f t="shared" si="204"/>
        <v>375.5294124310891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2.4656876706946265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2.4656876706946265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114.96144495286387</v>
      </c>
      <c r="AO198" s="62">
        <f t="shared" si="205"/>
        <v>323.95542817958631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2.0918782491700161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2.0918782491700161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88.942039147781145</v>
      </c>
      <c r="BJ198" s="62">
        <f t="shared" si="206"/>
        <v>285.44174440475035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1.8129611492806836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1.8129611492806836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0.12000000000000455</v>
      </c>
      <c r="O199" s="14">
        <f>N199*VLOOKUP('Données projet'!$B$9,Paramètres!$A$1:$I$89,3,0)*VLOOKUP('Données projet'!$B$9,Paramètres!$A$1:$I$89,5,0)</f>
        <v>6.1027200000002321E-2</v>
      </c>
      <c r="P199" s="14">
        <f t="shared" si="203"/>
        <v>3.8944002138970958E-2</v>
      </c>
      <c r="Q199" s="22">
        <f t="shared" si="162"/>
        <v>0.17411651039204512</v>
      </c>
      <c r="R199" s="62">
        <f t="shared" si="191"/>
        <v>290.53864693954222</v>
      </c>
      <c r="S199" s="62">
        <f ca="1">AVERAGE(OFFSET($R$3,0,0,'Données projet'!$E$9+1,1))-AVERAGE(OFFSET($H$3,0,0,'Données projet'!$E$9+1,1))</f>
        <v>110.66940997451383</v>
      </c>
      <c r="T199" s="62">
        <f t="shared" si="204"/>
        <v>375.5294124310891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2.417337039393284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2.417337039393284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114.96144495286387</v>
      </c>
      <c r="AO199" s="62">
        <f t="shared" si="205"/>
        <v>323.95542817958631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2.0508577926235376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2.0508577926235376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88.942039147781145</v>
      </c>
      <c r="BJ199" s="62">
        <f t="shared" si="206"/>
        <v>285.44174440475035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1.7774100869404021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1.7774100869404021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0.12000000000000455</v>
      </c>
      <c r="O200" s="14">
        <f>N200*VLOOKUP('Données projet'!$B$9,Paramètres!$A$1:$I$89,3,0)*VLOOKUP('Données projet'!$B$9,Paramètres!$A$1:$I$89,5,0)</f>
        <v>6.1027200000002321E-2</v>
      </c>
      <c r="P200" s="14">
        <f t="shared" si="203"/>
        <v>3.8944002138970958E-2</v>
      </c>
      <c r="Q200" s="22">
        <f t="shared" si="162"/>
        <v>0.17411651039204512</v>
      </c>
      <c r="R200" s="62">
        <f t="shared" si="191"/>
        <v>290.59014903268081</v>
      </c>
      <c r="S200" s="62">
        <f ca="1">AVERAGE(OFFSET($R$3,0,0,'Données projet'!$E$9+1,1))-AVERAGE(OFFSET($H$3,0,0,'Données projet'!$E$9+1,1))</f>
        <v>110.66940997451383</v>
      </c>
      <c r="T200" s="62">
        <f t="shared" si="204"/>
        <v>375.5294124310891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2.3699345344807878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2.3699345344807878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114.96144495286387</v>
      </c>
      <c r="AO200" s="62">
        <f t="shared" si="205"/>
        <v>323.95542817958631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2.0106417222099275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2.0106417222099275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88.942039147781145</v>
      </c>
      <c r="BJ200" s="62">
        <f t="shared" si="206"/>
        <v>285.44174440475035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1.7425561592486065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1.7425561592486065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0.12000000000000455</v>
      </c>
      <c r="O201" s="14">
        <f>N201*VLOOKUP('Données projet'!$B$9,Paramètres!$A$1:$I$89,3,0)*VLOOKUP('Données projet'!$B$9,Paramètres!$A$1:$I$89,5,0)</f>
        <v>6.1027200000002321E-2</v>
      </c>
      <c r="P201" s="14">
        <f t="shared" si="203"/>
        <v>3.8944002138970958E-2</v>
      </c>
      <c r="Q201" s="22">
        <f t="shared" si="162"/>
        <v>0.17411651039204512</v>
      </c>
      <c r="R201" s="62">
        <f t="shared" si="191"/>
        <v>290.64075767964493</v>
      </c>
      <c r="S201" s="62">
        <f ca="1">AVERAGE(OFFSET($R$3,0,0,'Données projet'!$E$9+1,1))-AVERAGE(OFFSET($H$3,0,0,'Données projet'!$E$9+1,1))</f>
        <v>110.66940997451383</v>
      </c>
      <c r="T201" s="62">
        <f t="shared" si="204"/>
        <v>375.5294124310891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2.3234615637769527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2.3234615637769527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114.96144495286387</v>
      </c>
      <c r="AO201" s="62">
        <f t="shared" si="205"/>
        <v>323.95542817958631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1.9712142644077475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1.9712142644077475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88.942039147781145</v>
      </c>
      <c r="BJ201" s="62">
        <f t="shared" si="206"/>
        <v>285.44174440475035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1.7083856958200503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1.7083856958200503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0.12000000000000455</v>
      </c>
      <c r="O202" s="14">
        <f>N202*VLOOKUP('Données projet'!$B$9,Paramètres!$A$1:$I$89,3,0)*VLOOKUP('Données projet'!$B$9,Paramètres!$A$1:$I$89,5,0)</f>
        <v>6.1027200000002321E-2</v>
      </c>
      <c r="P202" s="14">
        <f t="shared" si="203"/>
        <v>3.8944002138970958E-2</v>
      </c>
      <c r="Q202" s="22">
        <f t="shared" si="162"/>
        <v>0.17411651039204512</v>
      </c>
      <c r="R202" s="62">
        <f t="shared" si="191"/>
        <v>290.69048837972815</v>
      </c>
      <c r="S202" s="62">
        <f ca="1">AVERAGE(OFFSET($R$3,0,0,'Données projet'!$E$9+1,1))-AVERAGE(OFFSET($H$3,0,0,'Données projet'!$E$9+1,1))</f>
        <v>110.66940997451383</v>
      </c>
      <c r="T202" s="62">
        <f t="shared" si="204"/>
        <v>375.5294124310891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2.2778998996829065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2.2778998996829065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114.96144495286387</v>
      </c>
      <c r="AO202" s="62">
        <f t="shared" si="205"/>
        <v>323.95542817958631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1.9325599550046935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1.9325599550046935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88.942039147781145</v>
      </c>
      <c r="BJ202" s="62">
        <f t="shared" si="206"/>
        <v>285.44174440475035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1.6748852943374033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1.6748852943374033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0.12000000000000455</v>
      </c>
      <c r="O203" s="14">
        <f>N203*VLOOKUP('Données projet'!$B$9,Paramètres!$A$1:$I$89,3,0)*VLOOKUP('Données projet'!$B$9,Paramètres!$A$1:$I$89,5,0)</f>
        <v>6.1027200000002321E-2</v>
      </c>
      <c r="P203" s="14">
        <f t="shared" si="203"/>
        <v>3.8944002138970958E-2</v>
      </c>
      <c r="Q203" s="22">
        <f t="shared" si="162"/>
        <v>0.17411651039204512</v>
      </c>
      <c r="R203" s="62">
        <f t="shared" si="191"/>
        <v>290.73935636334613</v>
      </c>
      <c r="S203" s="62">
        <f ca="1">AVERAGE(OFFSET($R$3,0,0,'Données projet'!$E$9+1,1))-AVERAGE(OFFSET($H$3,0,0,'Données projet'!$E$9+1,1))</f>
        <v>110.66940997451383</v>
      </c>
      <c r="T203" s="62">
        <f t="shared" si="204"/>
        <v>375.5294124310891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2.2332316720318737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2.2332316720318737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114.96144495286387</v>
      </c>
      <c r="AO203" s="62">
        <f t="shared" si="205"/>
        <v>323.95542817958631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1.8946636330322326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1.8946636330322326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88.942039147781145</v>
      </c>
      <c r="BJ203" s="62">
        <f t="shared" si="206"/>
        <v>285.44174440475035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1.6420418152946037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1.6420418152946037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1.1072173462724677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1.5154905741783802</v>
      </c>
      <c r="BA205" s="88">
        <f>EXP(LN('Données projet'!B88)/'Données projet'!A88)</f>
        <v>1.2224670613771778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E1" zoomScale="90" zoomScaleNormal="90" workbookViewId="0">
      <selection activeCell="F16" sqref="F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0.97799999999999987</v>
      </c>
      <c r="C6" s="156">
        <f ca="1">IF(OR('Données projet'!B9="",'Données projet'!C9="",'Données projet'!C9=0%),0,Calculateur!S3)</f>
        <v>110.66940997451383</v>
      </c>
      <c r="D6" s="156">
        <f>IF(OR('Données projet'!B9="",'Données projet'!C9="",'Données projet'!C9=0%),0,Calculateur!T3)</f>
        <v>375.5294124310891</v>
      </c>
      <c r="E6" s="156">
        <f ca="1">MIN(C6,D6)</f>
        <v>110.66940997451383</v>
      </c>
      <c r="F6" s="156">
        <f ca="1">E6*B6</f>
        <v>108.2346829550745</v>
      </c>
      <c r="G6" s="156">
        <f ca="1">F6*(100%-'Données projet'!$C$24)*(100%-'Données projet'!$C$25)*(100%-'Données projet'!$C$26)*(100%-'Données projet'!$C$27)</f>
        <v>87.670093193610342</v>
      </c>
      <c r="H6" s="157">
        <f>IF(OR('Données projet'!B9="",'Données projet'!C9="",'Données projet'!C9=0%),0,AVERAGE(Calculateur!$AC$3:$AC$33)*B6)</f>
        <v>29.977595639743637</v>
      </c>
      <c r="I6" s="158">
        <f>H6*(100%-'Données projet'!$C$24)*(100%-'Données projet'!$C$25)*(100%-'Données projet'!$C$26)*(100%-'Données projet'!$C$27)</f>
        <v>24.281852468192348</v>
      </c>
      <c r="J6" s="159">
        <f>IF(OR('Données projet'!B9="",'Données projet'!C9="",'Données projet'!C9=0%),0,SUM(Calculateur!$V$3:$V$33)*VLOOKUP('Données projet'!$B$9,Paramètres!$A$1:$I$89,9,0)*B6)</f>
        <v>314.29007999999999</v>
      </c>
      <c r="K6" s="160">
        <f>J6*(100%-'Données projet'!$C$24)*(100%-'Données projet'!$C$25)*(100%-'Données projet'!$C$26)*(100%-'Données projet'!$C$27)</f>
        <v>254.57496479999998</v>
      </c>
      <c r="L6" s="161">
        <f ca="1">G6+I6+K6</f>
        <v>366.52691046180269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I-214</v>
      </c>
      <c r="B7" s="163">
        <f>'Données projet'!D10</f>
        <v>1.1409999999999998</v>
      </c>
      <c r="C7" s="156">
        <f ca="1">IF(OR('Données projet'!B10="",'Données projet'!C10="",'Données projet'!C10=0%),0,Calculateur!AN3)</f>
        <v>114.96144495286387</v>
      </c>
      <c r="D7" s="156">
        <f>IF(OR('Données projet'!B10="",'Données projet'!C10="",'Données projet'!C10=0%),0,Calculateur!AO3)</f>
        <v>323.95542817958631</v>
      </c>
      <c r="E7" s="156">
        <f t="shared" ref="E7:E15" ca="1" si="0">MIN(C7,D7)</f>
        <v>114.96144495286387</v>
      </c>
      <c r="F7" s="156">
        <f t="shared" ref="F7:F15" ca="1" si="1">E7*B7</f>
        <v>131.17100869121765</v>
      </c>
      <c r="G7" s="156">
        <f ca="1">F7*(100%-'Données projet'!$C$24)*(100%-'Données projet'!$C$25)*(100%-'Données projet'!$C$26)*(100%-'Données projet'!$C$27)</f>
        <v>106.24851703988631</v>
      </c>
      <c r="H7" s="164">
        <f>IF(OR('Données projet'!B10="",'Données projet'!C10="",'Données projet'!C10=0%),0,AVERAGE(Calculateur!$AX$3:$AX$33)*B7)</f>
        <v>29.67166571727574</v>
      </c>
      <c r="I7" s="158">
        <f>H7*(100%-'Données projet'!$C$24)*(100%-'Données projet'!$C$25)*(100%-'Données projet'!$C$26)*(100%-'Données projet'!$C$27)</f>
        <v>24.03404923099335</v>
      </c>
      <c r="J7" s="159">
        <f>IF(OR('Données projet'!B10="",'Données projet'!C10="",'Données projet'!C10=0%),0,SUM(Calculateur!$AQ$3:$AQ$33)*VLOOKUP('Données projet'!$B$10,Paramètres!$A$1:$I$89,9,0)*B7)</f>
        <v>359.62037999999995</v>
      </c>
      <c r="K7" s="160">
        <f>J7*(100%-'Données projet'!$C$24)*(100%-'Données projet'!$C$25)*(100%-'Données projet'!$C$26)*(100%-'Données projet'!$C$27)</f>
        <v>291.29250779999995</v>
      </c>
      <c r="L7" s="161">
        <f t="shared" ref="L7:L15" ca="1" si="2">G7+I7+K7</f>
        <v>421.57507407087962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I-214</v>
      </c>
      <c r="B8" s="163">
        <f>'Données projet'!D11</f>
        <v>1.1409999999999998</v>
      </c>
      <c r="C8" s="156">
        <f ca="1">IF(OR('Données projet'!B11="",'Données projet'!C11="",'Données projet'!C11=0%),0,Calculateur!BI3)</f>
        <v>88.942039147781145</v>
      </c>
      <c r="D8" s="156">
        <f>IF(OR('Données projet'!B11="",'Données projet'!C11="",'Données projet'!C11=0%),0,Calculateur!BJ3)</f>
        <v>285.44174440475035</v>
      </c>
      <c r="E8" s="156">
        <f t="shared" ca="1" si="0"/>
        <v>88.942039147781145</v>
      </c>
      <c r="F8" s="156">
        <f t="shared" ca="1" si="1"/>
        <v>101.48286666761827</v>
      </c>
      <c r="G8" s="156">
        <f ca="1">F8*(100%-'Données projet'!$C$24)*(100%-'Données projet'!$C$25)*(100%-'Données projet'!$C$26)*(100%-'Données projet'!$C$27)</f>
        <v>82.201122000770809</v>
      </c>
      <c r="H8" s="164">
        <f>IF(OR('Données projet'!B11="",'Données projet'!C11="",'Données projet'!C11=0%),0,AVERAGE(Calculateur!$BS$3:$BS$33)*B8)</f>
        <v>25.715443621638983</v>
      </c>
      <c r="I8" s="158">
        <f>H8*(100%-'Données projet'!$C$24)*(100%-'Données projet'!$C$25)*(100%-'Données projet'!$C$26)*(100%-'Données projet'!$C$27)</f>
        <v>20.829509333527575</v>
      </c>
      <c r="J8" s="159">
        <f>IF(OR('Données projet'!B11="",'Données projet'!C11="",'Données projet'!C11=0%),0,SUM(Calculateur!$BL$3:$BL$33)*VLOOKUP('Données projet'!$B$11,Paramètres!$A$1:$I$89,9,0)*B8)</f>
        <v>311.67099599999995</v>
      </c>
      <c r="K8" s="160">
        <f>J8*(100%-'Données projet'!$C$24)*(100%-'Données projet'!$C$25)*(100%-'Données projet'!$C$26)*(100%-'Données projet'!$C$27)</f>
        <v>252.45350675999998</v>
      </c>
      <c r="L8" s="161">
        <f t="shared" ca="1" si="2"/>
        <v>355.48413809429837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340.88855831391044</v>
      </c>
      <c r="G16" s="175">
        <f t="shared" ca="1" si="3"/>
        <v>276.11973223426747</v>
      </c>
      <c r="H16" s="176">
        <f t="shared" si="3"/>
        <v>85.364704978658352</v>
      </c>
      <c r="I16" s="176">
        <f t="shared" si="3"/>
        <v>69.14541103271327</v>
      </c>
      <c r="J16" s="177">
        <f t="shared" si="3"/>
        <v>985.58145599999989</v>
      </c>
      <c r="K16" s="177">
        <f t="shared" si="3"/>
        <v>798.32097935999991</v>
      </c>
      <c r="L16" s="178">
        <f t="shared" ca="1" si="3"/>
        <v>1143.5861226269808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I-214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I-214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78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5650.9486032112873</v>
      </c>
      <c r="U10" s="190">
        <f>'Données projet'!D9</f>
        <v>0.97799999999999987</v>
      </c>
      <c r="V10" s="189">
        <f>U10*T10</f>
        <v>5526.6277339406379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I-214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5542.2765146879938</v>
      </c>
      <c r="U11" s="190">
        <f>'Données projet'!D10</f>
        <v>1.1409999999999998</v>
      </c>
      <c r="V11" s="189">
        <f t="shared" ref="V11" si="0">U11*T11</f>
        <v>6323.7375032589998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I-214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4803.3063127295945</v>
      </c>
      <c r="U12" s="190">
        <f>'Données projet'!D11</f>
        <v>1.1409999999999998</v>
      </c>
      <c r="V12" s="189">
        <f t="shared" ref="V12:V19" si="1">U12*T12</f>
        <v>5480.572502824466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4700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3638.9377400241046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6435.2359918619804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150</v>
      </c>
      <c r="Q25" s="265"/>
      <c r="R25" s="25"/>
      <c r="S25" s="198" t="s">
        <v>266</v>
      </c>
      <c r="T25" s="342">
        <f ca="1">T23-T24</f>
        <v>-2796.2982518378758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1973.9987705098101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17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18</v>
      </c>
      <c r="B34" s="193">
        <f>'Données projet'!D47</f>
        <v>312</v>
      </c>
      <c r="C34" s="206">
        <v>40</v>
      </c>
      <c r="D34" s="194">
        <f t="shared" si="2"/>
        <v>12480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143.54066985645935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137.35949268560705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131.44449060823641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125.78420153898223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120.36765697510262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115.18436074172502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110.22426865236844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105.47776904532867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100.93566415820926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96.589152304506499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92.429810817709566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I-214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88.449579729865633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84.640746152981464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80.995929332996624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77.508066347365187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74.170398418531306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70.976457816776374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67.920055327058748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7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8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9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11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12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13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15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16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17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18</v>
      </c>
      <c r="B65" s="193">
        <f>'Données projet'!D73</f>
        <v>306</v>
      </c>
      <c r="C65" s="204">
        <v>40</v>
      </c>
      <c r="D65" s="191">
        <f t="shared" si="4"/>
        <v>12240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I-214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7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8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9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11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12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13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14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16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17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18</v>
      </c>
      <c r="B96" s="193">
        <f>'Données projet'!D99</f>
        <v>265.2</v>
      </c>
      <c r="C96" s="204">
        <v>40</v>
      </c>
      <c r="D96" s="191">
        <f t="shared" si="6"/>
        <v>10608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2023-02-22T16:36:44Z</dcterms:modified>
</cp:coreProperties>
</file>