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T CIRGUE (81) - Cavailles Francette\Doc fin\"/>
    </mc:Choice>
  </mc:AlternateContent>
  <xr:revisionPtr revIDLastSave="0" documentId="13_ncr:1_{B300CC17-FF56-449A-8767-84C903812B91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<sst xmlns="http://schemas.openxmlformats.org/spreadsheetml/2006/main" count="1171" uniqueCount="324">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</sst>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391.23832354179763</c:v>
                </c:pt>
                <c:pt idx="87">
                  <c:v>395.7021417186657</c:v>
                </c:pt>
                <c:pt idx="88">
                  <c:v>400.16486874659608</c:v>
                </c:pt>
                <c:pt idx="89">
                  <c:v>404.62651852552455</c:v>
                </c:pt>
                <c:pt idx="90">
                  <c:v>409.08710462349262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B49" sqref="B4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</v>
      </c>
      <c r="D9" s="36">
        <f t="shared" ref="D9:D18" si="0">C9*$C$5</f>
        <v>0.60000000000000009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0.6</v>
      </c>
      <c r="D10" s="36">
        <f t="shared" si="0"/>
        <v>0.89999999999999991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104</v>
      </c>
      <c r="C62" s="63">
        <v>1</v>
      </c>
      <c r="D62" s="63">
        <v>32</v>
      </c>
      <c r="E62" s="54"/>
      <c r="F62" s="54"/>
      <c r="G62" s="54"/>
      <c r="H62" s="54">
        <v>1</v>
      </c>
      <c r="I62" s="56">
        <f>IFERROR(B62/A62,"")</f>
        <v>5.2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125</v>
      </c>
      <c r="C63" s="63">
        <v>2</v>
      </c>
      <c r="D63" s="63">
        <v>31</v>
      </c>
      <c r="E63" s="54"/>
      <c r="F63" s="54"/>
      <c r="G63" s="54"/>
      <c r="H63" s="54">
        <v>1</v>
      </c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144</v>
      </c>
      <c r="C64" s="63">
        <v>3</v>
      </c>
      <c r="D64" s="63">
        <v>31</v>
      </c>
      <c r="E64" s="54"/>
      <c r="F64" s="54"/>
      <c r="G64" s="54"/>
      <c r="H64" s="54">
        <v>1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159</v>
      </c>
      <c r="C65" s="63">
        <v>4</v>
      </c>
      <c r="D65" s="63">
        <v>30</v>
      </c>
      <c r="E65" s="54"/>
      <c r="F65" s="54"/>
      <c r="G65" s="54"/>
      <c r="H65" s="54"/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170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180</v>
      </c>
      <c r="C67" s="63">
        <v>6</v>
      </c>
      <c r="D67" s="63">
        <v>26</v>
      </c>
      <c r="E67" s="54"/>
      <c r="F67" s="54"/>
      <c r="G67" s="54"/>
      <c r="H67" s="5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187</v>
      </c>
      <c r="C68" s="63">
        <v>7</v>
      </c>
      <c r="D68" s="63">
        <v>24</v>
      </c>
      <c r="E68" s="54"/>
      <c r="F68" s="54"/>
      <c r="G68" s="54"/>
      <c r="H68" s="54"/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194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199</v>
      </c>
      <c r="C70" s="53">
        <v>9</v>
      </c>
      <c r="D70" s="53">
        <v>19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203</v>
      </c>
      <c r="C71" s="53">
        <v>10</v>
      </c>
      <c r="D71" s="53">
        <v>17</v>
      </c>
      <c r="E71" s="54"/>
      <c r="F71" s="54"/>
      <c r="G71" s="54"/>
      <c r="H71" s="54"/>
      <c r="I71" s="52">
        <f t="shared" si="2"/>
        <v>4.5999999999999996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206</v>
      </c>
      <c r="C72" s="53">
        <v>11</v>
      </c>
      <c r="D72" s="53">
        <v>15</v>
      </c>
      <c r="E72" s="54"/>
      <c r="F72" s="54"/>
      <c r="G72" s="54"/>
      <c r="H72" s="54"/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209</v>
      </c>
      <c r="C73" s="53">
        <v>12</v>
      </c>
      <c r="D73" s="53">
        <v>13</v>
      </c>
      <c r="E73" s="54"/>
      <c r="F73" s="54"/>
      <c r="G73" s="54"/>
      <c r="H73" s="54"/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211</v>
      </c>
      <c r="C74" s="53">
        <v>13</v>
      </c>
      <c r="D74" s="53">
        <v>11</v>
      </c>
      <c r="E74" s="54"/>
      <c r="F74" s="54"/>
      <c r="G74" s="54"/>
      <c r="H74" s="54"/>
      <c r="I74" s="52">
        <f t="shared" si="2"/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213</v>
      </c>
      <c r="C75" s="53">
        <v>14</v>
      </c>
      <c r="D75" s="53">
        <v>10</v>
      </c>
      <c r="E75" s="54"/>
      <c r="F75" s="54"/>
      <c r="G75" s="54"/>
      <c r="H75" s="54"/>
      <c r="I75" s="52">
        <f t="shared" si="2"/>
        <v>2.6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215</v>
      </c>
      <c r="C76" s="53">
        <v>15</v>
      </c>
      <c r="D76" s="53">
        <v>215</v>
      </c>
      <c r="E76" s="54"/>
      <c r="F76" s="54"/>
      <c r="G76" s="54"/>
      <c r="H76" s="54"/>
      <c r="I76" s="52">
        <f t="shared" si="2"/>
        <v>2.4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206.5885410269899</v>
      </c>
      <c r="T3" s="62">
        <f>IF('Données projet'!E9&gt;30,$R$33-$H$33,LOOKUP('Données projet'!$E$9,$A$3:$A$203,R3:R203)-LOOKUP('Données projet'!$E$9,$A$3:$A$203,$H$3:$H$203))</f>
        <v>347.41156847586302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298.251705538794</v>
      </c>
      <c r="AO3" s="62">
        <f>IF('Données projet'!E10&gt;30,$AM$33-$H$33,LOOKUP('Données projet'!$E$10,$A$3:$A$203,AM3:AM203)-LOOKUP('Données projet'!$E$10,$A$3:$A$203,$H$3:$H$203))</f>
        <v>313.28172726625479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260.02404319784944</v>
      </c>
      <c r="S4" s="62">
        <f ca="1">AVERAGE(OFFSET($R$3,0,0,'Données projet'!$E$9+1,1))-AVERAGE(OFFSET($H$3,0,0,'Données projet'!$E$9+1,1))</f>
        <v>206.5885410269899</v>
      </c>
      <c r="T4" s="62">
        <f>$T$3</f>
        <v>347.41156847586302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</v>
      </c>
      <c r="AI4" s="14">
        <f>IF('Données projet'!$A$62&gt;35,AI3+AH4-AQ3,IF(A4&lt;'Données projet'!$A$62,$AF$205^A4,IF(A4='Données projet'!$A$62,'Données projet'!$B$62,AI3+AH4-AQ3)))</f>
        <v>1.2613966317002558</v>
      </c>
      <c r="AJ4" s="14">
        <f>AI4*VLOOKUP('Données projet'!$B$10,Paramètres!$A$1:$I$89,3,0)*VLOOKUP('Données projet'!$B$10,Paramètres!$A$1:$I$89,5,0)</f>
        <v>1.1019560974533436</v>
      </c>
      <c r="AK4" s="14">
        <f>EXP(-1.0587+0.8836*LN(AJ4)+0.284)</f>
        <v>0.5021210560685857</v>
      </c>
      <c r="AL4" s="22">
        <f t="shared" ref="AL4:AL67" si="4">(AJ4+AK4)*0.475*44/12</f>
        <v>2.7937677090506927</v>
      </c>
      <c r="AM4" s="62">
        <f t="shared" ref="AM4:AM67" si="5">AL4+(AD4+AE4)*44/12</f>
        <v>260.68265659793957</v>
      </c>
      <c r="AN4" s="62">
        <f ca="1">AVERAGE(OFFSET($AM$3,0,0,'Données projet'!$E$10+1,1))-AVERAGE(OFFSET($H$3,0,0,'Données projet'!$E$10+1,1))</f>
        <v>298.251705538794</v>
      </c>
      <c r="AO4" s="62">
        <f>$AO$3</f>
        <v>313.28172726625479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262.0512076998549</v>
      </c>
      <c r="S5" s="62">
        <f ca="1">AVERAGE(OFFSET($R$3,0,0,'Données projet'!$E$9+1,1))-AVERAGE(OFFSET($H$3,0,0,'Données projet'!$E$9+1,1))</f>
        <v>206.5885410269899</v>
      </c>
      <c r="T5" s="62">
        <f t="shared" ref="T5:T68" si="34">$T$3</f>
        <v>347.41156847586302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</v>
      </c>
      <c r="AI5" s="14">
        <f>IF('Données projet'!$A$62&gt;35,AI4+AH5-AQ4,IF(A5&lt;'Données projet'!$A$62,$AF$205^A5,IF(A5='Données projet'!$A$62,'Données projet'!$B$62,AI4+AH5-AQ4)))</f>
        <v>1.5911214624647509</v>
      </c>
      <c r="AJ5" s="14">
        <f>AI5*VLOOKUP('Données projet'!$B$10,Paramètres!$A$1:$I$89,3,0)*VLOOKUP('Données projet'!$B$10,Paramètres!$A$1:$I$89,5,0)</f>
        <v>1.3900037096092066</v>
      </c>
      <c r="AK5" s="14">
        <f t="shared" ref="AK5:AK68" si="35">EXP(-1.0587+0.8836*LN(AJ5)+0.284)</f>
        <v>0.61648280327257376</v>
      </c>
      <c r="AL5" s="22">
        <f t="shared" si="4"/>
        <v>3.494630676602434</v>
      </c>
      <c r="AM5" s="62">
        <f t="shared" si="5"/>
        <v>262.60574178771355</v>
      </c>
      <c r="AN5" s="62">
        <f ca="1">AVERAGE(OFFSET($AM$3,0,0,'Données projet'!$E$10+1,1))-AVERAGE(OFFSET($H$3,0,0,'Données projet'!$E$10+1,1))</f>
        <v>298.251705538794</v>
      </c>
      <c r="AO5" s="62">
        <f t="shared" ref="AO5:AO68" si="36">$AO$3</f>
        <v>313.28172726625479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264.38312954955643</v>
      </c>
      <c r="S6" s="62">
        <f ca="1">AVERAGE(OFFSET($R$3,0,0,'Données projet'!$E$9+1,1))-AVERAGE(OFFSET($H$3,0,0,'Données projet'!$E$9+1,1))</f>
        <v>206.5885410269899</v>
      </c>
      <c r="T6" s="62">
        <f t="shared" si="34"/>
        <v>347.41156847586302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</v>
      </c>
      <c r="AI6" s="14">
        <f>IF('Données projet'!$A$62&gt;35,AI5+AH6-AQ5,IF(A6&lt;'Données projet'!$A$62,$AF$205^A6,IF(A6='Données projet'!$A$62,'Données projet'!$B$62,AI5+AH6-AQ5)))</f>
        <v>2.0070352533790219</v>
      </c>
      <c r="AJ6" s="14">
        <f>AI6*VLOOKUP('Données projet'!$B$10,Paramètres!$A$1:$I$89,3,0)*VLOOKUP('Données projet'!$B$10,Paramètres!$A$1:$I$89,5,0)</f>
        <v>1.7533459973519137</v>
      </c>
      <c r="AK6" s="14">
        <f t="shared" si="35"/>
        <v>0.75689127579405635</v>
      </c>
      <c r="AL6" s="22">
        <f t="shared" si="4"/>
        <v>4.3719965840625639</v>
      </c>
      <c r="AM6" s="62">
        <f t="shared" si="5"/>
        <v>264.70532991739589</v>
      </c>
      <c r="AN6" s="62">
        <f ca="1">AVERAGE(OFFSET($AM$3,0,0,'Données projet'!$E$10+1,1))-AVERAGE(OFFSET($H$3,0,0,'Données projet'!$E$10+1,1))</f>
        <v>298.251705538794</v>
      </c>
      <c r="AO6" s="62">
        <f t="shared" si="36"/>
        <v>313.28172726625479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267.13565485757238</v>
      </c>
      <c r="S7" s="62">
        <f ca="1">AVERAGE(OFFSET($R$3,0,0,'Données projet'!$E$9+1,1))-AVERAGE(OFFSET($H$3,0,0,'Données projet'!$E$9+1,1))</f>
        <v>206.5885410269899</v>
      </c>
      <c r="T7" s="62">
        <f t="shared" si="34"/>
        <v>347.41156847586302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</v>
      </c>
      <c r="AI7" s="14">
        <f>IF('Données projet'!$A$62&gt;35,AI6+AH7-AQ6,IF(A7&lt;'Données projet'!$A$62,$AF$205^A7,IF(A7='Données projet'!$A$62,'Données projet'!$B$62,AI6+AH7-AQ6)))</f>
        <v>2.5316675083159677</v>
      </c>
      <c r="AJ7" s="14">
        <f>AI7*VLOOKUP('Données projet'!$B$10,Paramètres!$A$1:$I$89,3,0)*VLOOKUP('Données projet'!$B$10,Paramètres!$A$1:$I$89,5,0)</f>
        <v>2.2116647352648298</v>
      </c>
      <c r="AK7" s="14">
        <f t="shared" si="35"/>
        <v>0.92927880604620439</v>
      </c>
      <c r="AL7" s="22">
        <f t="shared" si="4"/>
        <v>5.4704766677833838</v>
      </c>
      <c r="AM7" s="62">
        <f t="shared" si="5"/>
        <v>267.02603222333892</v>
      </c>
      <c r="AN7" s="62">
        <f ca="1">AVERAGE(OFFSET($AM$3,0,0,'Données projet'!$E$10+1,1))-AVERAGE(OFFSET($H$3,0,0,'Données projet'!$E$10+1,1))</f>
        <v>298.251705538794</v>
      </c>
      <c r="AO7" s="62">
        <f t="shared" si="36"/>
        <v>313.28172726625479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270.46882998305745</v>
      </c>
      <c r="S8" s="62">
        <f ca="1">AVERAGE(OFFSET($R$3,0,0,'Données projet'!$E$9+1,1))-AVERAGE(OFFSET($H$3,0,0,'Données projet'!$E$9+1,1))</f>
        <v>206.5885410269899</v>
      </c>
      <c r="T8" s="62">
        <f t="shared" si="34"/>
        <v>347.41156847586302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</v>
      </c>
      <c r="AI8" s="14">
        <f>IF('Données projet'!$A$62&gt;35,AI7+AH8-AQ7,IF(A8&lt;'Données projet'!$A$62,$AF$205^A8,IF(A8='Données projet'!$A$62,'Données projet'!$B$62,AI7+AH8-AQ7)))</f>
        <v>3.1934368675747411</v>
      </c>
      <c r="AJ8" s="14">
        <f>AI8*VLOOKUP('Données projet'!$B$10,Paramètres!$A$1:$I$89,3,0)*VLOOKUP('Données projet'!$B$10,Paramètres!$A$1:$I$89,5,0)</f>
        <v>2.7897864475132943</v>
      </c>
      <c r="AK8" s="14">
        <f t="shared" si="35"/>
        <v>1.1409288585876447</v>
      </c>
      <c r="AL8" s="22">
        <f t="shared" si="4"/>
        <v>6.8459958247924684</v>
      </c>
      <c r="AM8" s="62">
        <f t="shared" si="5"/>
        <v>269.62377360257022</v>
      </c>
      <c r="AN8" s="62">
        <f ca="1">AVERAGE(OFFSET($AM$3,0,0,'Données projet'!$E$10+1,1))-AVERAGE(OFFSET($H$3,0,0,'Données projet'!$E$10+1,1))</f>
        <v>298.251705538794</v>
      </c>
      <c r="AO8" s="62">
        <f t="shared" si="36"/>
        <v>313.28172726625479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274.60382383831177</v>
      </c>
      <c r="S9" s="62">
        <f ca="1">AVERAGE(OFFSET($R$3,0,0,'Données projet'!$E$9+1,1))-AVERAGE(OFFSET($H$3,0,0,'Données projet'!$E$9+1,1))</f>
        <v>206.5885410269899</v>
      </c>
      <c r="T9" s="62">
        <f t="shared" si="34"/>
        <v>347.41156847586302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</v>
      </c>
      <c r="AI9" s="14">
        <f>IF('Données projet'!$A$62&gt;35,AI8+AH9-AQ8,IF(A9&lt;'Données projet'!$A$62,$AF$205^A9,IF(A9='Données projet'!$A$62,'Données projet'!$B$62,AI8+AH9-AQ8)))</f>
        <v>4.0281905083061949</v>
      </c>
      <c r="AJ9" s="14">
        <f>AI9*VLOOKUP('Données projet'!$B$10,Paramètres!$A$1:$I$89,3,0)*VLOOKUP('Données projet'!$B$10,Paramètres!$A$1:$I$89,5,0)</f>
        <v>3.5190272280562924</v>
      </c>
      <c r="AK9" s="14">
        <f t="shared" si="35"/>
        <v>1.4007837603619935</v>
      </c>
      <c r="AL9" s="22">
        <f t="shared" si="4"/>
        <v>8.5686708048285141</v>
      </c>
      <c r="AM9" s="62">
        <f t="shared" si="5"/>
        <v>272.56867080482851</v>
      </c>
      <c r="AN9" s="62">
        <f ca="1">AVERAGE(OFFSET($AM$3,0,0,'Données projet'!$E$10+1,1))-AVERAGE(OFFSET($H$3,0,0,'Données projet'!$E$10+1,1))</f>
        <v>298.251705538794</v>
      </c>
      <c r="AO9" s="62">
        <f t="shared" si="36"/>
        <v>313.28172726625479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279.84634941832229</v>
      </c>
      <c r="S10" s="62">
        <f ca="1">AVERAGE(OFFSET($R$3,0,0,'Données projet'!$E$9+1,1))-AVERAGE(OFFSET($H$3,0,0,'Données projet'!$E$9+1,1))</f>
        <v>206.5885410269899</v>
      </c>
      <c r="T10" s="62">
        <f t="shared" si="34"/>
        <v>347.41156847586302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</v>
      </c>
      <c r="AI10" s="14">
        <f>IF('Données projet'!$A$62&gt;35,AI9+AH10-AQ9,IF(A10&lt;'Données projet'!$A$62,$AF$205^A10,IF(A10='Données projet'!$A$62,'Données projet'!$B$62,AI9+AH10-AQ9)))</f>
        <v>5.0811459390243749</v>
      </c>
      <c r="AJ10" s="14">
        <f>AI10*VLOOKUP('Données projet'!$B$10,Paramètres!$A$1:$I$89,3,0)*VLOOKUP('Données projet'!$B$10,Paramètres!$A$1:$I$89,5,0)</f>
        <v>4.4388890923316948</v>
      </c>
      <c r="AK10" s="14">
        <f t="shared" si="35"/>
        <v>1.7198225187527358</v>
      </c>
      <c r="AL10" s="22">
        <f t="shared" si="4"/>
        <v>10.726422722638716</v>
      </c>
      <c r="AM10" s="62">
        <f t="shared" si="5"/>
        <v>275.94864494486092</v>
      </c>
      <c r="AN10" s="62">
        <f ca="1">AVERAGE(OFFSET($AM$3,0,0,'Données projet'!$E$10+1,1))-AVERAGE(OFFSET($H$3,0,0,'Données projet'!$E$10+1,1))</f>
        <v>298.251705538794</v>
      </c>
      <c r="AO10" s="62">
        <f t="shared" si="36"/>
        <v>313.28172726625479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286.61908783330978</v>
      </c>
      <c r="S11" s="62">
        <f ca="1">AVERAGE(OFFSET($R$3,0,0,'Données projet'!$E$9+1,1))-AVERAGE(OFFSET($H$3,0,0,'Données projet'!$E$9+1,1))</f>
        <v>206.5885410269899</v>
      </c>
      <c r="T11" s="62">
        <f t="shared" si="34"/>
        <v>347.41156847586302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</v>
      </c>
      <c r="AI11" s="14">
        <f>IF('Données projet'!$A$62&gt;35,AI10+AH11-AQ10,IF(A11&lt;'Données projet'!$A$62,$AF$205^A11,IF(A11='Données projet'!$A$62,'Données projet'!$B$62,AI10+AH11-AQ10)))</f>
        <v>6.40934037266278</v>
      </c>
      <c r="AJ11" s="14">
        <f>AI11*VLOOKUP('Données projet'!$B$10,Paramètres!$A$1:$I$89,3,0)*VLOOKUP('Données projet'!$B$10,Paramètres!$A$1:$I$89,5,0)</f>
        <v>5.5991997495582053</v>
      </c>
      <c r="AK11" s="14">
        <f t="shared" si="35"/>
        <v>2.1115246904666036</v>
      </c>
      <c r="AL11" s="22">
        <f t="shared" si="4"/>
        <v>13.429511733043208</v>
      </c>
      <c r="AM11" s="62">
        <f t="shared" si="5"/>
        <v>279.87395617748768</v>
      </c>
      <c r="AN11" s="62">
        <f ca="1">AVERAGE(OFFSET($AM$3,0,0,'Données projet'!$E$10+1,1))-AVERAGE(OFFSET($H$3,0,0,'Données projet'!$E$10+1,1))</f>
        <v>298.251705538794</v>
      </c>
      <c r="AO11" s="62">
        <f t="shared" si="36"/>
        <v>313.28172726625479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295.50658480661582</v>
      </c>
      <c r="S12" s="62">
        <f ca="1">AVERAGE(OFFSET($R$3,0,0,'Données projet'!$E$9+1,1))-AVERAGE(OFFSET($H$3,0,0,'Données projet'!$E$9+1,1))</f>
        <v>206.5885410269899</v>
      </c>
      <c r="T12" s="62">
        <f t="shared" si="34"/>
        <v>347.41156847586302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</v>
      </c>
      <c r="AI12" s="14">
        <f>IF('Données projet'!$A$62&gt;35,AI11+AH12-AQ11,IF(A12&lt;'Données projet'!$A$62,$AF$205^A12,IF(A12='Données projet'!$A$62,'Données projet'!$B$62,AI11+AH12-AQ11)))</f>
        <v>8.084720357497293</v>
      </c>
      <c r="AJ12" s="14">
        <f>AI12*VLOOKUP('Données projet'!$B$10,Paramètres!$A$1:$I$89,3,0)*VLOOKUP('Données projet'!$B$10,Paramètres!$A$1:$I$89,5,0)</f>
        <v>7.0628117043096363</v>
      </c>
      <c r="AK12" s="14">
        <f t="shared" si="35"/>
        <v>2.5924398999517377</v>
      </c>
      <c r="AL12" s="22">
        <f t="shared" si="4"/>
        <v>16.81622987742189</v>
      </c>
      <c r="AM12" s="62">
        <f t="shared" si="5"/>
        <v>284.48289654408859</v>
      </c>
      <c r="AN12" s="62">
        <f ca="1">AVERAGE(OFFSET($AM$3,0,0,'Données projet'!$E$10+1,1))-AVERAGE(OFFSET($H$3,0,0,'Données projet'!$E$10+1,1))</f>
        <v>298.251705538794</v>
      </c>
      <c r="AO12" s="62">
        <f t="shared" si="36"/>
        <v>313.28172726625479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307.31743046108022</v>
      </c>
      <c r="S13" s="62">
        <f ca="1">AVERAGE(OFFSET($R$3,0,0,'Données projet'!$E$9+1,1))-AVERAGE(OFFSET($H$3,0,0,'Données projet'!$E$9+1,1))</f>
        <v>206.5885410269899</v>
      </c>
      <c r="T13" s="62">
        <f t="shared" si="34"/>
        <v>347.41156847586302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</v>
      </c>
      <c r="AI13" s="14">
        <f>IF('Données projet'!$A$62&gt;35,AI12+AH13-AQ12,IF(A13&lt;'Données projet'!$A$62,$AF$205^A13,IF(A13='Données projet'!$A$62,'Données projet'!$B$62,AI12+AH13-AQ12)))</f>
        <v>10.198039027185574</v>
      </c>
      <c r="AJ13" s="14">
        <f>AI13*VLOOKUP('Données projet'!$B$10,Paramètres!$A$1:$I$89,3,0)*VLOOKUP('Données projet'!$B$10,Paramètres!$A$1:$I$89,5,0)</f>
        <v>8.9090068941493197</v>
      </c>
      <c r="AK13" s="14">
        <f t="shared" si="35"/>
        <v>3.1828870698057665</v>
      </c>
      <c r="AL13" s="22">
        <f t="shared" si="4"/>
        <v>21.060048653888444</v>
      </c>
      <c r="AM13" s="62">
        <f t="shared" si="5"/>
        <v>289.94893754277729</v>
      </c>
      <c r="AN13" s="62">
        <f ca="1">AVERAGE(OFFSET($AM$3,0,0,'Données projet'!$E$10+1,1))-AVERAGE(OFFSET($H$3,0,0,'Données projet'!$E$10+1,1))</f>
        <v>298.251705538794</v>
      </c>
      <c r="AO13" s="62">
        <f t="shared" si="36"/>
        <v>313.28172726625479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323.17039339202512</v>
      </c>
      <c r="S14" s="62">
        <f ca="1">AVERAGE(OFFSET($R$3,0,0,'Données projet'!$E$9+1,1))-AVERAGE(OFFSET($H$3,0,0,'Données projet'!$E$9+1,1))</f>
        <v>206.5885410269899</v>
      </c>
      <c r="T14" s="62">
        <f t="shared" si="34"/>
        <v>347.41156847586302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12.863772078839638</v>
      </c>
      <c r="AJ14" s="14">
        <f>AI14*VLOOKUP('Données projet'!$B$10,Paramètres!$A$1:$I$89,3,0)*VLOOKUP('Données projet'!$B$10,Paramètres!$A$1:$I$89,5,0)</f>
        <v>11.237791288074309</v>
      </c>
      <c r="AK14" s="14">
        <f t="shared" si="35"/>
        <v>3.907812906029311</v>
      </c>
      <c r="AL14" s="22">
        <f t="shared" si="4"/>
        <v>26.378593971397137</v>
      </c>
      <c r="AM14" s="62">
        <f t="shared" si="5"/>
        <v>296.48970508250829</v>
      </c>
      <c r="AN14" s="62">
        <f ca="1">AVERAGE(OFFSET($AM$3,0,0,'Données projet'!$E$10+1,1))-AVERAGE(OFFSET($H$3,0,0,'Données projet'!$E$10+1,1))</f>
        <v>298.251705538794</v>
      </c>
      <c r="AO14" s="62">
        <f t="shared" si="36"/>
        <v>313.28172726625479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344.61376105404327</v>
      </c>
      <c r="S15" s="62">
        <f ca="1">AVERAGE(OFFSET($R$3,0,0,'Données projet'!$E$9+1,1))-AVERAGE(OFFSET($H$3,0,0,'Données projet'!$E$9+1,1))</f>
        <v>206.5885410269899</v>
      </c>
      <c r="T15" s="62">
        <f t="shared" si="34"/>
        <v>347.41156847586302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16.226318771208117</v>
      </c>
      <c r="AJ15" s="14">
        <f>AI15*VLOOKUP('Données projet'!$B$10,Paramètres!$A$1:$I$89,3,0)*VLOOKUP('Données projet'!$B$10,Paramètres!$A$1:$I$89,5,0)</f>
        <v>14.175312078527414</v>
      </c>
      <c r="AK15" s="14">
        <f t="shared" si="35"/>
        <v>4.7978459095820662</v>
      </c>
      <c r="AL15" s="22">
        <f t="shared" si="4"/>
        <v>33.044916829290678</v>
      </c>
      <c r="AM15" s="62">
        <f t="shared" si="5"/>
        <v>304.378250162624</v>
      </c>
      <c r="AN15" s="62">
        <f ca="1">AVERAGE(OFFSET($AM$3,0,0,'Données projet'!$E$10+1,1))-AVERAGE(OFFSET($H$3,0,0,'Données projet'!$E$10+1,1))</f>
        <v>298.251705538794</v>
      </c>
      <c r="AO15" s="62">
        <f t="shared" si="36"/>
        <v>313.28172726625479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373.79072026959176</v>
      </c>
      <c r="S16" s="62">
        <f ca="1">AVERAGE(OFFSET($R$3,0,0,'Données projet'!$E$9+1,1))-AVERAGE(OFFSET($H$3,0,0,'Données projet'!$E$9+1,1))</f>
        <v>206.5885410269899</v>
      </c>
      <c r="T16" s="62">
        <f t="shared" si="34"/>
        <v>347.41156847586302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20.467823842896554</v>
      </c>
      <c r="AJ16" s="14">
        <f>AI16*VLOOKUP('Données projet'!$B$10,Paramètres!$A$1:$I$89,3,0)*VLOOKUP('Données projet'!$B$10,Paramètres!$A$1:$I$89,5,0)</f>
        <v>17.880690909154431</v>
      </c>
      <c r="AK16" s="14">
        <f t="shared" si="35"/>
        <v>5.890590446788579</v>
      </c>
      <c r="AL16" s="22">
        <f t="shared" si="4"/>
        <v>41.401648361600742</v>
      </c>
      <c r="AM16" s="62">
        <f t="shared" si="5"/>
        <v>313.95720391715628</v>
      </c>
      <c r="AN16" s="62">
        <f ca="1">AVERAGE(OFFSET($AM$3,0,0,'Données projet'!$E$10+1,1))-AVERAGE(OFFSET($H$3,0,0,'Données projet'!$E$10+1,1))</f>
        <v>298.251705538794</v>
      </c>
      <c r="AO16" s="62">
        <f t="shared" si="36"/>
        <v>313.28172726625479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377.8587824872688</v>
      </c>
      <c r="S17" s="62">
        <f ca="1">AVERAGE(OFFSET($R$3,0,0,'Données projet'!$E$9+1,1))-AVERAGE(OFFSET($H$3,0,0,'Données projet'!$E$9+1,1))</f>
        <v>206.5885410269899</v>
      </c>
      <c r="T17" s="62">
        <f t="shared" si="34"/>
        <v>347.41156847586302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25.8180440536639</v>
      </c>
      <c r="AJ17" s="14">
        <f>AI17*VLOOKUP('Données projet'!$B$10,Paramètres!$A$1:$I$89,3,0)*VLOOKUP('Données projet'!$B$10,Paramètres!$A$1:$I$89,5,0)</f>
        <v>22.554643285280786</v>
      </c>
      <c r="AK17" s="14">
        <f t="shared" si="35"/>
        <v>7.2322155537545054</v>
      </c>
      <c r="AL17" s="22">
        <f t="shared" si="4"/>
        <v>51.87877914465313</v>
      </c>
      <c r="AM17" s="62">
        <f t="shared" si="5"/>
        <v>325.65655692243092</v>
      </c>
      <c r="AN17" s="62">
        <f ca="1">AVERAGE(OFFSET($AM$3,0,0,'Données projet'!$E$10+1,1))-AVERAGE(OFFSET($H$3,0,0,'Données projet'!$E$10+1,1))</f>
        <v>298.251705538794</v>
      </c>
      <c r="AO17" s="62">
        <f t="shared" si="36"/>
        <v>313.28172726625479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401.56525127580693</v>
      </c>
      <c r="S18" s="62">
        <f ca="1">AVERAGE(OFFSET($R$3,0,0,'Données projet'!$E$9+1,1))-AVERAGE(OFFSET($H$3,0,0,'Données projet'!$E$9+1,1))</f>
        <v>206.5885410269899</v>
      </c>
      <c r="T18" s="62">
        <f t="shared" si="34"/>
        <v>347.41156847586302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32.56679380638046</v>
      </c>
      <c r="AJ18" s="14">
        <f>AI18*VLOOKUP('Données projet'!$B$10,Paramètres!$A$1:$I$89,3,0)*VLOOKUP('Données projet'!$B$10,Paramètres!$A$1:$I$89,5,0)</f>
        <v>28.450351069253973</v>
      </c>
      <c r="AK18" s="14">
        <f t="shared" si="35"/>
        <v>8.8794056026224197</v>
      </c>
      <c r="AL18" s="22">
        <f t="shared" si="4"/>
        <v>65.015992870184718</v>
      </c>
      <c r="AM18" s="62">
        <f t="shared" si="5"/>
        <v>340.01599287018473</v>
      </c>
      <c r="AN18" s="62">
        <f ca="1">AVERAGE(OFFSET($AM$3,0,0,'Données projet'!$E$10+1,1))-AVERAGE(OFFSET($H$3,0,0,'Données projet'!$E$10+1,1))</f>
        <v>298.251705538794</v>
      </c>
      <c r="AO18" s="62">
        <f t="shared" si="36"/>
        <v>313.28172726625479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425.17463824707193</v>
      </c>
      <c r="S19" s="62">
        <f ca="1">AVERAGE(OFFSET($R$3,0,0,'Données projet'!$E$9+1,1))-AVERAGE(OFFSET($H$3,0,0,'Données projet'!$E$9+1,1))</f>
        <v>206.5885410269899</v>
      </c>
      <c r="T19" s="62">
        <f t="shared" si="34"/>
        <v>347.41156847586302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</v>
      </c>
      <c r="AI19" s="14">
        <f>IF('Données projet'!$A$62&gt;35,AI18+AH19-AQ18,IF(A19&lt;'Données projet'!$A$62,$AF$205^A19,IF(A19='Données projet'!$A$62,'Données projet'!$B$62,AI18+AH19-AQ18)))</f>
        <v>41.079644012645062</v>
      </c>
      <c r="AJ19" s="14">
        <f>AI19*VLOOKUP('Données projet'!$B$10,Paramètres!$A$1:$I$89,3,0)*VLOOKUP('Données projet'!$B$10,Paramètres!$A$1:$I$89,5,0)</f>
        <v>35.887177009446731</v>
      </c>
      <c r="AK19" s="14">
        <f t="shared" si="35"/>
        <v>10.90175524635071</v>
      </c>
      <c r="AL19" s="22">
        <f t="shared" si="4"/>
        <v>81.490723678847203</v>
      </c>
      <c r="AM19" s="62">
        <f t="shared" si="5"/>
        <v>357.71294590106942</v>
      </c>
      <c r="AN19" s="62">
        <f ca="1">AVERAGE(OFFSET($AM$3,0,0,'Données projet'!$E$10+1,1))-AVERAGE(OFFSET($H$3,0,0,'Données projet'!$E$10+1,1))</f>
        <v>298.251705538794</v>
      </c>
      <c r="AO19" s="62">
        <f t="shared" si="36"/>
        <v>313.28172726625479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448.70362518967272</v>
      </c>
      <c r="S20" s="62">
        <f ca="1">AVERAGE(OFFSET($R$3,0,0,'Données projet'!$E$9+1,1))-AVERAGE(OFFSET($H$3,0,0,'Données projet'!$E$9+1,1))</f>
        <v>206.5885410269899</v>
      </c>
      <c r="T20" s="62">
        <f t="shared" si="34"/>
        <v>347.41156847586302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</v>
      </c>
      <c r="AI20" s="14">
        <f>IF('Données projet'!$A$62&gt;35,AI19+AH20-AQ19,IF(A20&lt;'Données projet'!$A$62,$AF$205^A20,IF(A20='Données projet'!$A$62,'Données projet'!$B$62,AI19+AH20-AQ19)))</f>
        <v>51.817724588996064</v>
      </c>
      <c r="AJ20" s="14">
        <f>AI20*VLOOKUP('Données projet'!$B$10,Paramètres!$A$1:$I$89,3,0)*VLOOKUP('Données projet'!$B$10,Paramètres!$A$1:$I$89,5,0)</f>
        <v>45.26796420094697</v>
      </c>
      <c r="AK20" s="14">
        <f t="shared" si="35"/>
        <v>13.384709829702446</v>
      </c>
      <c r="AL20" s="22">
        <f t="shared" si="4"/>
        <v>102.15340727004774</v>
      </c>
      <c r="AM20" s="62">
        <f t="shared" si="5"/>
        <v>379.59785171449221</v>
      </c>
      <c r="AN20" s="62">
        <f ca="1">AVERAGE(OFFSET($AM$3,0,0,'Données projet'!$E$10+1,1))-AVERAGE(OFFSET($H$3,0,0,'Données projet'!$E$10+1,1))</f>
        <v>298.251705538794</v>
      </c>
      <c r="AO20" s="62">
        <f t="shared" si="36"/>
        <v>313.28172726625479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472.16417147518968</v>
      </c>
      <c r="S21" s="62">
        <f ca="1">AVERAGE(OFFSET($R$3,0,0,'Données projet'!$E$9+1,1))-AVERAGE(OFFSET($H$3,0,0,'Données projet'!$E$9+1,1))</f>
        <v>206.5885410269899</v>
      </c>
      <c r="T21" s="62">
        <f t="shared" si="34"/>
        <v>347.41156847586302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</v>
      </c>
      <c r="AI21" s="14">
        <f>IF('Données projet'!$A$62&gt;35,AI20+AH21-AQ20,IF(A21&lt;'Données projet'!$A$62,$AF$205^A21,IF(A21='Données projet'!$A$62,'Données projet'!$B$62,AI20+AH21-AQ20)))</f>
        <v>65.362703258931163</v>
      </c>
      <c r="AJ21" s="14">
        <f>AI21*VLOOKUP('Données projet'!$B$10,Paramètres!$A$1:$I$89,3,0)*VLOOKUP('Données projet'!$B$10,Paramètres!$A$1:$I$89,5,0)</f>
        <v>57.100857567002279</v>
      </c>
      <c r="AK21" s="14">
        <f t="shared" si="35"/>
        <v>16.433175500367497</v>
      </c>
      <c r="AL21" s="22">
        <f t="shared" si="4"/>
        <v>128.07177425900235</v>
      </c>
      <c r="AM21" s="62">
        <f t="shared" si="5"/>
        <v>406.73844092566901</v>
      </c>
      <c r="AN21" s="62">
        <f ca="1">AVERAGE(OFFSET($AM$3,0,0,'Données projet'!$E$10+1,1))-AVERAGE(OFFSET($H$3,0,0,'Données projet'!$E$10+1,1))</f>
        <v>298.251705538794</v>
      </c>
      <c r="AO21" s="62">
        <f t="shared" si="36"/>
        <v>313.28172726625479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495.56525411827351</v>
      </c>
      <c r="S22" s="62">
        <f ca="1">AVERAGE(OFFSET($R$3,0,0,'Données projet'!$E$9+1,1))-AVERAGE(OFFSET($H$3,0,0,'Données projet'!$E$9+1,1))</f>
        <v>206.5885410269899</v>
      </c>
      <c r="T22" s="62">
        <f t="shared" si="34"/>
        <v>347.41156847586302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</v>
      </c>
      <c r="AI22" s="14">
        <f>IF('Données projet'!$A$62&gt;35,AI21+AH22-AQ21,IF(A22&lt;'Données projet'!$A$62,$AF$205^A22,IF(A22='Données projet'!$A$62,'Données projet'!$B$62,AI21+AH22-AQ21)))</f>
        <v>82.448293729639104</v>
      </c>
      <c r="AJ22" s="14">
        <f>AI22*VLOOKUP('Données projet'!$B$10,Paramètres!$A$1:$I$89,3,0)*VLOOKUP('Données projet'!$B$10,Paramètres!$A$1:$I$89,5,0)</f>
        <v>72.026829402212726</v>
      </c>
      <c r="AK22" s="14">
        <f t="shared" si="35"/>
        <v>20.175951549327085</v>
      </c>
      <c r="AL22" s="22">
        <f t="shared" si="4"/>
        <v>160.58651015726517</v>
      </c>
      <c r="AM22" s="62">
        <f t="shared" si="5"/>
        <v>440.47539904615405</v>
      </c>
      <c r="AN22" s="62">
        <f ca="1">AVERAGE(OFFSET($AM$3,0,0,'Données projet'!$E$10+1,1))-AVERAGE(OFFSET($H$3,0,0,'Données projet'!$E$10+1,1))</f>
        <v>298.251705538794</v>
      </c>
      <c r="AO22" s="62">
        <f t="shared" si="36"/>
        <v>313.28172726625479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466.41153358646295</v>
      </c>
      <c r="S23" s="62">
        <f ca="1">AVERAGE(OFFSET($R$3,0,0,'Données projet'!$E$9+1,1))-AVERAGE(OFFSET($H$3,0,0,'Données projet'!$E$9+1,1))</f>
        <v>206.5885410269899</v>
      </c>
      <c r="T23" s="62">
        <f t="shared" si="34"/>
        <v>347.41156847586302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104</v>
      </c>
      <c r="AG23" s="13">
        <f>VLOOKUP(A23,'Données projet'!$A$61:$I$81,9,0)</f>
        <v>5.2</v>
      </c>
      <c r="AH23" s="13">
        <f t="array" ref="AH23">INDEX(AG:AG,MIN(IF(ISNUMBER(AG23:AG219),ROW(AG23:AG219),"")))</f>
        <v>5.2</v>
      </c>
      <c r="AI23" s="14">
        <f>IF('Données projet'!$A$62&gt;35,AI22+AH23-AQ22,IF(A23&lt;'Données projet'!$A$62,$AF$205^A23,IF(A23='Données projet'!$A$62,'Données projet'!$B$62,AI22+AH23-AQ22)))</f>
        <v>104</v>
      </c>
      <c r="AJ23" s="14">
        <f>AI23*VLOOKUP('Données projet'!$B$10,Paramètres!$A$1:$I$89,3,0)*VLOOKUP('Données projet'!$B$10,Paramètres!$A$1:$I$89,5,0)</f>
        <v>90.854400000000012</v>
      </c>
      <c r="AK23" s="14">
        <f t="shared" si="35"/>
        <v>24.771172249191284</v>
      </c>
      <c r="AL23" s="22">
        <f t="shared" si="4"/>
        <v>201.38120500067484</v>
      </c>
      <c r="AM23" s="62">
        <f t="shared" si="5"/>
        <v>482.49231611178595</v>
      </c>
      <c r="AN23" s="62">
        <f ca="1">AVERAGE(OFFSET($AM$3,0,0,'Données projet'!$E$10+1,1))-AVERAGE(OFFSET($H$3,0,0,'Données projet'!$E$10+1,1))</f>
        <v>298.251705538794</v>
      </c>
      <c r="AO23" s="62">
        <f t="shared" si="36"/>
        <v>313.28172726625479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488.97258746891305</v>
      </c>
      <c r="S24" s="62">
        <f ca="1">AVERAGE(OFFSET($R$3,0,0,'Données projet'!$E$9+1,1))-AVERAGE(OFFSET($H$3,0,0,'Données projet'!$E$9+1,1))</f>
        <v>206.5885410269899</v>
      </c>
      <c r="T24" s="62">
        <f t="shared" si="34"/>
        <v>347.41156847586302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82.6</v>
      </c>
      <c r="AJ24" s="14">
        <f>AI24*VLOOKUP('Données projet'!$B$10,Paramètres!$A$1:$I$89,3,0)*VLOOKUP('Données projet'!$B$10,Paramètres!$A$1:$I$89,5,0)</f>
        <v>72.159360000000007</v>
      </c>
      <c r="AK24" s="14">
        <f t="shared" si="35"/>
        <v>20.208750890014226</v>
      </c>
      <c r="AL24" s="22">
        <f t="shared" si="4"/>
        <v>160.8744598001081</v>
      </c>
      <c r="AM24" s="62">
        <f t="shared" si="5"/>
        <v>443.20779313344144</v>
      </c>
      <c r="AN24" s="62">
        <f ca="1">AVERAGE(OFFSET($AM$3,0,0,'Données projet'!$E$10+1,1))-AVERAGE(OFFSET($H$3,0,0,'Données projet'!$E$10+1,1))</f>
        <v>298.251705538794</v>
      </c>
      <c r="AO24" s="62">
        <f t="shared" si="36"/>
        <v>313.28172726625479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511.48271498288614</v>
      </c>
      <c r="S25" s="62">
        <f ca="1">AVERAGE(OFFSET($R$3,0,0,'Données projet'!$E$9+1,1))-AVERAGE(OFFSET($H$3,0,0,'Données projet'!$E$9+1,1))</f>
        <v>206.5885410269899</v>
      </c>
      <c r="T25" s="62">
        <f t="shared" si="34"/>
        <v>347.41156847586302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93.199999999999989</v>
      </c>
      <c r="AJ25" s="14">
        <f>AI25*VLOOKUP('Données projet'!$B$10,Paramètres!$A$1:$I$89,3,0)*VLOOKUP('Données projet'!$B$10,Paramètres!$A$1:$I$89,5,0)</f>
        <v>81.419520000000006</v>
      </c>
      <c r="AK25" s="14">
        <f t="shared" si="35"/>
        <v>22.483908063290368</v>
      </c>
      <c r="AL25" s="22">
        <f t="shared" si="4"/>
        <v>180.96513721023075</v>
      </c>
      <c r="AM25" s="62">
        <f t="shared" si="5"/>
        <v>464.52069276578629</v>
      </c>
      <c r="AN25" s="62">
        <f ca="1">AVERAGE(OFFSET($AM$3,0,0,'Données projet'!$E$10+1,1))-AVERAGE(OFFSET($H$3,0,0,'Données projet'!$E$10+1,1))</f>
        <v>298.251705538794</v>
      </c>
      <c r="AO25" s="62">
        <f t="shared" si="36"/>
        <v>313.28172726625479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533.9473415713627</v>
      </c>
      <c r="S26" s="62">
        <f ca="1">AVERAGE(OFFSET($R$3,0,0,'Données projet'!$E$9+1,1))-AVERAGE(OFFSET($H$3,0,0,'Données projet'!$E$9+1,1))</f>
        <v>206.5885410269899</v>
      </c>
      <c r="T26" s="62">
        <f t="shared" si="34"/>
        <v>347.41156847586302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103.79999999999998</v>
      </c>
      <c r="AJ26" s="14">
        <f>AI26*VLOOKUP('Données projet'!$B$10,Paramètres!$A$1:$I$89,3,0)*VLOOKUP('Données projet'!$B$10,Paramètres!$A$1:$I$89,5,0)</f>
        <v>90.679679999999991</v>
      </c>
      <c r="AK26" s="14">
        <f t="shared" si="35"/>
        <v>24.729075596681458</v>
      </c>
      <c r="AL26" s="22">
        <f t="shared" si="4"/>
        <v>201.00358266422018</v>
      </c>
      <c r="AM26" s="62">
        <f t="shared" si="5"/>
        <v>485.78136044199795</v>
      </c>
      <c r="AN26" s="62">
        <f ca="1">AVERAGE(OFFSET($AM$3,0,0,'Données projet'!$E$10+1,1))-AVERAGE(OFFSET($H$3,0,0,'Données projet'!$E$10+1,1))</f>
        <v>298.251705538794</v>
      </c>
      <c r="AO26" s="62">
        <f t="shared" si="36"/>
        <v>313.28172726625479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556.37089120353016</v>
      </c>
      <c r="S27" s="62">
        <f ca="1">AVERAGE(OFFSET($R$3,0,0,'Données projet'!$E$9+1,1))-AVERAGE(OFFSET($H$3,0,0,'Données projet'!$E$9+1,1))</f>
        <v>206.5885410269899</v>
      </c>
      <c r="T27" s="62">
        <f t="shared" si="34"/>
        <v>347.41156847586302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114.39999999999998</v>
      </c>
      <c r="AJ27" s="14">
        <f>AI27*VLOOKUP('Données projet'!$B$10,Paramètres!$A$1:$I$89,3,0)*VLOOKUP('Données projet'!$B$10,Paramètres!$A$1:$I$89,5,0)</f>
        <v>99.93983999999999</v>
      </c>
      <c r="AK27" s="14">
        <f t="shared" si="35"/>
        <v>26.947664756006528</v>
      </c>
      <c r="AL27" s="22">
        <f t="shared" si="4"/>
        <v>220.99573745004466</v>
      </c>
      <c r="AM27" s="62">
        <f t="shared" si="5"/>
        <v>506.99573745004466</v>
      </c>
      <c r="AN27" s="62">
        <f ca="1">AVERAGE(OFFSET($AM$3,0,0,'Données projet'!$E$10+1,1))-AVERAGE(OFFSET($H$3,0,0,'Données projet'!$E$10+1,1))</f>
        <v>298.251705538794</v>
      </c>
      <c r="AO27" s="62">
        <f t="shared" si="36"/>
        <v>313.28172726625479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578.75703699758935</v>
      </c>
      <c r="S28" s="62">
        <f ca="1">AVERAGE(OFFSET($R$3,0,0,'Données projet'!$E$9+1,1))-AVERAGE(OFFSET($H$3,0,0,'Données projet'!$E$9+1,1))</f>
        <v>206.5885410269899</v>
      </c>
      <c r="T28" s="62">
        <f t="shared" si="34"/>
        <v>347.41156847586302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125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124.99999999999997</v>
      </c>
      <c r="AJ28" s="14">
        <f>AI28*VLOOKUP('Données projet'!$B$10,Paramètres!$A$1:$I$89,3,0)*VLOOKUP('Données projet'!$B$10,Paramètres!$A$1:$I$89,5,0)</f>
        <v>109.19999999999999</v>
      </c>
      <c r="AK28" s="14">
        <f t="shared" si="35"/>
        <v>29.142418334948612</v>
      </c>
      <c r="AL28" s="22">
        <f t="shared" si="4"/>
        <v>240.94637860003544</v>
      </c>
      <c r="AM28" s="62">
        <f t="shared" si="5"/>
        <v>528.16860082225764</v>
      </c>
      <c r="AN28" s="62">
        <f ca="1">AVERAGE(OFFSET($AM$3,0,0,'Données projet'!$E$10+1,1))-AVERAGE(OFFSET($H$3,0,0,'Données projet'!$E$10+1,1))</f>
        <v>298.251705538794</v>
      </c>
      <c r="AO28" s="62">
        <f t="shared" si="36"/>
        <v>313.28172726625479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528.34988770855341</v>
      </c>
      <c r="S29" s="62">
        <f ca="1">AVERAGE(OFFSET($R$3,0,0,'Données projet'!$E$9+1,1))-AVERAGE(OFFSET($H$3,0,0,'Données projet'!$E$9+1,1))</f>
        <v>206.5885410269899</v>
      </c>
      <c r="T29" s="62">
        <f t="shared" si="34"/>
        <v>347.41156847586302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103.99999999999997</v>
      </c>
      <c r="AJ29" s="14">
        <f>AI29*VLOOKUP('Données projet'!$B$10,Paramètres!$A$1:$I$89,3,0)*VLOOKUP('Données projet'!$B$10,Paramètres!$A$1:$I$89,5,0)</f>
        <v>90.854399999999984</v>
      </c>
      <c r="AK29" s="14">
        <f t="shared" si="35"/>
        <v>24.771172249191263</v>
      </c>
      <c r="AL29" s="22">
        <f t="shared" si="4"/>
        <v>201.38120500067475</v>
      </c>
      <c r="AM29" s="62">
        <f t="shared" si="5"/>
        <v>489.82564944511921</v>
      </c>
      <c r="AN29" s="62">
        <f ca="1">AVERAGE(OFFSET($AM$3,0,0,'Données projet'!$E$10+1,1))-AVERAGE(OFFSET($H$3,0,0,'Données projet'!$E$10+1,1))</f>
        <v>298.251705538794</v>
      </c>
      <c r="AO29" s="62">
        <f t="shared" si="36"/>
        <v>313.28172726625479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547.32147029642249</v>
      </c>
      <c r="S30" s="62">
        <f ca="1">AVERAGE(OFFSET($R$3,0,0,'Données projet'!$E$9+1,1))-AVERAGE(OFFSET($H$3,0,0,'Données projet'!$E$9+1,1))</f>
        <v>206.5885410269899</v>
      </c>
      <c r="T30" s="62">
        <f t="shared" si="34"/>
        <v>347.41156847586302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113.99999999999997</v>
      </c>
      <c r="AJ30" s="14">
        <f>AI30*VLOOKUP('Données projet'!$B$10,Paramètres!$A$1:$I$89,3,0)*VLOOKUP('Données projet'!$B$10,Paramètres!$A$1:$I$89,5,0)</f>
        <v>99.590399999999988</v>
      </c>
      <c r="AK30" s="14">
        <f t="shared" si="35"/>
        <v>26.864392698869324</v>
      </c>
      <c r="AL30" s="22">
        <f t="shared" si="4"/>
        <v>220.24209728386404</v>
      </c>
      <c r="AM30" s="62">
        <f t="shared" si="5"/>
        <v>509.90876395053073</v>
      </c>
      <c r="AN30" s="62">
        <f ca="1">AVERAGE(OFFSET($AM$3,0,0,'Données projet'!$E$10+1,1))-AVERAGE(OFFSET($H$3,0,0,'Données projet'!$E$10+1,1))</f>
        <v>298.251705538794</v>
      </c>
      <c r="AO30" s="62">
        <f t="shared" si="36"/>
        <v>313.28172726625479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566.2654140778385</v>
      </c>
      <c r="S31" s="62">
        <f ca="1">AVERAGE(OFFSET($R$3,0,0,'Données projet'!$E$9+1,1))-AVERAGE(OFFSET($H$3,0,0,'Données projet'!$E$9+1,1))</f>
        <v>206.5885410269899</v>
      </c>
      <c r="T31" s="62">
        <f t="shared" si="34"/>
        <v>347.41156847586302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123.99999999999997</v>
      </c>
      <c r="AJ31" s="14">
        <f>AI31*VLOOKUP('Données projet'!$B$10,Paramètres!$A$1:$I$89,3,0)*VLOOKUP('Données projet'!$B$10,Paramètres!$A$1:$I$89,5,0)</f>
        <v>108.32640000000001</v>
      </c>
      <c r="AK31" s="14">
        <f t="shared" si="35"/>
        <v>28.936320206966883</v>
      </c>
      <c r="AL31" s="22">
        <f t="shared" si="4"/>
        <v>239.06590436046736</v>
      </c>
      <c r="AM31" s="62">
        <f t="shared" si="5"/>
        <v>529.95479324935627</v>
      </c>
      <c r="AN31" s="62">
        <f ca="1">AVERAGE(OFFSET($AM$3,0,0,'Données projet'!$E$10+1,1))-AVERAGE(OFFSET($H$3,0,0,'Données projet'!$E$10+1,1))</f>
        <v>298.251705538794</v>
      </c>
      <c r="AO31" s="62">
        <f t="shared" si="36"/>
        <v>313.28172726625479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585.1837477938916</v>
      </c>
      <c r="S32" s="62">
        <f ca="1">AVERAGE(OFFSET($R$3,0,0,'Données projet'!$E$9+1,1))-AVERAGE(OFFSET($H$3,0,0,'Données projet'!$E$9+1,1))</f>
        <v>206.5885410269899</v>
      </c>
      <c r="T32" s="62">
        <f t="shared" si="34"/>
        <v>347.41156847586302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133.99999999999997</v>
      </c>
      <c r="AJ32" s="14">
        <f>AI32*VLOOKUP('Données projet'!$B$10,Paramètres!$A$1:$I$89,3,0)*VLOOKUP('Données projet'!$B$10,Paramètres!$A$1:$I$89,5,0)</f>
        <v>117.0624</v>
      </c>
      <c r="AK32" s="14">
        <f t="shared" si="35"/>
        <v>30.988867171899152</v>
      </c>
      <c r="AL32" s="22">
        <f t="shared" si="4"/>
        <v>257.85595699105767</v>
      </c>
      <c r="AM32" s="62">
        <f t="shared" si="5"/>
        <v>549.96706810216881</v>
      </c>
      <c r="AN32" s="62">
        <f ca="1">AVERAGE(OFFSET($AM$3,0,0,'Données projet'!$E$10+1,1))-AVERAGE(OFFSET($H$3,0,0,'Données projet'!$E$10+1,1))</f>
        <v>298.251705538794</v>
      </c>
      <c r="AO32" s="62">
        <f t="shared" si="36"/>
        <v>313.28172726625479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206.5885410269899</v>
      </c>
      <c r="T33" s="62">
        <f t="shared" si="34"/>
        <v>347.41156847586302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143.99999999999997</v>
      </c>
      <c r="AJ33" s="14">
        <f>AI33*VLOOKUP('Données projet'!$B$10,Paramètres!$A$1:$I$89,3,0)*VLOOKUP('Données projet'!$B$10,Paramètres!$A$1:$I$89,5,0)</f>
        <v>125.79839999999999</v>
      </c>
      <c r="AK33" s="14">
        <f t="shared" si="35"/>
        <v>33.023644363399924</v>
      </c>
      <c r="AL33" s="22">
        <f t="shared" si="4"/>
        <v>276.61506059958816</v>
      </c>
      <c r="AM33" s="62">
        <f t="shared" si="5"/>
        <v>569.94839393292148</v>
      </c>
      <c r="AN33" s="62">
        <f ca="1">AVERAGE(OFFSET($AM$3,0,0,'Données projet'!$E$10+1,1))-AVERAGE(OFFSET($H$3,0,0,'Données projet'!$E$10+1,1))</f>
        <v>298.251705538794</v>
      </c>
      <c r="AO33" s="62">
        <f t="shared" si="36"/>
        <v>313.28172726625479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206.5885410269899</v>
      </c>
      <c r="T34" s="62">
        <f t="shared" si="34"/>
        <v>347.41156847586302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122.19999999999996</v>
      </c>
      <c r="AJ34" s="14">
        <f>AI34*VLOOKUP('Données projet'!$B$10,Paramètres!$A$1:$I$89,3,0)*VLOOKUP('Données projet'!$B$10,Paramètres!$A$1:$I$89,5,0)</f>
        <v>106.75391999999998</v>
      </c>
      <c r="AK34" s="14">
        <f t="shared" si="35"/>
        <v>28.564854626855976</v>
      </c>
      <c r="AL34" s="22">
        <f t="shared" si="4"/>
        <v>235.6801991417741</v>
      </c>
      <c r="AM34" s="62">
        <f t="shared" si="5"/>
        <v>529.01353247510747</v>
      </c>
      <c r="AN34" s="62">
        <f ca="1">AVERAGE(OFFSET($AM$3,0,0,'Données projet'!$E$10+1,1))-AVERAGE(OFFSET($H$3,0,0,'Données projet'!$E$10+1,1))</f>
        <v>298.251705538794</v>
      </c>
      <c r="AO34" s="62">
        <f t="shared" si="36"/>
        <v>313.28172726625479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206.5885410269899</v>
      </c>
      <c r="T35" s="62">
        <f t="shared" si="34"/>
        <v>347.41156847586302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131.39999999999995</v>
      </c>
      <c r="AJ35" s="14">
        <f>AI35*VLOOKUP('Données projet'!$B$10,Paramètres!$A$1:$I$89,3,0)*VLOOKUP('Données projet'!$B$10,Paramètres!$A$1:$I$89,5,0)</f>
        <v>114.79103999999997</v>
      </c>
      <c r="AK35" s="14">
        <f t="shared" si="35"/>
        <v>30.456974896543485</v>
      </c>
      <c r="AL35" s="22">
        <f t="shared" si="4"/>
        <v>252.97362594481319</v>
      </c>
      <c r="AM35" s="62">
        <f t="shared" si="5"/>
        <v>546.30695927814645</v>
      </c>
      <c r="AN35" s="62">
        <f ca="1">AVERAGE(OFFSET($AM$3,0,0,'Données projet'!$E$10+1,1))-AVERAGE(OFFSET($H$3,0,0,'Données projet'!$E$10+1,1))</f>
        <v>298.251705538794</v>
      </c>
      <c r="AO35" s="62">
        <f t="shared" si="36"/>
        <v>313.28172726625479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206.5885410269899</v>
      </c>
      <c r="T36" s="62">
        <f t="shared" si="34"/>
        <v>347.41156847586302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140.59999999999994</v>
      </c>
      <c r="AJ36" s="14">
        <f>AI36*VLOOKUP('Données projet'!$B$10,Paramètres!$A$1:$I$89,3,0)*VLOOKUP('Données projet'!$B$10,Paramètres!$A$1:$I$89,5,0)</f>
        <v>122.82815999999997</v>
      </c>
      <c r="AK36" s="14">
        <f t="shared" si="35"/>
        <v>32.333724232859019</v>
      </c>
      <c r="AL36" s="22">
        <f t="shared" si="4"/>
        <v>270.24028170556272</v>
      </c>
      <c r="AM36" s="62">
        <f t="shared" si="5"/>
        <v>563.57361503889604</v>
      </c>
      <c r="AN36" s="62">
        <f ca="1">AVERAGE(OFFSET($AM$3,0,0,'Données projet'!$E$10+1,1))-AVERAGE(OFFSET($H$3,0,0,'Données projet'!$E$10+1,1))</f>
        <v>298.251705538794</v>
      </c>
      <c r="AO36" s="62">
        <f t="shared" si="36"/>
        <v>313.28172726625479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206.5885410269899</v>
      </c>
      <c r="T37" s="62">
        <f t="shared" si="34"/>
        <v>347.41156847586302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149.79999999999993</v>
      </c>
      <c r="AJ37" s="14">
        <f>AI37*VLOOKUP('Données projet'!$B$10,Paramètres!$A$1:$I$89,3,0)*VLOOKUP('Données projet'!$B$10,Paramètres!$A$1:$I$89,5,0)</f>
        <v>130.86527999999996</v>
      </c>
      <c r="AK37" s="14">
        <f t="shared" si="35"/>
        <v>34.19622287336729</v>
      </c>
      <c r="AL37" s="22">
        <f t="shared" si="4"/>
        <v>287.48211750444796</v>
      </c>
      <c r="AM37" s="62">
        <f t="shared" si="5"/>
        <v>580.81545083778133</v>
      </c>
      <c r="AN37" s="62">
        <f ca="1">AVERAGE(OFFSET($AM$3,0,0,'Données projet'!$E$10+1,1))-AVERAGE(OFFSET($H$3,0,0,'Données projet'!$E$10+1,1))</f>
        <v>298.251705538794</v>
      </c>
      <c r="AO37" s="62">
        <f t="shared" si="36"/>
        <v>313.28172726625479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206.5885410269899</v>
      </c>
      <c r="T38" s="62">
        <f t="shared" si="34"/>
        <v>347.41156847586302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159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158.99999999999991</v>
      </c>
      <c r="AJ38" s="14">
        <f>AI38*VLOOKUP('Données projet'!$B$10,Paramètres!$A$1:$I$89,3,0)*VLOOKUP('Données projet'!$B$10,Paramètres!$A$1:$I$89,5,0)</f>
        <v>138.90239999999994</v>
      </c>
      <c r="AK38" s="14">
        <f t="shared" si="35"/>
        <v>36.045445680666425</v>
      </c>
      <c r="AL38" s="22">
        <f t="shared" si="4"/>
        <v>304.70083122716056</v>
      </c>
      <c r="AM38" s="62">
        <f t="shared" si="5"/>
        <v>598.03416456049388</v>
      </c>
      <c r="AN38" s="62">
        <f ca="1">AVERAGE(OFFSET($AM$3,0,0,'Données projet'!$E$10+1,1))-AVERAGE(OFFSET($H$3,0,0,'Données projet'!$E$10+1,1))</f>
        <v>298.251705538794</v>
      </c>
      <c r="AO38" s="62">
        <f t="shared" si="36"/>
        <v>313.28172726625479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206.5885410269899</v>
      </c>
      <c r="T39" s="62">
        <f t="shared" si="34"/>
        <v>347.41156847586302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137.1999999999999</v>
      </c>
      <c r="AJ39" s="14">
        <f>AI39*VLOOKUP('Données projet'!$B$10,Paramètres!$A$1:$I$89,3,0)*VLOOKUP('Données projet'!$B$10,Paramètres!$A$1:$I$89,5,0)</f>
        <v>119.85791999999992</v>
      </c>
      <c r="AK39" s="14">
        <f t="shared" si="35"/>
        <v>31.641859182846865</v>
      </c>
      <c r="AL39" s="22">
        <f t="shared" si="4"/>
        <v>263.86211541012477</v>
      </c>
      <c r="AM39" s="62">
        <f t="shared" si="5"/>
        <v>557.19544874345809</v>
      </c>
      <c r="AN39" s="62">
        <f ca="1">AVERAGE(OFFSET($AM$3,0,0,'Données projet'!$E$10+1,1))-AVERAGE(OFFSET($H$3,0,0,'Données projet'!$E$10+1,1))</f>
        <v>298.251705538794</v>
      </c>
      <c r="AO39" s="62">
        <f t="shared" si="36"/>
        <v>313.28172726625479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206.5885410269899</v>
      </c>
      <c r="T40" s="62">
        <f t="shared" si="34"/>
        <v>347.41156847586302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145.39999999999989</v>
      </c>
      <c r="AJ40" s="14">
        <f>AI40*VLOOKUP('Données projet'!$B$10,Paramètres!$A$1:$I$89,3,0)*VLOOKUP('Données projet'!$B$10,Paramètres!$A$1:$I$89,5,0)</f>
        <v>127.02143999999993</v>
      </c>
      <c r="AK40" s="14">
        <f t="shared" si="35"/>
        <v>33.307175870664402</v>
      </c>
      <c r="AL40" s="22">
        <f t="shared" si="4"/>
        <v>279.23900597474034</v>
      </c>
      <c r="AM40" s="62">
        <f t="shared" si="5"/>
        <v>572.57233930807365</v>
      </c>
      <c r="AN40" s="62">
        <f ca="1">AVERAGE(OFFSET($AM$3,0,0,'Données projet'!$E$10+1,1))-AVERAGE(OFFSET($H$3,0,0,'Données projet'!$E$10+1,1))</f>
        <v>298.251705538794</v>
      </c>
      <c r="AO40" s="62">
        <f t="shared" si="36"/>
        <v>313.28172726625479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206.5885410269899</v>
      </c>
      <c r="T41" s="62">
        <f t="shared" si="34"/>
        <v>347.41156847586302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153.59999999999988</v>
      </c>
      <c r="AJ41" s="14">
        <f>AI41*VLOOKUP('Données projet'!$B$10,Paramètres!$A$1:$I$89,3,0)*VLOOKUP('Données projet'!$B$10,Paramètres!$A$1:$I$89,5,0)</f>
        <v>134.1849599999999</v>
      </c>
      <c r="AK41" s="14">
        <f t="shared" si="35"/>
        <v>34.96159027064818</v>
      </c>
      <c r="AL41" s="22">
        <f t="shared" si="4"/>
        <v>294.59690838804539</v>
      </c>
      <c r="AM41" s="62">
        <f t="shared" si="5"/>
        <v>587.93024172137871</v>
      </c>
      <c r="AN41" s="62">
        <f ca="1">AVERAGE(OFFSET($AM$3,0,0,'Données projet'!$E$10+1,1))-AVERAGE(OFFSET($H$3,0,0,'Données projet'!$E$10+1,1))</f>
        <v>298.251705538794</v>
      </c>
      <c r="AO41" s="62">
        <f t="shared" si="36"/>
        <v>313.28172726625479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206.5885410269899</v>
      </c>
      <c r="T42" s="62">
        <f t="shared" si="34"/>
        <v>347.41156847586302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161.79999999999987</v>
      </c>
      <c r="AJ42" s="14">
        <f>AI42*VLOOKUP('Données projet'!$B$10,Paramètres!$A$1:$I$89,3,0)*VLOOKUP('Données projet'!$B$10,Paramètres!$A$1:$I$89,5,0)</f>
        <v>141.34847999999991</v>
      </c>
      <c r="AK42" s="14">
        <f t="shared" si="35"/>
        <v>36.605750770707772</v>
      </c>
      <c r="AL42" s="22">
        <f t="shared" si="4"/>
        <v>309.93695192564923</v>
      </c>
      <c r="AM42" s="62">
        <f t="shared" si="5"/>
        <v>603.27028525898254</v>
      </c>
      <c r="AN42" s="62">
        <f ca="1">AVERAGE(OFFSET($AM$3,0,0,'Données projet'!$E$10+1,1))-AVERAGE(OFFSET($H$3,0,0,'Données projet'!$E$10+1,1))</f>
        <v>298.251705538794</v>
      </c>
      <c r="AO42" s="62">
        <f t="shared" si="36"/>
        <v>313.28172726625479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206.5885410269899</v>
      </c>
      <c r="T43" s="62">
        <f t="shared" si="34"/>
        <v>347.41156847586302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169.99999999999986</v>
      </c>
      <c r="AJ43" s="14">
        <f>AI43*VLOOKUP('Données projet'!$B$10,Paramètres!$A$1:$I$89,3,0)*VLOOKUP('Données projet'!$B$10,Paramètres!$A$1:$I$89,5,0)</f>
        <v>148.51199999999989</v>
      </c>
      <c r="AK43" s="14">
        <f t="shared" si="35"/>
        <v>38.240236326053477</v>
      </c>
      <c r="AL43" s="22">
        <f t="shared" si="4"/>
        <v>325.26014493454295</v>
      </c>
      <c r="AM43" s="62">
        <f t="shared" si="5"/>
        <v>618.59347826787621</v>
      </c>
      <c r="AN43" s="62">
        <f ca="1">AVERAGE(OFFSET($AM$3,0,0,'Données projet'!$E$10+1,1))-AVERAGE(OFFSET($H$3,0,0,'Données projet'!$E$10+1,1))</f>
        <v>298.251705538794</v>
      </c>
      <c r="AO43" s="62">
        <f t="shared" si="36"/>
        <v>313.28172726625479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206.5885410269899</v>
      </c>
      <c r="T44" s="62">
        <f t="shared" si="34"/>
        <v>347.41156847586302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7.6</v>
      </c>
      <c r="AI44" s="14">
        <f>IF('Données projet'!$A$62&gt;35,AI43+AH44-AQ43,IF(A44&lt;'Données projet'!$A$62,$AF$205^A44,IF(A44='Données projet'!$A$62,'Données projet'!$B$62,AI43+AH44-AQ43)))</f>
        <v>149.59999999999985</v>
      </c>
      <c r="AJ44" s="14">
        <f>AI44*VLOOKUP('Données projet'!$B$10,Paramètres!$A$1:$I$89,3,0)*VLOOKUP('Données projet'!$B$10,Paramètres!$A$1:$I$89,5,0)</f>
        <v>130.69055999999989</v>
      </c>
      <c r="AK44" s="14">
        <f t="shared" si="35"/>
        <v>34.155878238422694</v>
      </c>
      <c r="AL44" s="22">
        <f t="shared" si="4"/>
        <v>287.107546598586</v>
      </c>
      <c r="AM44" s="62">
        <f t="shared" si="5"/>
        <v>580.44087993191931</v>
      </c>
      <c r="AN44" s="62">
        <f ca="1">AVERAGE(OFFSET($AM$3,0,0,'Données projet'!$E$10+1,1))-AVERAGE(OFFSET($H$3,0,0,'Données projet'!$E$10+1,1))</f>
        <v>298.251705538794</v>
      </c>
      <c r="AO44" s="62">
        <f t="shared" si="36"/>
        <v>313.28172726625479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206.5885410269899</v>
      </c>
      <c r="T45" s="62">
        <f t="shared" si="34"/>
        <v>347.41156847586302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7.6</v>
      </c>
      <c r="AI45" s="14">
        <f>IF('Données projet'!$A$62&gt;35,AI44+AH45-AQ44,IF(A45&lt;'Données projet'!$A$62,$AF$205^A45,IF(A45='Données projet'!$A$62,'Données projet'!$B$62,AI44+AH45-AQ44)))</f>
        <v>157.19999999999985</v>
      </c>
      <c r="AJ45" s="14">
        <f>AI45*VLOOKUP('Données projet'!$B$10,Paramètres!$A$1:$I$89,3,0)*VLOOKUP('Données projet'!$B$10,Paramètres!$A$1:$I$89,5,0)</f>
        <v>137.3299199999999</v>
      </c>
      <c r="AK45" s="14">
        <f t="shared" si="35"/>
        <v>35.684643836992151</v>
      </c>
      <c r="AL45" s="22">
        <f t="shared" si="4"/>
        <v>301.33369868276117</v>
      </c>
      <c r="AM45" s="62">
        <f t="shared" si="5"/>
        <v>594.66703201609448</v>
      </c>
      <c r="AN45" s="62">
        <f ca="1">AVERAGE(OFFSET($AM$3,0,0,'Données projet'!$E$10+1,1))-AVERAGE(OFFSET($H$3,0,0,'Données projet'!$E$10+1,1))</f>
        <v>298.251705538794</v>
      </c>
      <c r="AO45" s="62">
        <f t="shared" si="36"/>
        <v>313.28172726625479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206.5885410269899</v>
      </c>
      <c r="T46" s="62">
        <f t="shared" si="34"/>
        <v>347.41156847586302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7.6</v>
      </c>
      <c r="AI46" s="14">
        <f>IF('Données projet'!$A$62&gt;35,AI45+AH46-AQ45,IF(A46&lt;'Données projet'!$A$62,$AF$205^A46,IF(A46='Données projet'!$A$62,'Données projet'!$B$62,AI45+AH46-AQ45)))</f>
        <v>164.79999999999984</v>
      </c>
      <c r="AJ46" s="14">
        <f>AI46*VLOOKUP('Données projet'!$B$10,Paramètres!$A$1:$I$89,3,0)*VLOOKUP('Données projet'!$B$10,Paramètres!$A$1:$I$89,5,0)</f>
        <v>143.96927999999988</v>
      </c>
      <c r="AK46" s="14">
        <f t="shared" si="35"/>
        <v>37.204826967876741</v>
      </c>
      <c r="AL46" s="22">
        <f t="shared" si="4"/>
        <v>315.5449029690518</v>
      </c>
      <c r="AM46" s="62">
        <f t="shared" si="5"/>
        <v>608.87823630238518</v>
      </c>
      <c r="AN46" s="62">
        <f ca="1">AVERAGE(OFFSET($AM$3,0,0,'Données projet'!$E$10+1,1))-AVERAGE(OFFSET($H$3,0,0,'Données projet'!$E$10+1,1))</f>
        <v>298.251705538794</v>
      </c>
      <c r="AO46" s="62">
        <f t="shared" si="36"/>
        <v>313.28172726625479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206.5885410269899</v>
      </c>
      <c r="T47" s="62">
        <f t="shared" si="34"/>
        <v>347.41156847586302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7.6</v>
      </c>
      <c r="AI47" s="14">
        <f>IF('Données projet'!$A$62&gt;35,AI46+AH47-AQ46,IF(A47&lt;'Données projet'!$A$62,$AF$205^A47,IF(A47='Données projet'!$A$62,'Données projet'!$B$62,AI46+AH47-AQ46)))</f>
        <v>172.39999999999984</v>
      </c>
      <c r="AJ47" s="14">
        <f>AI47*VLOOKUP('Données projet'!$B$10,Paramètres!$A$1:$I$89,3,0)*VLOOKUP('Données projet'!$B$10,Paramètres!$A$1:$I$89,5,0)</f>
        <v>150.60863999999987</v>
      </c>
      <c r="AK47" s="14">
        <f t="shared" si="35"/>
        <v>38.716868630535259</v>
      </c>
      <c r="AL47" s="22">
        <f t="shared" si="4"/>
        <v>329.74192753151533</v>
      </c>
      <c r="AM47" s="62">
        <f t="shared" si="5"/>
        <v>623.07526086484859</v>
      </c>
      <c r="AN47" s="62">
        <f ca="1">AVERAGE(OFFSET($AM$3,0,0,'Données projet'!$E$10+1,1))-AVERAGE(OFFSET($H$3,0,0,'Données projet'!$E$10+1,1))</f>
        <v>298.251705538794</v>
      </c>
      <c r="AO47" s="62">
        <f t="shared" si="36"/>
        <v>313.28172726625479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206.5885410269899</v>
      </c>
      <c r="T48" s="62">
        <f t="shared" si="34"/>
        <v>347.41156847586302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7.6</v>
      </c>
      <c r="AH48" s="13">
        <f t="array" ref="AH48">INDEX(AG:AG,MIN(IF(ISNUMBER(AG48:AG244),ROW(AG48:AG244),"")))</f>
        <v>7.6</v>
      </c>
      <c r="AI48" s="14">
        <f>IF('Données projet'!$A$62&gt;35,AI47+AH48-AQ47,IF(A48&lt;'Données projet'!$A$62,$AF$205^A48,IF(A48='Données projet'!$A$62,'Données projet'!$B$62,AI47+AH48-AQ47)))</f>
        <v>179.99999999999983</v>
      </c>
      <c r="AJ48" s="14">
        <f>AI48*VLOOKUP('Données projet'!$B$10,Paramètres!$A$1:$I$89,3,0)*VLOOKUP('Données projet'!$B$10,Paramètres!$A$1:$I$89,5,0)</f>
        <v>157.24799999999988</v>
      </c>
      <c r="AK48" s="14">
        <f t="shared" si="35"/>
        <v>40.22116874434861</v>
      </c>
      <c r="AL48" s="22">
        <f t="shared" si="4"/>
        <v>343.92546889640693</v>
      </c>
      <c r="AM48" s="62">
        <f t="shared" si="5"/>
        <v>637.25880222974024</v>
      </c>
      <c r="AN48" s="62">
        <f ca="1">AVERAGE(OFFSET($AM$3,0,0,'Données projet'!$E$10+1,1))-AVERAGE(OFFSET($H$3,0,0,'Données projet'!$E$10+1,1))</f>
        <v>298.251705538794</v>
      </c>
      <c r="AO48" s="62">
        <f t="shared" si="36"/>
        <v>313.28172726625479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206.5885410269899</v>
      </c>
      <c r="T49" s="62">
        <f t="shared" si="34"/>
        <v>347.41156847586302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160.59999999999982</v>
      </c>
      <c r="AJ49" s="14">
        <f>AI49*VLOOKUP('Données projet'!$B$10,Paramètres!$A$1:$I$89,3,0)*VLOOKUP('Données projet'!$B$10,Paramètres!$A$1:$I$89,5,0)</f>
        <v>140.30015999999986</v>
      </c>
      <c r="AK49" s="14">
        <f t="shared" si="35"/>
        <v>36.36575936262836</v>
      </c>
      <c r="AL49" s="22">
        <f t="shared" si="4"/>
        <v>307.6931428899108</v>
      </c>
      <c r="AM49" s="62">
        <f t="shared" si="5"/>
        <v>601.02647622324412</v>
      </c>
      <c r="AN49" s="62">
        <f ca="1">AVERAGE(OFFSET($AM$3,0,0,'Données projet'!$E$10+1,1))-AVERAGE(OFFSET($H$3,0,0,'Données projet'!$E$10+1,1))</f>
        <v>298.251705538794</v>
      </c>
      <c r="AO49" s="62">
        <f t="shared" si="36"/>
        <v>313.28172726625479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206.5885410269899</v>
      </c>
      <c r="T50" s="62">
        <f t="shared" si="34"/>
        <v>347.41156847586302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167.19999999999982</v>
      </c>
      <c r="AJ50" s="14">
        <f>AI50*VLOOKUP('Données projet'!$B$10,Paramètres!$A$1:$I$89,3,0)*VLOOKUP('Données projet'!$B$10,Paramètres!$A$1:$I$89,5,0)</f>
        <v>146.06591999999986</v>
      </c>
      <c r="AK50" s="14">
        <f t="shared" si="35"/>
        <v>37.683173643014364</v>
      </c>
      <c r="AL50" s="22">
        <f t="shared" si="4"/>
        <v>320.02967142824974</v>
      </c>
      <c r="AM50" s="62">
        <f t="shared" si="5"/>
        <v>613.36300476158306</v>
      </c>
      <c r="AN50" s="62">
        <f ca="1">AVERAGE(OFFSET($AM$3,0,0,'Données projet'!$E$10+1,1))-AVERAGE(OFFSET($H$3,0,0,'Données projet'!$E$10+1,1))</f>
        <v>298.251705538794</v>
      </c>
      <c r="AO50" s="62">
        <f t="shared" si="36"/>
        <v>313.28172726625479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206.5885410269899</v>
      </c>
      <c r="T51" s="62">
        <f t="shared" si="34"/>
        <v>347.41156847586302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173.79999999999981</v>
      </c>
      <c r="AJ51" s="14">
        <f>AI51*VLOOKUP('Données projet'!$B$10,Paramètres!$A$1:$I$89,3,0)*VLOOKUP('Données projet'!$B$10,Paramètres!$A$1:$I$89,5,0)</f>
        <v>151.83167999999986</v>
      </c>
      <c r="AK51" s="14">
        <f t="shared" si="35"/>
        <v>38.994546979637654</v>
      </c>
      <c r="AL51" s="22">
        <f t="shared" si="4"/>
        <v>332.35567865620197</v>
      </c>
      <c r="AM51" s="62">
        <f t="shared" si="5"/>
        <v>625.68901198953529</v>
      </c>
      <c r="AN51" s="62">
        <f ca="1">AVERAGE(OFFSET($AM$3,0,0,'Données projet'!$E$10+1,1))-AVERAGE(OFFSET($H$3,0,0,'Données projet'!$E$10+1,1))</f>
        <v>298.251705538794</v>
      </c>
      <c r="AO51" s="62">
        <f t="shared" si="36"/>
        <v>313.28172726625479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206.5885410269899</v>
      </c>
      <c r="T52" s="62">
        <f t="shared" si="34"/>
        <v>347.41156847586302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180.39999999999981</v>
      </c>
      <c r="AJ52" s="14">
        <f>AI52*VLOOKUP('Données projet'!$B$10,Paramètres!$A$1:$I$89,3,0)*VLOOKUP('Données projet'!$B$10,Paramètres!$A$1:$I$89,5,0)</f>
        <v>157.59743999999986</v>
      </c>
      <c r="AK52" s="14">
        <f t="shared" si="35"/>
        <v>40.300135037830493</v>
      </c>
      <c r="AL52" s="22">
        <f t="shared" si="4"/>
        <v>344.67160985755453</v>
      </c>
      <c r="AM52" s="62">
        <f t="shared" si="5"/>
        <v>638.00494319088784</v>
      </c>
      <c r="AN52" s="62">
        <f ca="1">AVERAGE(OFFSET($AM$3,0,0,'Données projet'!$E$10+1,1))-AVERAGE(OFFSET($H$3,0,0,'Données projet'!$E$10+1,1))</f>
        <v>298.251705538794</v>
      </c>
      <c r="AO52" s="62">
        <f t="shared" si="36"/>
        <v>313.28172726625479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206.5885410269899</v>
      </c>
      <c r="T53" s="62">
        <f t="shared" si="34"/>
        <v>347.41156847586302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187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186.9999999999998</v>
      </c>
      <c r="AJ53" s="14">
        <f>AI53*VLOOKUP('Données projet'!$B$10,Paramètres!$A$1:$I$89,3,0)*VLOOKUP('Données projet'!$B$10,Paramètres!$A$1:$I$89,5,0)</f>
        <v>163.36319999999984</v>
      </c>
      <c r="AK53" s="14">
        <f t="shared" si="35"/>
        <v>41.60017371558159</v>
      </c>
      <c r="AL53" s="22">
        <f t="shared" si="4"/>
        <v>356.97787588797092</v>
      </c>
      <c r="AM53" s="62">
        <f t="shared" si="5"/>
        <v>650.31120922130424</v>
      </c>
      <c r="AN53" s="62">
        <f ca="1">AVERAGE(OFFSET($AM$3,0,0,'Données projet'!$E$10+1,1))-AVERAGE(OFFSET($H$3,0,0,'Données projet'!$E$10+1,1))</f>
        <v>298.251705538794</v>
      </c>
      <c r="AO53" s="62">
        <f t="shared" si="36"/>
        <v>313.28172726625479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206.5885410269899</v>
      </c>
      <c r="T54" s="62">
        <f t="shared" si="34"/>
        <v>347.41156847586302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169.19999999999979</v>
      </c>
      <c r="AJ54" s="14">
        <f>AI54*VLOOKUP('Données projet'!$B$10,Paramètres!$A$1:$I$89,3,0)*VLOOKUP('Données projet'!$B$10,Paramètres!$A$1:$I$89,5,0)</f>
        <v>147.81311999999986</v>
      </c>
      <c r="AK54" s="14">
        <f t="shared" si="35"/>
        <v>38.081185298782451</v>
      </c>
      <c r="AL54" s="22">
        <f t="shared" si="4"/>
        <v>323.76591506204585</v>
      </c>
      <c r="AM54" s="62">
        <f t="shared" si="5"/>
        <v>617.09924839537916</v>
      </c>
      <c r="AN54" s="62">
        <f ca="1">AVERAGE(OFFSET($AM$3,0,0,'Données projet'!$E$10+1,1))-AVERAGE(OFFSET($H$3,0,0,'Données projet'!$E$10+1,1))</f>
        <v>298.251705538794</v>
      </c>
      <c r="AO54" s="62">
        <f t="shared" si="36"/>
        <v>313.28172726625479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206.5885410269899</v>
      </c>
      <c r="T55" s="62">
        <f t="shared" si="34"/>
        <v>347.41156847586302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175.39999999999978</v>
      </c>
      <c r="AJ55" s="14">
        <f>AI55*VLOOKUP('Données projet'!$B$10,Paramètres!$A$1:$I$89,3,0)*VLOOKUP('Données projet'!$B$10,Paramètres!$A$1:$I$89,5,0)</f>
        <v>153.22943999999984</v>
      </c>
      <c r="AK55" s="14">
        <f t="shared" si="35"/>
        <v>39.311575138468292</v>
      </c>
      <c r="AL55" s="22">
        <f t="shared" si="4"/>
        <v>335.34226803283201</v>
      </c>
      <c r="AM55" s="62">
        <f t="shared" si="5"/>
        <v>628.67560136616532</v>
      </c>
      <c r="AN55" s="62">
        <f ca="1">AVERAGE(OFFSET($AM$3,0,0,'Données projet'!$E$10+1,1))-AVERAGE(OFFSET($H$3,0,0,'Données projet'!$E$10+1,1))</f>
        <v>298.251705538794</v>
      </c>
      <c r="AO55" s="62">
        <f t="shared" si="36"/>
        <v>313.28172726625479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206.5885410269899</v>
      </c>
      <c r="T56" s="62">
        <f t="shared" si="34"/>
        <v>347.41156847586302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181.59999999999977</v>
      </c>
      <c r="AJ56" s="14">
        <f>AI56*VLOOKUP('Données projet'!$B$10,Paramètres!$A$1:$I$89,3,0)*VLOOKUP('Données projet'!$B$10,Paramètres!$A$1:$I$89,5,0)</f>
        <v>158.64575999999983</v>
      </c>
      <c r="AK56" s="14">
        <f t="shared" si="35"/>
        <v>40.536911851071018</v>
      </c>
      <c r="AL56" s="22">
        <f t="shared" si="4"/>
        <v>346.90982014061501</v>
      </c>
      <c r="AM56" s="62">
        <f t="shared" si="5"/>
        <v>640.24315347394827</v>
      </c>
      <c r="AN56" s="62">
        <f ca="1">AVERAGE(OFFSET($AM$3,0,0,'Données projet'!$E$10+1,1))-AVERAGE(OFFSET($H$3,0,0,'Données projet'!$E$10+1,1))</f>
        <v>298.251705538794</v>
      </c>
      <c r="AO56" s="62">
        <f t="shared" si="36"/>
        <v>313.28172726625479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206.5885410269899</v>
      </c>
      <c r="T57" s="62">
        <f t="shared" si="34"/>
        <v>347.41156847586302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187.79999999999976</v>
      </c>
      <c r="AJ57" s="14">
        <f>AI57*VLOOKUP('Données projet'!$B$10,Paramètres!$A$1:$I$89,3,0)*VLOOKUP('Données projet'!$B$10,Paramètres!$A$1:$I$89,5,0)</f>
        <v>164.06207999999981</v>
      </c>
      <c r="AK57" s="14">
        <f t="shared" si="35"/>
        <v>41.757387730134568</v>
      </c>
      <c r="AL57" s="22">
        <f t="shared" si="4"/>
        <v>358.46890629665069</v>
      </c>
      <c r="AM57" s="62">
        <f t="shared" si="5"/>
        <v>651.802239629984</v>
      </c>
      <c r="AN57" s="62">
        <f ca="1">AVERAGE(OFFSET($AM$3,0,0,'Données projet'!$E$10+1,1))-AVERAGE(OFFSET($H$3,0,0,'Données projet'!$E$10+1,1))</f>
        <v>298.251705538794</v>
      </c>
      <c r="AO57" s="62">
        <f t="shared" si="36"/>
        <v>313.28172726625479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206.5885410269899</v>
      </c>
      <c r="T58" s="62">
        <f t="shared" si="34"/>
        <v>347.41156847586302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194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193.99999999999974</v>
      </c>
      <c r="AJ58" s="14">
        <f>AI58*VLOOKUP('Données projet'!$B$10,Paramètres!$A$1:$I$89,3,0)*VLOOKUP('Données projet'!$B$10,Paramètres!$A$1:$I$89,5,0)</f>
        <v>169.47839999999979</v>
      </c>
      <c r="AK58" s="14">
        <f t="shared" si="35"/>
        <v>42.973181651930254</v>
      </c>
      <c r="AL58" s="22">
        <f t="shared" si="4"/>
        <v>370.01983804377818</v>
      </c>
      <c r="AM58" s="62">
        <f t="shared" si="5"/>
        <v>663.35317137711149</v>
      </c>
      <c r="AN58" s="62">
        <f ca="1">AVERAGE(OFFSET($AM$3,0,0,'Données projet'!$E$10+1,1))-AVERAGE(OFFSET($H$3,0,0,'Données projet'!$E$10+1,1))</f>
        <v>298.251705538794</v>
      </c>
      <c r="AO58" s="62">
        <f t="shared" si="36"/>
        <v>313.28172726625479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206.5885410269899</v>
      </c>
      <c r="T59" s="62">
        <f t="shared" si="34"/>
        <v>347.41156847586302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178.19999999999973</v>
      </c>
      <c r="AJ59" s="14">
        <f>AI59*VLOOKUP('Données projet'!$B$10,Paramètres!$A$1:$I$89,3,0)*VLOOKUP('Données projet'!$B$10,Paramètres!$A$1:$I$89,5,0)</f>
        <v>155.67551999999978</v>
      </c>
      <c r="AK59" s="14">
        <f t="shared" si="35"/>
        <v>39.865566884055028</v>
      </c>
      <c r="AL59" s="22">
        <f t="shared" si="4"/>
        <v>340.56739298972877</v>
      </c>
      <c r="AM59" s="62">
        <f t="shared" si="5"/>
        <v>633.90072632306214</v>
      </c>
      <c r="AN59" s="62">
        <f ca="1">AVERAGE(OFFSET($AM$3,0,0,'Données projet'!$E$10+1,1))-AVERAGE(OFFSET($H$3,0,0,'Données projet'!$E$10+1,1))</f>
        <v>298.251705538794</v>
      </c>
      <c r="AO59" s="62">
        <f t="shared" si="36"/>
        <v>313.28172726625479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206.5885410269899</v>
      </c>
      <c r="T60" s="62">
        <f t="shared" si="34"/>
        <v>347.41156847586302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183.39999999999972</v>
      </c>
      <c r="AJ60" s="14">
        <f>AI60*VLOOKUP('Données projet'!$B$10,Paramètres!$A$1:$I$89,3,0)*VLOOKUP('Données projet'!$B$10,Paramètres!$A$1:$I$89,5,0)</f>
        <v>160.21823999999978</v>
      </c>
      <c r="AK60" s="14">
        <f t="shared" si="35"/>
        <v>40.891736142170181</v>
      </c>
      <c r="AL60" s="22">
        <f t="shared" si="4"/>
        <v>350.266541780946</v>
      </c>
      <c r="AM60" s="62">
        <f t="shared" si="5"/>
        <v>643.59987511427926</v>
      </c>
      <c r="AN60" s="62">
        <f ca="1">AVERAGE(OFFSET($AM$3,0,0,'Données projet'!$E$10+1,1))-AVERAGE(OFFSET($H$3,0,0,'Données projet'!$E$10+1,1))</f>
        <v>298.251705538794</v>
      </c>
      <c r="AO60" s="62">
        <f t="shared" si="36"/>
        <v>313.28172726625479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206.5885410269899</v>
      </c>
      <c r="T61" s="62">
        <f t="shared" si="34"/>
        <v>347.41156847586302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188.59999999999971</v>
      </c>
      <c r="AJ61" s="14">
        <f>AI61*VLOOKUP('Données projet'!$B$10,Paramètres!$A$1:$I$89,3,0)*VLOOKUP('Données projet'!$B$10,Paramètres!$A$1:$I$89,5,0)</f>
        <v>164.76095999999976</v>
      </c>
      <c r="AK61" s="14">
        <f t="shared" si="35"/>
        <v>41.914523809719867</v>
      </c>
      <c r="AL61" s="22">
        <f t="shared" si="4"/>
        <v>359.95980096859495</v>
      </c>
      <c r="AM61" s="62">
        <f t="shared" si="5"/>
        <v>653.29313430192826</v>
      </c>
      <c r="AN61" s="62">
        <f ca="1">AVERAGE(OFFSET($AM$3,0,0,'Données projet'!$E$10+1,1))-AVERAGE(OFFSET($H$3,0,0,'Données projet'!$E$10+1,1))</f>
        <v>298.251705538794</v>
      </c>
      <c r="AO61" s="62">
        <f t="shared" si="36"/>
        <v>313.28172726625479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206.5885410269899</v>
      </c>
      <c r="T62" s="62">
        <f t="shared" si="34"/>
        <v>347.41156847586302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193.7999999999997</v>
      </c>
      <c r="AJ62" s="14">
        <f>AI62*VLOOKUP('Données projet'!$B$10,Paramètres!$A$1:$I$89,3,0)*VLOOKUP('Données projet'!$B$10,Paramètres!$A$1:$I$89,5,0)</f>
        <v>169.30367999999976</v>
      </c>
      <c r="AK62" s="14">
        <f t="shared" si="35"/>
        <v>42.934033834973178</v>
      </c>
      <c r="AL62" s="22">
        <f t="shared" si="4"/>
        <v>369.64735159591118</v>
      </c>
      <c r="AM62" s="62">
        <f t="shared" si="5"/>
        <v>662.98068492924449</v>
      </c>
      <c r="AN62" s="62">
        <f ca="1">AVERAGE(OFFSET($AM$3,0,0,'Données projet'!$E$10+1,1))-AVERAGE(OFFSET($H$3,0,0,'Données projet'!$E$10+1,1))</f>
        <v>298.251705538794</v>
      </c>
      <c r="AO62" s="62">
        <f t="shared" si="36"/>
        <v>313.28172726625479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206.5885410269899</v>
      </c>
      <c r="T63" s="62">
        <f t="shared" si="34"/>
        <v>347.41156847586302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199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198.99999999999969</v>
      </c>
      <c r="AJ63" s="14">
        <f>AI63*VLOOKUP('Données projet'!$B$10,Paramètres!$A$1:$I$89,3,0)*VLOOKUP('Données projet'!$B$10,Paramètres!$A$1:$I$89,5,0)</f>
        <v>173.84639999999976</v>
      </c>
      <c r="AK63" s="14">
        <f t="shared" si="35"/>
        <v>43.950364270382217</v>
      </c>
      <c r="AL63" s="22">
        <f t="shared" si="4"/>
        <v>379.32936443758189</v>
      </c>
      <c r="AM63" s="62">
        <f t="shared" si="5"/>
        <v>672.6626977709152</v>
      </c>
      <c r="AN63" s="62">
        <f ca="1">AVERAGE(OFFSET($AM$3,0,0,'Données projet'!$E$10+1,1))-AVERAGE(OFFSET($H$3,0,0,'Données projet'!$E$10+1,1))</f>
        <v>298.251705538794</v>
      </c>
      <c r="AO63" s="62">
        <f t="shared" si="36"/>
        <v>313.28172726625479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19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206.5885410269899</v>
      </c>
      <c r="T64" s="62">
        <f t="shared" si="34"/>
        <v>347.41156847586302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4.5999999999999996</v>
      </c>
      <c r="AI64" s="14">
        <f>IF('Données projet'!$A$62&gt;35,AI63+AH64-AQ63,IF(A64&lt;'Données projet'!$A$62,$AF$205^A64,IF(A64='Données projet'!$A$62,'Données projet'!$B$62,AI63+AH64-AQ63)))</f>
        <v>184.59999999999968</v>
      </c>
      <c r="AJ64" s="14">
        <f>AI64*VLOOKUP('Données projet'!$B$10,Paramètres!$A$1:$I$89,3,0)*VLOOKUP('Données projet'!$B$10,Paramètres!$A$1:$I$89,5,0)</f>
        <v>161.26655999999974</v>
      </c>
      <c r="AK64" s="14">
        <f t="shared" si="35"/>
        <v>41.128060321982446</v>
      </c>
      <c r="AL64" s="22">
        <f t="shared" si="4"/>
        <v>352.50396372745234</v>
      </c>
      <c r="AM64" s="62">
        <f t="shared" si="5"/>
        <v>645.83729706078566</v>
      </c>
      <c r="AN64" s="62">
        <f ca="1">AVERAGE(OFFSET($AM$3,0,0,'Données projet'!$E$10+1,1))-AVERAGE(OFFSET($H$3,0,0,'Données projet'!$E$10+1,1))</f>
        <v>298.251705538794</v>
      </c>
      <c r="AO64" s="62">
        <f t="shared" si="36"/>
        <v>313.28172726625479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206.5885410269899</v>
      </c>
      <c r="T65" s="62">
        <f t="shared" si="34"/>
        <v>347.41156847586302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4.5999999999999996</v>
      </c>
      <c r="AI65" s="14">
        <f>IF('Données projet'!$A$62&gt;35,AI64+AH65-AQ64,IF(A65&lt;'Données projet'!$A$62,$AF$205^A65,IF(A65='Données projet'!$A$62,'Données projet'!$B$62,AI64+AH65-AQ64)))</f>
        <v>189.19999999999968</v>
      </c>
      <c r="AJ65" s="14">
        <f>AI65*VLOOKUP('Données projet'!$B$10,Paramètres!$A$1:$I$89,3,0)*VLOOKUP('Données projet'!$B$10,Paramètres!$A$1:$I$89,5,0)</f>
        <v>165.28511999999975</v>
      </c>
      <c r="AK65" s="14">
        <f t="shared" si="35"/>
        <v>42.0323249466717</v>
      </c>
      <c r="AL65" s="22">
        <f t="shared" si="4"/>
        <v>361.07788328211944</v>
      </c>
      <c r="AM65" s="62">
        <f t="shared" si="5"/>
        <v>654.41121661545276</v>
      </c>
      <c r="AN65" s="62">
        <f ca="1">AVERAGE(OFFSET($AM$3,0,0,'Données projet'!$E$10+1,1))-AVERAGE(OFFSET($H$3,0,0,'Données projet'!$E$10+1,1))</f>
        <v>298.251705538794</v>
      </c>
      <c r="AO65" s="62">
        <f t="shared" si="36"/>
        <v>313.28172726625479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206.5885410269899</v>
      </c>
      <c r="T66" s="62">
        <f t="shared" si="34"/>
        <v>347.41156847586302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4.5999999999999996</v>
      </c>
      <c r="AI66" s="14">
        <f>IF('Données projet'!$A$62&gt;35,AI65+AH66-AQ65,IF(A66&lt;'Données projet'!$A$62,$AF$205^A66,IF(A66='Données projet'!$A$62,'Données projet'!$B$62,AI65+AH66-AQ65)))</f>
        <v>193.79999999999967</v>
      </c>
      <c r="AJ66" s="14">
        <f>AI66*VLOOKUP('Données projet'!$B$10,Paramètres!$A$1:$I$89,3,0)*VLOOKUP('Données projet'!$B$10,Paramètres!$A$1:$I$89,5,0)</f>
        <v>169.30367999999973</v>
      </c>
      <c r="AK66" s="14">
        <f t="shared" si="35"/>
        <v>42.934033834973178</v>
      </c>
      <c r="AL66" s="22">
        <f t="shared" si="4"/>
        <v>369.64735159591118</v>
      </c>
      <c r="AM66" s="62">
        <f t="shared" si="5"/>
        <v>662.98068492924449</v>
      </c>
      <c r="AN66" s="62">
        <f ca="1">AVERAGE(OFFSET($AM$3,0,0,'Données projet'!$E$10+1,1))-AVERAGE(OFFSET($H$3,0,0,'Données projet'!$E$10+1,1))</f>
        <v>298.251705538794</v>
      </c>
      <c r="AO66" s="62">
        <f t="shared" si="36"/>
        <v>313.28172726625479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206.5885410269899</v>
      </c>
      <c r="T67" s="62">
        <f t="shared" si="34"/>
        <v>347.41156847586302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4.5999999999999996</v>
      </c>
      <c r="AI67" s="14">
        <f>IF('Données projet'!$A$62&gt;35,AI66+AH67-AQ66,IF(A67&lt;'Données projet'!$A$62,$AF$205^A67,IF(A67='Données projet'!$A$62,'Données projet'!$B$62,AI66+AH67-AQ66)))</f>
        <v>198.39999999999966</v>
      </c>
      <c r="AJ67" s="14">
        <f>AI67*VLOOKUP('Données projet'!$B$10,Paramètres!$A$1:$I$89,3,0)*VLOOKUP('Données projet'!$B$10,Paramètres!$A$1:$I$89,5,0)</f>
        <v>173.32223999999974</v>
      </c>
      <c r="AK67" s="14">
        <f t="shared" si="35"/>
        <v>43.833254629845044</v>
      </c>
      <c r="AL67" s="22">
        <f t="shared" si="4"/>
        <v>378.21248648031298</v>
      </c>
      <c r="AM67" s="62">
        <f t="shared" si="5"/>
        <v>671.54581981364629</v>
      </c>
      <c r="AN67" s="62">
        <f ca="1">AVERAGE(OFFSET($AM$3,0,0,'Données projet'!$E$10+1,1))-AVERAGE(OFFSET($H$3,0,0,'Données projet'!$E$10+1,1))</f>
        <v>298.251705538794</v>
      </c>
      <c r="AO67" s="62">
        <f t="shared" si="36"/>
        <v>313.28172726625479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206.5885410269899</v>
      </c>
      <c r="T68" s="62">
        <f t="shared" si="34"/>
        <v>347.41156847586302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203</v>
      </c>
      <c r="AG68" s="13">
        <f>VLOOKUP(A68,'Données projet'!$A$61:$I$81,9,0)</f>
        <v>4.5999999999999996</v>
      </c>
      <c r="AH68" s="13">
        <f t="array" ref="AH68">INDEX(AG:AG,MIN(IF(ISNUMBER(AG68:AG264),ROW(AG68:AG264),"")))</f>
        <v>4.5999999999999996</v>
      </c>
      <c r="AI68" s="14">
        <f>IF('Données projet'!$A$62&gt;35,AI67+AH68-AQ67,IF(A68&lt;'Données projet'!$A$62,$AF$205^A68,IF(A68='Données projet'!$A$62,'Données projet'!$B$62,AI67+AH68-AQ67)))</f>
        <v>202.99999999999966</v>
      </c>
      <c r="AJ68" s="14">
        <f>AI68*VLOOKUP('Données projet'!$B$10,Paramètres!$A$1:$I$89,3,0)*VLOOKUP('Données projet'!$B$10,Paramètres!$A$1:$I$89,5,0)</f>
        <v>177.34079999999972</v>
      </c>
      <c r="AK68" s="14">
        <f t="shared" si="35"/>
        <v>44.730051658603024</v>
      </c>
      <c r="AL68" s="22">
        <f t="shared" ref="AL68:AL131" si="58">(AJ68+AK68)*0.475*44/12</f>
        <v>386.77339997206644</v>
      </c>
      <c r="AM68" s="62">
        <f t="shared" ref="AM68:AM131" si="59">AL68+(AD68+AE68)*44/12</f>
        <v>680.10673330539976</v>
      </c>
      <c r="AN68" s="62">
        <f ca="1">AVERAGE(OFFSET($AM$3,0,0,'Données projet'!$E$10+1,1))-AVERAGE(OFFSET($H$3,0,0,'Données projet'!$E$10+1,1))</f>
        <v>298.251705538794</v>
      </c>
      <c r="AO68" s="62">
        <f t="shared" si="36"/>
        <v>313.28172726625479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206.5885410269899</v>
      </c>
      <c r="T69" s="62">
        <f t="shared" ref="T69:T132" si="88">$T$3</f>
        <v>347.41156847586302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189.99999999999966</v>
      </c>
      <c r="AJ69" s="14">
        <f>AI69*VLOOKUP('Données projet'!$B$10,Paramètres!$A$1:$I$89,3,0)*VLOOKUP('Données projet'!$B$10,Paramètres!$A$1:$I$89,5,0)</f>
        <v>165.98399999999972</v>
      </c>
      <c r="AK69" s="14">
        <f t="shared" ref="AK69:AK132" si="89">EXP(-1.0587+0.8836*LN(AJ69)+0.284)</f>
        <v>42.189325525922207</v>
      </c>
      <c r="AL69" s="22">
        <f t="shared" si="58"/>
        <v>362.56854195764731</v>
      </c>
      <c r="AM69" s="62">
        <f t="shared" si="59"/>
        <v>655.90187529098057</v>
      </c>
      <c r="AN69" s="62">
        <f ca="1">AVERAGE(OFFSET($AM$3,0,0,'Données projet'!$E$10+1,1))-AVERAGE(OFFSET($H$3,0,0,'Données projet'!$E$10+1,1))</f>
        <v>298.251705538794</v>
      </c>
      <c r="AO69" s="62">
        <f t="shared" ref="AO69:AO132" si="90">$AO$3</f>
        <v>313.28172726625479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206.5885410269899</v>
      </c>
      <c r="T70" s="62">
        <f t="shared" si="88"/>
        <v>347.41156847586302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193.99999999999966</v>
      </c>
      <c r="AJ70" s="14">
        <f>AI70*VLOOKUP('Données projet'!$B$10,Paramètres!$A$1:$I$89,3,0)*VLOOKUP('Données projet'!$B$10,Paramètres!$A$1:$I$89,5,0)</f>
        <v>169.47839999999971</v>
      </c>
      <c r="AK70" s="14">
        <f t="shared" si="89"/>
        <v>42.973181651930219</v>
      </c>
      <c r="AL70" s="22">
        <f t="shared" si="58"/>
        <v>370.01983804377795</v>
      </c>
      <c r="AM70" s="62">
        <f t="shared" si="59"/>
        <v>663.35317137711127</v>
      </c>
      <c r="AN70" s="62">
        <f ca="1">AVERAGE(OFFSET($AM$3,0,0,'Données projet'!$E$10+1,1))-AVERAGE(OFFSET($H$3,0,0,'Données projet'!$E$10+1,1))</f>
        <v>298.251705538794</v>
      </c>
      <c r="AO70" s="62">
        <f t="shared" si="90"/>
        <v>313.28172726625479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206.5885410269899</v>
      </c>
      <c r="T71" s="62">
        <f t="shared" si="88"/>
        <v>347.41156847586302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197.99999999999966</v>
      </c>
      <c r="AJ71" s="14">
        <f>AI71*VLOOKUP('Données projet'!$B$10,Paramètres!$A$1:$I$89,3,0)*VLOOKUP('Données projet'!$B$10,Paramètres!$A$1:$I$89,5,0)</f>
        <v>172.97279999999972</v>
      </c>
      <c r="AK71" s="14">
        <f t="shared" si="89"/>
        <v>43.755158638197209</v>
      </c>
      <c r="AL71" s="22">
        <f t="shared" si="58"/>
        <v>377.46786129485963</v>
      </c>
      <c r="AM71" s="62">
        <f t="shared" si="59"/>
        <v>670.80119462819289</v>
      </c>
      <c r="AN71" s="62">
        <f ca="1">AVERAGE(OFFSET($AM$3,0,0,'Données projet'!$E$10+1,1))-AVERAGE(OFFSET($H$3,0,0,'Données projet'!$E$10+1,1))</f>
        <v>298.251705538794</v>
      </c>
      <c r="AO71" s="62">
        <f t="shared" si="90"/>
        <v>313.28172726625479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206.5885410269899</v>
      </c>
      <c r="T72" s="62">
        <f t="shared" si="88"/>
        <v>347.41156847586302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201.99999999999966</v>
      </c>
      <c r="AJ72" s="14">
        <f>AI72*VLOOKUP('Données projet'!$B$10,Paramètres!$A$1:$I$89,3,0)*VLOOKUP('Données projet'!$B$10,Paramètres!$A$1:$I$89,5,0)</f>
        <v>176.46719999999974</v>
      </c>
      <c r="AK72" s="14">
        <f t="shared" si="89"/>
        <v>44.53529882198935</v>
      </c>
      <c r="AL72" s="22">
        <f t="shared" si="58"/>
        <v>384.91268544829768</v>
      </c>
      <c r="AM72" s="62">
        <f t="shared" si="59"/>
        <v>678.24601878163094</v>
      </c>
      <c r="AN72" s="62">
        <f ca="1">AVERAGE(OFFSET($AM$3,0,0,'Données projet'!$E$10+1,1))-AVERAGE(OFFSET($H$3,0,0,'Données projet'!$E$10+1,1))</f>
        <v>298.251705538794</v>
      </c>
      <c r="AO72" s="62">
        <f t="shared" si="90"/>
        <v>313.28172726625479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206.5885410269899</v>
      </c>
      <c r="T73" s="62">
        <f t="shared" si="88"/>
        <v>347.41156847586302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206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205.99999999999966</v>
      </c>
      <c r="AJ73" s="14">
        <f>AI73*VLOOKUP('Données projet'!$B$10,Paramètres!$A$1:$I$89,3,0)*VLOOKUP('Données projet'!$B$10,Paramètres!$A$1:$I$89,5,0)</f>
        <v>179.96159999999972</v>
      </c>
      <c r="AK73" s="14">
        <f t="shared" si="89"/>
        <v>45.313642767960062</v>
      </c>
      <c r="AL73" s="22">
        <f t="shared" si="58"/>
        <v>392.35438115419657</v>
      </c>
      <c r="AM73" s="62">
        <f t="shared" si="59"/>
        <v>685.68771448752989</v>
      </c>
      <c r="AN73" s="62">
        <f ca="1">AVERAGE(OFFSET($AM$3,0,0,'Données projet'!$E$10+1,1))-AVERAGE(OFFSET($H$3,0,0,'Données projet'!$E$10+1,1))</f>
        <v>298.251705538794</v>
      </c>
      <c r="AO73" s="62">
        <f t="shared" si="90"/>
        <v>313.28172726625479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206.5885410269899</v>
      </c>
      <c r="T74" s="62">
        <f t="shared" si="88"/>
        <v>347.41156847586302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194.59999999999965</v>
      </c>
      <c r="AJ74" s="14">
        <f>AI74*VLOOKUP('Données projet'!$B$10,Paramètres!$A$1:$I$89,3,0)*VLOOKUP('Données projet'!$B$10,Paramètres!$A$1:$I$89,5,0)</f>
        <v>170.0025599999997</v>
      </c>
      <c r="AK74" s="14">
        <f t="shared" si="89"/>
        <v>43.090596939649508</v>
      </c>
      <c r="AL74" s="22">
        <f t="shared" si="58"/>
        <v>371.13724833655573</v>
      </c>
      <c r="AM74" s="62">
        <f t="shared" si="59"/>
        <v>664.47058166988904</v>
      </c>
      <c r="AN74" s="62">
        <f ca="1">AVERAGE(OFFSET($AM$3,0,0,'Données projet'!$E$10+1,1))-AVERAGE(OFFSET($H$3,0,0,'Données projet'!$E$10+1,1))</f>
        <v>298.251705538794</v>
      </c>
      <c r="AO74" s="62">
        <f t="shared" si="90"/>
        <v>313.28172726625479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206.5885410269899</v>
      </c>
      <c r="T75" s="62">
        <f t="shared" si="88"/>
        <v>347.41156847586302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198.19999999999965</v>
      </c>
      <c r="AJ75" s="14">
        <f>AI75*VLOOKUP('Données projet'!$B$10,Paramètres!$A$1:$I$89,3,0)*VLOOKUP('Données projet'!$B$10,Paramètres!$A$1:$I$89,5,0)</f>
        <v>173.14751999999973</v>
      </c>
      <c r="AK75" s="14">
        <f t="shared" si="89"/>
        <v>43.794208927254033</v>
      </c>
      <c r="AL75" s="22">
        <f t="shared" si="58"/>
        <v>377.84017788163356</v>
      </c>
      <c r="AM75" s="62">
        <f t="shared" si="59"/>
        <v>671.17351121496688</v>
      </c>
      <c r="AN75" s="62">
        <f ca="1">AVERAGE(OFFSET($AM$3,0,0,'Données projet'!$E$10+1,1))-AVERAGE(OFFSET($H$3,0,0,'Données projet'!$E$10+1,1))</f>
        <v>298.251705538794</v>
      </c>
      <c r="AO75" s="62">
        <f t="shared" si="90"/>
        <v>313.28172726625479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206.5885410269899</v>
      </c>
      <c r="T76" s="62">
        <f t="shared" si="88"/>
        <v>347.41156847586302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201.79999999999964</v>
      </c>
      <c r="AJ76" s="14">
        <f>AI76*VLOOKUP('Données projet'!$B$10,Paramètres!$A$1:$I$89,3,0)*VLOOKUP('Données projet'!$B$10,Paramètres!$A$1:$I$89,5,0)</f>
        <v>176.2924799999997</v>
      </c>
      <c r="AK76" s="14">
        <f t="shared" si="89"/>
        <v>44.496334803721815</v>
      </c>
      <c r="AL76" s="22">
        <f t="shared" si="58"/>
        <v>384.54051911648162</v>
      </c>
      <c r="AM76" s="62">
        <f t="shared" si="59"/>
        <v>677.87385244981488</v>
      </c>
      <c r="AN76" s="62">
        <f ca="1">AVERAGE(OFFSET($AM$3,0,0,'Données projet'!$E$10+1,1))-AVERAGE(OFFSET($H$3,0,0,'Données projet'!$E$10+1,1))</f>
        <v>298.251705538794</v>
      </c>
      <c r="AO76" s="62">
        <f t="shared" si="90"/>
        <v>313.28172726625479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206.5885410269899</v>
      </c>
      <c r="T77" s="62">
        <f t="shared" si="88"/>
        <v>347.41156847586302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205.39999999999964</v>
      </c>
      <c r="AJ77" s="14">
        <f>AI77*VLOOKUP('Données projet'!$B$10,Paramètres!$A$1:$I$89,3,0)*VLOOKUP('Données projet'!$B$10,Paramètres!$A$1:$I$89,5,0)</f>
        <v>179.4374399999997</v>
      </c>
      <c r="AK77" s="14">
        <f t="shared" si="89"/>
        <v>45.197004138831538</v>
      </c>
      <c r="AL77" s="22">
        <f t="shared" si="58"/>
        <v>391.23832354179768</v>
      </c>
      <c r="AM77" s="62">
        <f t="shared" si="59"/>
        <v>684.571656875131</v>
      </c>
      <c r="AN77" s="62">
        <f ca="1">AVERAGE(OFFSET($AM$3,0,0,'Données projet'!$E$10+1,1))-AVERAGE(OFFSET($H$3,0,0,'Données projet'!$E$10+1,1))</f>
        <v>298.251705538794</v>
      </c>
      <c r="AO77" s="62">
        <f t="shared" si="90"/>
        <v>313.28172726625479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206.5885410269899</v>
      </c>
      <c r="T78" s="62">
        <f t="shared" si="88"/>
        <v>347.41156847586302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209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208.99999999999963</v>
      </c>
      <c r="AJ78" s="14">
        <f>AI78*VLOOKUP('Données projet'!$B$10,Paramètres!$A$1:$I$89,3,0)*VLOOKUP('Données projet'!$B$10,Paramètres!$A$1:$I$89,5,0)</f>
        <v>182.58239999999969</v>
      </c>
      <c r="AK78" s="14">
        <f t="shared" si="89"/>
        <v>45.896245406460203</v>
      </c>
      <c r="AL78" s="22">
        <f t="shared" si="58"/>
        <v>397.9336407495843</v>
      </c>
      <c r="AM78" s="62">
        <f t="shared" si="59"/>
        <v>691.26697408291761</v>
      </c>
      <c r="AN78" s="62">
        <f ca="1">AVERAGE(OFFSET($AM$3,0,0,'Données projet'!$E$10+1,1))-AVERAGE(OFFSET($H$3,0,0,'Données projet'!$E$10+1,1))</f>
        <v>298.251705538794</v>
      </c>
      <c r="AO78" s="62">
        <f t="shared" si="90"/>
        <v>313.28172726625479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13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206.5885410269899</v>
      </c>
      <c r="T79" s="62">
        <f t="shared" si="88"/>
        <v>347.41156847586302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198.99999999999963</v>
      </c>
      <c r="AJ79" s="14">
        <f>AI79*VLOOKUP('Données projet'!$B$10,Paramètres!$A$1:$I$89,3,0)*VLOOKUP('Données projet'!$B$10,Paramètres!$A$1:$I$89,5,0)</f>
        <v>173.8463999999997</v>
      </c>
      <c r="AK79" s="14">
        <f t="shared" si="89"/>
        <v>43.950364270382217</v>
      </c>
      <c r="AL79" s="22">
        <f t="shared" si="58"/>
        <v>379.32936443758177</v>
      </c>
      <c r="AM79" s="62">
        <f t="shared" si="59"/>
        <v>672.66269777091509</v>
      </c>
      <c r="AN79" s="62">
        <f ca="1">AVERAGE(OFFSET($AM$3,0,0,'Données projet'!$E$10+1,1))-AVERAGE(OFFSET($H$3,0,0,'Données projet'!$E$10+1,1))</f>
        <v>298.251705538794</v>
      </c>
      <c r="AO79" s="62">
        <f t="shared" si="90"/>
        <v>313.28172726625479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206.5885410269899</v>
      </c>
      <c r="T80" s="62">
        <f t="shared" si="88"/>
        <v>347.41156847586302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201.99999999999963</v>
      </c>
      <c r="AJ80" s="14">
        <f>AI80*VLOOKUP('Données projet'!$B$10,Paramètres!$A$1:$I$89,3,0)*VLOOKUP('Données projet'!$B$10,Paramètres!$A$1:$I$89,5,0)</f>
        <v>176.46719999999971</v>
      </c>
      <c r="AK80" s="14">
        <f t="shared" si="89"/>
        <v>44.53529882198935</v>
      </c>
      <c r="AL80" s="22">
        <f t="shared" si="58"/>
        <v>384.91268544829762</v>
      </c>
      <c r="AM80" s="62">
        <f t="shared" si="59"/>
        <v>678.24601878163094</v>
      </c>
      <c r="AN80" s="62">
        <f ca="1">AVERAGE(OFFSET($AM$3,0,0,'Données projet'!$E$10+1,1))-AVERAGE(OFFSET($H$3,0,0,'Données projet'!$E$10+1,1))</f>
        <v>298.251705538794</v>
      </c>
      <c r="AO80" s="62">
        <f t="shared" si="90"/>
        <v>313.28172726625479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206.5885410269899</v>
      </c>
      <c r="T81" s="62">
        <f t="shared" si="88"/>
        <v>347.41156847586302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204.99999999999963</v>
      </c>
      <c r="AJ81" s="14">
        <f>AI81*VLOOKUP('Données projet'!$B$10,Paramètres!$A$1:$I$89,3,0)*VLOOKUP('Données projet'!$B$10,Paramètres!$A$1:$I$89,5,0)</f>
        <v>179.08799999999968</v>
      </c>
      <c r="AK81" s="14">
        <f t="shared" si="89"/>
        <v>45.119223023956756</v>
      </c>
      <c r="AL81" s="22">
        <f t="shared" si="58"/>
        <v>390.49424676672407</v>
      </c>
      <c r="AM81" s="62">
        <f t="shared" si="59"/>
        <v>683.82758010005739</v>
      </c>
      <c r="AN81" s="62">
        <f ca="1">AVERAGE(OFFSET($AM$3,0,0,'Données projet'!$E$10+1,1))-AVERAGE(OFFSET($H$3,0,0,'Données projet'!$E$10+1,1))</f>
        <v>298.251705538794</v>
      </c>
      <c r="AO81" s="62">
        <f t="shared" si="90"/>
        <v>313.28172726625479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206.5885410269899</v>
      </c>
      <c r="T82" s="62">
        <f t="shared" si="88"/>
        <v>347.41156847586302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207.99999999999963</v>
      </c>
      <c r="AJ82" s="14">
        <f>AI82*VLOOKUP('Données projet'!$B$10,Paramètres!$A$1:$I$89,3,0)*VLOOKUP('Données projet'!$B$10,Paramètres!$A$1:$I$89,5,0)</f>
        <v>181.70879999999971</v>
      </c>
      <c r="AK82" s="14">
        <f t="shared" si="89"/>
        <v>45.702153370067727</v>
      </c>
      <c r="AL82" s="22">
        <f t="shared" si="58"/>
        <v>396.07407711953414</v>
      </c>
      <c r="AM82" s="62">
        <f t="shared" si="59"/>
        <v>689.40741045286745</v>
      </c>
      <c r="AN82" s="62">
        <f ca="1">AVERAGE(OFFSET($AM$3,0,0,'Données projet'!$E$10+1,1))-AVERAGE(OFFSET($H$3,0,0,'Données projet'!$E$10+1,1))</f>
        <v>298.251705538794</v>
      </c>
      <c r="AO82" s="62">
        <f t="shared" si="90"/>
        <v>313.28172726625479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206.5885410269899</v>
      </c>
      <c r="T83" s="62">
        <f t="shared" si="88"/>
        <v>347.41156847586302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211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210.99999999999963</v>
      </c>
      <c r="AJ83" s="14">
        <f>AI83*VLOOKUP('Données projet'!$B$10,Paramètres!$A$1:$I$89,3,0)*VLOOKUP('Données projet'!$B$10,Paramètres!$A$1:$I$89,5,0)</f>
        <v>184.32959999999969</v>
      </c>
      <c r="AK83" s="14">
        <f t="shared" si="89"/>
        <v>46.284105851002977</v>
      </c>
      <c r="AL83" s="22">
        <f t="shared" si="58"/>
        <v>401.65220435716293</v>
      </c>
      <c r="AM83" s="62">
        <f t="shared" si="59"/>
        <v>694.98553769049624</v>
      </c>
      <c r="AN83" s="62">
        <f ca="1">AVERAGE(OFFSET($AM$3,0,0,'Données projet'!$E$10+1,1))-AVERAGE(OFFSET($H$3,0,0,'Données projet'!$E$10+1,1))</f>
        <v>298.251705538794</v>
      </c>
      <c r="AO83" s="62">
        <f t="shared" si="90"/>
        <v>313.28172726625479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206.5885410269899</v>
      </c>
      <c r="T84" s="62">
        <f t="shared" si="88"/>
        <v>347.41156847586302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2.6</v>
      </c>
      <c r="AI84" s="14">
        <f>IF('Données projet'!$A$62&gt;35,AI83+AH84-AQ83,IF(A84&lt;'Données projet'!$A$62,$AF$205^A84,IF(A84='Données projet'!$A$62,'Données projet'!$B$62,AI83+AH84-AQ83)))</f>
        <v>202.59999999999962</v>
      </c>
      <c r="AJ84" s="14">
        <f>AI84*VLOOKUP('Données projet'!$B$10,Paramètres!$A$1:$I$89,3,0)*VLOOKUP('Données projet'!$B$10,Paramètres!$A$1:$I$89,5,0)</f>
        <v>176.9913599999997</v>
      </c>
      <c r="AK84" s="14">
        <f t="shared" si="89"/>
        <v>44.65216395512175</v>
      </c>
      <c r="AL84" s="22">
        <f t="shared" si="58"/>
        <v>386.02913755516988</v>
      </c>
      <c r="AM84" s="62">
        <f t="shared" si="59"/>
        <v>679.36247088850314</v>
      </c>
      <c r="AN84" s="62">
        <f ca="1">AVERAGE(OFFSET($AM$3,0,0,'Données projet'!$E$10+1,1))-AVERAGE(OFFSET($H$3,0,0,'Données projet'!$E$10+1,1))</f>
        <v>298.251705538794</v>
      </c>
      <c r="AO84" s="62">
        <f t="shared" si="90"/>
        <v>313.28172726625479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206.5885410269899</v>
      </c>
      <c r="T85" s="62">
        <f t="shared" si="88"/>
        <v>347.41156847586302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2.6</v>
      </c>
      <c r="AI85" s="14">
        <f>IF('Données projet'!$A$62&gt;35,AI84+AH85-AQ84,IF(A85&lt;'Données projet'!$A$62,$AF$205^A85,IF(A85='Données projet'!$A$62,'Données projet'!$B$62,AI84+AH85-AQ84)))</f>
        <v>205.19999999999962</v>
      </c>
      <c r="AJ85" s="14">
        <f>AI85*VLOOKUP('Données projet'!$B$10,Paramètres!$A$1:$I$89,3,0)*VLOOKUP('Données projet'!$B$10,Paramètres!$A$1:$I$89,5,0)</f>
        <v>179.26271999999969</v>
      </c>
      <c r="AK85" s="14">
        <f t="shared" si="89"/>
        <v>45.158115787467068</v>
      </c>
      <c r="AL85" s="22">
        <f t="shared" si="58"/>
        <v>390.86628899650458</v>
      </c>
      <c r="AM85" s="62">
        <f t="shared" si="59"/>
        <v>684.19962232983789</v>
      </c>
      <c r="AN85" s="62">
        <f ca="1">AVERAGE(OFFSET($AM$3,0,0,'Données projet'!$E$10+1,1))-AVERAGE(OFFSET($H$3,0,0,'Données projet'!$E$10+1,1))</f>
        <v>298.251705538794</v>
      </c>
      <c r="AO85" s="62">
        <f t="shared" si="90"/>
        <v>313.28172726625479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206.5885410269899</v>
      </c>
      <c r="T86" s="62">
        <f t="shared" si="88"/>
        <v>347.41156847586302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2.6</v>
      </c>
      <c r="AI86" s="14">
        <f>IF('Données projet'!$A$62&gt;35,AI85+AH86-AQ85,IF(A86&lt;'Données projet'!$A$62,$AF$205^A86,IF(A86='Données projet'!$A$62,'Données projet'!$B$62,AI85+AH86-AQ85)))</f>
        <v>207.79999999999961</v>
      </c>
      <c r="AJ86" s="14">
        <f>AI86*VLOOKUP('Données projet'!$B$10,Paramètres!$A$1:$I$89,3,0)*VLOOKUP('Données projet'!$B$10,Paramètres!$A$1:$I$89,5,0)</f>
        <v>181.53407999999968</v>
      </c>
      <c r="AK86" s="14">
        <f t="shared" si="89"/>
        <v>45.663321943731816</v>
      </c>
      <c r="AL86" s="22">
        <f t="shared" si="58"/>
        <v>395.7021417186657</v>
      </c>
      <c r="AM86" s="62">
        <f t="shared" si="59"/>
        <v>689.03547505199901</v>
      </c>
      <c r="AN86" s="62">
        <f ca="1">AVERAGE(OFFSET($AM$3,0,0,'Données projet'!$E$10+1,1))-AVERAGE(OFFSET($H$3,0,0,'Données projet'!$E$10+1,1))</f>
        <v>298.251705538794</v>
      </c>
      <c r="AO86" s="62">
        <f t="shared" si="90"/>
        <v>313.28172726625479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206.5885410269899</v>
      </c>
      <c r="T87" s="62">
        <f t="shared" si="88"/>
        <v>347.41156847586302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2.6</v>
      </c>
      <c r="AI87" s="14">
        <f>IF('Données projet'!$A$62&gt;35,AI86+AH87-AQ86,IF(A87&lt;'Données projet'!$A$62,$AF$205^A87,IF(A87='Données projet'!$A$62,'Données projet'!$B$62,AI86+AH87-AQ86)))</f>
        <v>210.39999999999961</v>
      </c>
      <c r="AJ87" s="14">
        <f>AI87*VLOOKUP('Données projet'!$B$10,Paramètres!$A$1:$I$89,3,0)*VLOOKUP('Données projet'!$B$10,Paramètres!$A$1:$I$89,5,0)</f>
        <v>183.80543999999966</v>
      </c>
      <c r="AK87" s="14">
        <f t="shared" si="89"/>
        <v>46.167792832805951</v>
      </c>
      <c r="AL87" s="22">
        <f t="shared" si="58"/>
        <v>400.53671385046977</v>
      </c>
      <c r="AM87" s="62">
        <f t="shared" si="59"/>
        <v>693.87004718380308</v>
      </c>
      <c r="AN87" s="62">
        <f ca="1">AVERAGE(OFFSET($AM$3,0,0,'Données projet'!$E$10+1,1))-AVERAGE(OFFSET($H$3,0,0,'Données projet'!$E$10+1,1))</f>
        <v>298.251705538794</v>
      </c>
      <c r="AO87" s="62">
        <f t="shared" si="90"/>
        <v>313.28172726625479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206.5885410269899</v>
      </c>
      <c r="T88" s="62">
        <f t="shared" si="88"/>
        <v>347.41156847586302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213</v>
      </c>
      <c r="AG88" s="13">
        <f>VLOOKUP(A88,'Données projet'!$A$61:$I$81,9,0)</f>
        <v>2.6</v>
      </c>
      <c r="AH88" s="13">
        <f t="array" ref="AH88">INDEX(AG:AG,MIN(IF(ISNUMBER(AG88:AG284),ROW(AG88:AG284),"")))</f>
        <v>2.6</v>
      </c>
      <c r="AI88" s="14">
        <f>IF('Données projet'!$A$62&gt;35,AI87+AH88-AQ87,IF(A88&lt;'Données projet'!$A$62,$AF$205^A88,IF(A88='Données projet'!$A$62,'Données projet'!$B$62,AI87+AH88-AQ87)))</f>
        <v>212.9999999999996</v>
      </c>
      <c r="AJ88" s="14">
        <f>AI88*VLOOKUP('Données projet'!$B$10,Paramètres!$A$1:$I$89,3,0)*VLOOKUP('Données projet'!$B$10,Paramètres!$A$1:$I$89,5,0)</f>
        <v>186.07679999999968</v>
      </c>
      <c r="AK88" s="14">
        <f t="shared" si="89"/>
        <v>46.671538591528588</v>
      </c>
      <c r="AL88" s="22">
        <f t="shared" si="58"/>
        <v>405.37002304691168</v>
      </c>
      <c r="AM88" s="62">
        <f t="shared" si="59"/>
        <v>698.70335638024494</v>
      </c>
      <c r="AN88" s="62">
        <f ca="1">AVERAGE(OFFSET($AM$3,0,0,'Données projet'!$E$10+1,1))-AVERAGE(OFFSET($H$3,0,0,'Données projet'!$E$10+1,1))</f>
        <v>298.251705538794</v>
      </c>
      <c r="AO88" s="62">
        <f t="shared" si="90"/>
        <v>313.28172726625479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206.5885410269899</v>
      </c>
      <c r="T89" s="62">
        <f t="shared" si="88"/>
        <v>347.41156847586302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2.4</v>
      </c>
      <c r="AI89" s="14">
        <f>IF('Données projet'!$A$62&gt;35,AI88+AH89-AQ88,IF(A89&lt;'Données projet'!$A$62,$AF$205^A89,IF(A89='Données projet'!$A$62,'Données projet'!$B$62,AI88+AH89-AQ88)))</f>
        <v>205.39999999999961</v>
      </c>
      <c r="AJ89" s="14">
        <f>AI89*VLOOKUP('Données projet'!$B$10,Paramètres!$A$1:$I$89,3,0)*VLOOKUP('Données projet'!$B$10,Paramètres!$A$1:$I$89,5,0)</f>
        <v>179.43743999999967</v>
      </c>
      <c r="AK89" s="14">
        <f t="shared" si="89"/>
        <v>45.197004138831538</v>
      </c>
      <c r="AL89" s="22">
        <f t="shared" si="58"/>
        <v>391.23832354179763</v>
      </c>
      <c r="AM89" s="62">
        <f t="shared" si="59"/>
        <v>684.57165687513088</v>
      </c>
      <c r="AN89" s="62">
        <f ca="1">AVERAGE(OFFSET($AM$3,0,0,'Données projet'!$E$10+1,1))-AVERAGE(OFFSET($H$3,0,0,'Données projet'!$E$10+1,1))</f>
        <v>298.251705538794</v>
      </c>
      <c r="AO89" s="62">
        <f t="shared" si="90"/>
        <v>313.28172726625479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206.5885410269899</v>
      </c>
      <c r="T90" s="62">
        <f t="shared" si="88"/>
        <v>347.41156847586302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2.4</v>
      </c>
      <c r="AI90" s="14">
        <f>IF('Données projet'!$A$62&gt;35,AI89+AH90-AQ89,IF(A90&lt;'Données projet'!$A$62,$AF$205^A90,IF(A90='Données projet'!$A$62,'Données projet'!$B$62,AI89+AH90-AQ89)))</f>
        <v>207.79999999999961</v>
      </c>
      <c r="AJ90" s="14">
        <f>AI90*VLOOKUP('Données projet'!$B$10,Paramètres!$A$1:$I$89,3,0)*VLOOKUP('Données projet'!$B$10,Paramètres!$A$1:$I$89,5,0)</f>
        <v>181.53407999999968</v>
      </c>
      <c r="AK90" s="14">
        <f t="shared" si="89"/>
        <v>45.663321943731816</v>
      </c>
      <c r="AL90" s="22">
        <f t="shared" si="58"/>
        <v>395.7021417186657</v>
      </c>
      <c r="AM90" s="62">
        <f t="shared" si="59"/>
        <v>689.03547505199901</v>
      </c>
      <c r="AN90" s="62">
        <f ca="1">AVERAGE(OFFSET($AM$3,0,0,'Données projet'!$E$10+1,1))-AVERAGE(OFFSET($H$3,0,0,'Données projet'!$E$10+1,1))</f>
        <v>298.251705538794</v>
      </c>
      <c r="AO90" s="62">
        <f t="shared" si="90"/>
        <v>313.28172726625479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206.5885410269899</v>
      </c>
      <c r="T91" s="62">
        <f t="shared" si="88"/>
        <v>347.41156847586302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2.4</v>
      </c>
      <c r="AI91" s="14">
        <f>IF('Données projet'!$A$62&gt;35,AI90+AH91-AQ90,IF(A91&lt;'Données projet'!$A$62,$AF$205^A91,IF(A91='Données projet'!$A$62,'Données projet'!$B$62,AI90+AH91-AQ90)))</f>
        <v>210.19999999999962</v>
      </c>
      <c r="AJ91" s="14">
        <f>AI91*VLOOKUP('Données projet'!$B$10,Paramètres!$A$1:$I$89,3,0)*VLOOKUP('Données projet'!$B$10,Paramètres!$A$1:$I$89,5,0)</f>
        <v>183.63071999999971</v>
      </c>
      <c r="AK91" s="14">
        <f t="shared" si="89"/>
        <v>46.129013251634404</v>
      </c>
      <c r="AL91" s="22">
        <f t="shared" si="58"/>
        <v>400.16486874659608</v>
      </c>
      <c r="AM91" s="62">
        <f t="shared" si="59"/>
        <v>693.49820207992934</v>
      </c>
      <c r="AN91" s="62">
        <f ca="1">AVERAGE(OFFSET($AM$3,0,0,'Données projet'!$E$10+1,1))-AVERAGE(OFFSET($H$3,0,0,'Données projet'!$E$10+1,1))</f>
        <v>298.251705538794</v>
      </c>
      <c r="AO91" s="62">
        <f t="shared" si="90"/>
        <v>313.28172726625479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206.5885410269899</v>
      </c>
      <c r="T92" s="62">
        <f t="shared" si="88"/>
        <v>347.41156847586302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2.4</v>
      </c>
      <c r="AI92" s="14">
        <f>IF('Données projet'!$A$62&gt;35,AI91+AH92-AQ91,IF(A92&lt;'Données projet'!$A$62,$AF$205^A92,IF(A92='Données projet'!$A$62,'Données projet'!$B$62,AI91+AH92-AQ91)))</f>
        <v>212.59999999999962</v>
      </c>
      <c r="AJ92" s="14">
        <f>AI92*VLOOKUP('Données projet'!$B$10,Paramètres!$A$1:$I$89,3,0)*VLOOKUP('Données projet'!$B$10,Paramètres!$A$1:$I$89,5,0)</f>
        <v>185.72735999999969</v>
      </c>
      <c r="AK92" s="14">
        <f t="shared" si="89"/>
        <v>46.594086043363717</v>
      </c>
      <c r="AL92" s="22">
        <f t="shared" si="58"/>
        <v>404.62651852552455</v>
      </c>
      <c r="AM92" s="62">
        <f t="shared" si="59"/>
        <v>697.95985185885786</v>
      </c>
      <c r="AN92" s="62">
        <f ca="1">AVERAGE(OFFSET($AM$3,0,0,'Données projet'!$E$10+1,1))-AVERAGE(OFFSET($H$3,0,0,'Données projet'!$E$10+1,1))</f>
        <v>298.251705538794</v>
      </c>
      <c r="AO92" s="62">
        <f t="shared" si="90"/>
        <v>313.28172726625479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206.5885410269899</v>
      </c>
      <c r="T93" s="62">
        <f t="shared" si="88"/>
        <v>347.41156847586302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215</v>
      </c>
      <c r="AG93" s="13">
        <f>VLOOKUP(A93,'Données projet'!$A$61:$I$81,9,0)</f>
        <v>2.4</v>
      </c>
      <c r="AH93" s="13">
        <f t="array" ref="AH93">INDEX(AG:AG,MIN(IF(ISNUMBER(AG93:AG289),ROW(AG93:AG289),"")))</f>
        <v>2.4</v>
      </c>
      <c r="AI93" s="14">
        <f>IF('Données projet'!$A$62&gt;35,AI92+AH93-AQ92,IF(A93&lt;'Données projet'!$A$62,$AF$205^A93,IF(A93='Données projet'!$A$62,'Données projet'!$B$62,AI92+AH93-AQ92)))</f>
        <v>214.99999999999963</v>
      </c>
      <c r="AJ93" s="14">
        <f>AI93*VLOOKUP('Données projet'!$B$10,Paramètres!$A$1:$I$89,3,0)*VLOOKUP('Données projet'!$B$10,Paramètres!$A$1:$I$89,5,0)</f>
        <v>187.8239999999997</v>
      </c>
      <c r="AK93" s="14">
        <f t="shared" si="89"/>
        <v>47.058548109182645</v>
      </c>
      <c r="AL93" s="22">
        <f t="shared" si="58"/>
        <v>409.08710462349262</v>
      </c>
      <c r="AM93" s="62">
        <f t="shared" si="59"/>
        <v>702.42043795682594</v>
      </c>
      <c r="AN93" s="62">
        <f ca="1">AVERAGE(OFFSET($AM$3,0,0,'Données projet'!$E$10+1,1))-AVERAGE(OFFSET($H$3,0,0,'Données projet'!$E$10+1,1))</f>
        <v>298.251705538794</v>
      </c>
      <c r="AO93" s="62">
        <f t="shared" si="90"/>
        <v>313.28172726625479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206.5885410269899</v>
      </c>
      <c r="T94" s="62">
        <f t="shared" si="88"/>
        <v>347.41156847586302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-3.694822225952521E-13</v>
      </c>
      <c r="AJ94" s="14">
        <f>AI94*VLOOKUP('Données projet'!$B$10,Paramètres!$A$1:$I$89,3,0)*VLOOKUP('Données projet'!$B$10,Paramètres!$A$1:$I$89,5,0)</f>
        <v>-3.2277966965921228E-13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298.251705538794</v>
      </c>
      <c r="AO94" s="62">
        <f t="shared" si="90"/>
        <v>313.28172726625479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206.5885410269899</v>
      </c>
      <c r="T95" s="62">
        <f t="shared" si="88"/>
        <v>347.41156847586302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-3.694822225952521E-13</v>
      </c>
      <c r="AJ95" s="14">
        <f>AI95*VLOOKUP('Données projet'!$B$10,Paramètres!$A$1:$I$89,3,0)*VLOOKUP('Données projet'!$B$10,Paramètres!$A$1:$I$89,5,0)</f>
        <v>-3.2277966965921228E-13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298.251705538794</v>
      </c>
      <c r="AO95" s="62">
        <f t="shared" si="90"/>
        <v>313.28172726625479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206.5885410269899</v>
      </c>
      <c r="T96" s="62">
        <f t="shared" si="88"/>
        <v>347.41156847586302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-3.694822225952521E-13</v>
      </c>
      <c r="AJ96" s="14">
        <f>AI96*VLOOKUP('Données projet'!$B$10,Paramètres!$A$1:$I$89,3,0)*VLOOKUP('Données projet'!$B$10,Paramètres!$A$1:$I$89,5,0)</f>
        <v>-3.2277966965921228E-13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298.251705538794</v>
      </c>
      <c r="AO96" s="62">
        <f t="shared" si="90"/>
        <v>313.28172726625479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206.5885410269899</v>
      </c>
      <c r="T97" s="62">
        <f t="shared" si="88"/>
        <v>347.41156847586302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-3.694822225952521E-13</v>
      </c>
      <c r="AJ97" s="14">
        <f>AI97*VLOOKUP('Données projet'!$B$10,Paramètres!$A$1:$I$89,3,0)*VLOOKUP('Données projet'!$B$10,Paramètres!$A$1:$I$89,5,0)</f>
        <v>-3.2277966965921228E-13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298.251705538794</v>
      </c>
      <c r="AO97" s="62">
        <f t="shared" si="90"/>
        <v>313.28172726625479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206.5885410269899</v>
      </c>
      <c r="T98" s="62">
        <f t="shared" si="88"/>
        <v>347.41156847586302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-3.694822225952521E-13</v>
      </c>
      <c r="AJ98" s="14">
        <f>AI98*VLOOKUP('Données projet'!$B$10,Paramètres!$A$1:$I$89,3,0)*VLOOKUP('Données projet'!$B$10,Paramètres!$A$1:$I$89,5,0)</f>
        <v>-3.2277966965921228E-13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298.251705538794</v>
      </c>
      <c r="AO98" s="62">
        <f t="shared" si="90"/>
        <v>313.28172726625479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206.5885410269899</v>
      </c>
      <c r="T99" s="62">
        <f t="shared" si="88"/>
        <v>347.41156847586302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-3.694822225952521E-13</v>
      </c>
      <c r="AJ99" s="14">
        <f>AI99*VLOOKUP('Données projet'!$B$10,Paramètres!$A$1:$I$89,3,0)*VLOOKUP('Données projet'!$B$10,Paramètres!$A$1:$I$89,5,0)</f>
        <v>-3.2277966965921228E-13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298.251705538794</v>
      </c>
      <c r="AO99" s="62">
        <f t="shared" si="90"/>
        <v>313.28172726625479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206.5885410269899</v>
      </c>
      <c r="T100" s="62">
        <f t="shared" si="88"/>
        <v>347.41156847586302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-3.694822225952521E-13</v>
      </c>
      <c r="AJ100" s="14">
        <f>AI100*VLOOKUP('Données projet'!$B$10,Paramètres!$A$1:$I$89,3,0)*VLOOKUP('Données projet'!$B$10,Paramètres!$A$1:$I$89,5,0)</f>
        <v>-3.2277966965921228E-13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298.251705538794</v>
      </c>
      <c r="AO100" s="62">
        <f t="shared" si="90"/>
        <v>313.28172726625479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206.5885410269899</v>
      </c>
      <c r="T101" s="62">
        <f t="shared" si="88"/>
        <v>347.41156847586302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-3.694822225952521E-13</v>
      </c>
      <c r="AJ101" s="14">
        <f>AI101*VLOOKUP('Données projet'!$B$10,Paramètres!$A$1:$I$89,3,0)*VLOOKUP('Données projet'!$B$10,Paramètres!$A$1:$I$89,5,0)</f>
        <v>-3.2277966965921228E-13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298.251705538794</v>
      </c>
      <c r="AO101" s="62">
        <f t="shared" si="90"/>
        <v>313.28172726625479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206.5885410269899</v>
      </c>
      <c r="T102" s="62">
        <f t="shared" si="88"/>
        <v>347.41156847586302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-3.694822225952521E-13</v>
      </c>
      <c r="AJ102" s="14">
        <f>AI102*VLOOKUP('Données projet'!$B$10,Paramètres!$A$1:$I$89,3,0)*VLOOKUP('Données projet'!$B$10,Paramètres!$A$1:$I$89,5,0)</f>
        <v>-3.2277966965921228E-13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298.251705538794</v>
      </c>
      <c r="AO102" s="62">
        <f t="shared" si="90"/>
        <v>313.28172726625479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206.5885410269899</v>
      </c>
      <c r="T103" s="62">
        <f t="shared" si="88"/>
        <v>347.41156847586302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-3.694822225952521E-13</v>
      </c>
      <c r="AJ103" s="14">
        <f>AI103*VLOOKUP('Données projet'!$B$10,Paramètres!$A$1:$I$89,3,0)*VLOOKUP('Données projet'!$B$10,Paramètres!$A$1:$I$89,5,0)</f>
        <v>-3.2277966965921228E-13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298.251705538794</v>
      </c>
      <c r="AO103" s="62">
        <f t="shared" si="90"/>
        <v>313.28172726625479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206.5885410269899</v>
      </c>
      <c r="T104" s="62">
        <f t="shared" si="88"/>
        <v>347.41156847586302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-3.694822225952521E-13</v>
      </c>
      <c r="AJ104" s="14">
        <f>AI104*VLOOKUP('Données projet'!$B$10,Paramètres!$A$1:$I$89,3,0)*VLOOKUP('Données projet'!$B$10,Paramètres!$A$1:$I$89,5,0)</f>
        <v>-3.2277966965921228E-13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298.251705538794</v>
      </c>
      <c r="AO104" s="62">
        <f t="shared" si="90"/>
        <v>313.28172726625479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206.5885410269899</v>
      </c>
      <c r="T105" s="62">
        <f t="shared" si="88"/>
        <v>347.41156847586302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-3.694822225952521E-13</v>
      </c>
      <c r="AJ105" s="14">
        <f>AI105*VLOOKUP('Données projet'!$B$10,Paramètres!$A$1:$I$89,3,0)*VLOOKUP('Données projet'!$B$10,Paramètres!$A$1:$I$89,5,0)</f>
        <v>-3.2277966965921228E-13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298.251705538794</v>
      </c>
      <c r="AO105" s="62">
        <f t="shared" si="90"/>
        <v>313.28172726625479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206.5885410269899</v>
      </c>
      <c r="T106" s="62">
        <f t="shared" si="88"/>
        <v>347.41156847586302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-3.694822225952521E-13</v>
      </c>
      <c r="AJ106" s="14">
        <f>AI106*VLOOKUP('Données projet'!$B$10,Paramètres!$A$1:$I$89,3,0)*VLOOKUP('Données projet'!$B$10,Paramètres!$A$1:$I$89,5,0)</f>
        <v>-3.2277966965921228E-13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298.251705538794</v>
      </c>
      <c r="AO106" s="62">
        <f t="shared" si="90"/>
        <v>313.28172726625479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206.5885410269899</v>
      </c>
      <c r="T107" s="62">
        <f t="shared" si="88"/>
        <v>347.41156847586302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-3.694822225952521E-13</v>
      </c>
      <c r="AJ107" s="14">
        <f>AI107*VLOOKUP('Données projet'!$B$10,Paramètres!$A$1:$I$89,3,0)*VLOOKUP('Données projet'!$B$10,Paramètres!$A$1:$I$89,5,0)</f>
        <v>-3.2277966965921228E-13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298.251705538794</v>
      </c>
      <c r="AO107" s="62">
        <f t="shared" si="90"/>
        <v>313.28172726625479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206.5885410269899</v>
      </c>
      <c r="T108" s="62">
        <f t="shared" si="88"/>
        <v>347.41156847586302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-3.694822225952521E-13</v>
      </c>
      <c r="AJ108" s="14">
        <f>AI108*VLOOKUP('Données projet'!$B$10,Paramètres!$A$1:$I$89,3,0)*VLOOKUP('Données projet'!$B$10,Paramètres!$A$1:$I$89,5,0)</f>
        <v>-3.2277966965921228E-13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298.251705538794</v>
      </c>
      <c r="AO108" s="62">
        <f t="shared" si="90"/>
        <v>313.28172726625479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206.5885410269899</v>
      </c>
      <c r="T109" s="62">
        <f t="shared" si="88"/>
        <v>347.41156847586302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-3.694822225952521E-13</v>
      </c>
      <c r="AJ109" s="14">
        <f>AI109*VLOOKUP('Données projet'!$B$10,Paramètres!$A$1:$I$89,3,0)*VLOOKUP('Données projet'!$B$10,Paramètres!$A$1:$I$89,5,0)</f>
        <v>-3.2277966965921228E-13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298.251705538794</v>
      </c>
      <c r="AO109" s="62">
        <f t="shared" si="90"/>
        <v>313.28172726625479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206.5885410269899</v>
      </c>
      <c r="T110" s="62">
        <f t="shared" si="88"/>
        <v>347.41156847586302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-3.694822225952521E-13</v>
      </c>
      <c r="AJ110" s="14">
        <f>AI110*VLOOKUP('Données projet'!$B$10,Paramètres!$A$1:$I$89,3,0)*VLOOKUP('Données projet'!$B$10,Paramètres!$A$1:$I$89,5,0)</f>
        <v>-3.2277966965921228E-13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298.251705538794</v>
      </c>
      <c r="AO110" s="62">
        <f t="shared" si="90"/>
        <v>313.28172726625479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206.5885410269899</v>
      </c>
      <c r="T111" s="62">
        <f t="shared" si="88"/>
        <v>347.41156847586302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-3.694822225952521E-13</v>
      </c>
      <c r="AJ111" s="14">
        <f>AI111*VLOOKUP('Données projet'!$B$10,Paramètres!$A$1:$I$89,3,0)*VLOOKUP('Données projet'!$B$10,Paramètres!$A$1:$I$89,5,0)</f>
        <v>-3.2277966965921228E-13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298.251705538794</v>
      </c>
      <c r="AO111" s="62">
        <f t="shared" si="90"/>
        <v>313.28172726625479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206.5885410269899</v>
      </c>
      <c r="T112" s="62">
        <f t="shared" si="88"/>
        <v>347.41156847586302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-3.694822225952521E-13</v>
      </c>
      <c r="AJ112" s="14">
        <f>AI112*VLOOKUP('Données projet'!$B$10,Paramètres!$A$1:$I$89,3,0)*VLOOKUP('Données projet'!$B$10,Paramètres!$A$1:$I$89,5,0)</f>
        <v>-3.2277966965921228E-13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298.251705538794</v>
      </c>
      <c r="AO112" s="62">
        <f t="shared" si="90"/>
        <v>313.28172726625479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206.5885410269899</v>
      </c>
      <c r="T113" s="62">
        <f t="shared" si="88"/>
        <v>347.41156847586302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-3.694822225952521E-13</v>
      </c>
      <c r="AJ113" s="14">
        <f>AI113*VLOOKUP('Données projet'!$B$10,Paramètres!$A$1:$I$89,3,0)*VLOOKUP('Données projet'!$B$10,Paramètres!$A$1:$I$89,5,0)</f>
        <v>-3.2277966965921228E-13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298.251705538794</v>
      </c>
      <c r="AO113" s="62">
        <f t="shared" si="90"/>
        <v>313.28172726625479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206.5885410269899</v>
      </c>
      <c r="T114" s="62">
        <f t="shared" si="88"/>
        <v>347.41156847586302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-3.694822225952521E-13</v>
      </c>
      <c r="AJ114" s="14">
        <f>AI114*VLOOKUP('Données projet'!$B$10,Paramètres!$A$1:$I$89,3,0)*VLOOKUP('Données projet'!$B$10,Paramètres!$A$1:$I$89,5,0)</f>
        <v>-3.2277966965921228E-13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298.251705538794</v>
      </c>
      <c r="AO114" s="62">
        <f t="shared" si="90"/>
        <v>313.28172726625479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206.5885410269899</v>
      </c>
      <c r="T115" s="62">
        <f t="shared" si="88"/>
        <v>347.41156847586302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-3.694822225952521E-13</v>
      </c>
      <c r="AJ115" s="14">
        <f>AI115*VLOOKUP('Données projet'!$B$10,Paramètres!$A$1:$I$89,3,0)*VLOOKUP('Données projet'!$B$10,Paramètres!$A$1:$I$89,5,0)</f>
        <v>-3.2277966965921228E-13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298.251705538794</v>
      </c>
      <c r="AO115" s="62">
        <f t="shared" si="90"/>
        <v>313.28172726625479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206.5885410269899</v>
      </c>
      <c r="T116" s="62">
        <f t="shared" si="88"/>
        <v>347.41156847586302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-3.694822225952521E-13</v>
      </c>
      <c r="AJ116" s="14">
        <f>AI116*VLOOKUP('Données projet'!$B$10,Paramètres!$A$1:$I$89,3,0)*VLOOKUP('Données projet'!$B$10,Paramètres!$A$1:$I$89,5,0)</f>
        <v>-3.2277966965921228E-13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298.251705538794</v>
      </c>
      <c r="AO116" s="62">
        <f t="shared" si="90"/>
        <v>313.28172726625479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206.5885410269899</v>
      </c>
      <c r="T117" s="62">
        <f t="shared" si="88"/>
        <v>347.41156847586302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-3.694822225952521E-13</v>
      </c>
      <c r="AJ117" s="14">
        <f>AI117*VLOOKUP('Données projet'!$B$10,Paramètres!$A$1:$I$89,3,0)*VLOOKUP('Données projet'!$B$10,Paramètres!$A$1:$I$89,5,0)</f>
        <v>-3.2277966965921228E-13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298.251705538794</v>
      </c>
      <c r="AO117" s="62">
        <f t="shared" si="90"/>
        <v>313.28172726625479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206.5885410269899</v>
      </c>
      <c r="T118" s="62">
        <f t="shared" si="88"/>
        <v>347.41156847586302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-3.694822225952521E-13</v>
      </c>
      <c r="AJ118" s="14">
        <f>AI118*VLOOKUP('Données projet'!$B$10,Paramètres!$A$1:$I$89,3,0)*VLOOKUP('Données projet'!$B$10,Paramètres!$A$1:$I$89,5,0)</f>
        <v>-3.2277966965921228E-13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298.251705538794</v>
      </c>
      <c r="AO118" s="62">
        <f t="shared" si="90"/>
        <v>313.28172726625479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206.5885410269899</v>
      </c>
      <c r="T119" s="62">
        <f t="shared" si="88"/>
        <v>347.41156847586302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-3.694822225952521E-13</v>
      </c>
      <c r="AJ119" s="14">
        <f>AI119*VLOOKUP('Données projet'!$B$10,Paramètres!$A$1:$I$89,3,0)*VLOOKUP('Données projet'!$B$10,Paramètres!$A$1:$I$89,5,0)</f>
        <v>-3.2277966965921228E-13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298.251705538794</v>
      </c>
      <c r="AO119" s="62">
        <f t="shared" si="90"/>
        <v>313.28172726625479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206.5885410269899</v>
      </c>
      <c r="T120" s="62">
        <f t="shared" si="88"/>
        <v>347.41156847586302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-3.694822225952521E-13</v>
      </c>
      <c r="AJ120" s="14">
        <f>AI120*VLOOKUP('Données projet'!$B$10,Paramètres!$A$1:$I$89,3,0)*VLOOKUP('Données projet'!$B$10,Paramètres!$A$1:$I$89,5,0)</f>
        <v>-3.2277966965921228E-13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298.251705538794</v>
      </c>
      <c r="AO120" s="62">
        <f t="shared" si="90"/>
        <v>313.28172726625479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206.5885410269899</v>
      </c>
      <c r="T121" s="62">
        <f t="shared" si="88"/>
        <v>347.41156847586302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-3.694822225952521E-13</v>
      </c>
      <c r="AJ121" s="14">
        <f>AI121*VLOOKUP('Données projet'!$B$10,Paramètres!$A$1:$I$89,3,0)*VLOOKUP('Données projet'!$B$10,Paramètres!$A$1:$I$89,5,0)</f>
        <v>-3.2277966965921228E-13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298.251705538794</v>
      </c>
      <c r="AO121" s="62">
        <f t="shared" si="90"/>
        <v>313.28172726625479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206.5885410269899</v>
      </c>
      <c r="T122" s="62">
        <f t="shared" si="88"/>
        <v>347.41156847586302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-3.694822225952521E-13</v>
      </c>
      <c r="AJ122" s="14">
        <f>AI122*VLOOKUP('Données projet'!$B$10,Paramètres!$A$1:$I$89,3,0)*VLOOKUP('Données projet'!$B$10,Paramètres!$A$1:$I$89,5,0)</f>
        <v>-3.2277966965921228E-13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298.251705538794</v>
      </c>
      <c r="AO122" s="62">
        <f t="shared" si="90"/>
        <v>313.28172726625479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206.5885410269899</v>
      </c>
      <c r="T123" s="62">
        <f t="shared" si="88"/>
        <v>347.41156847586302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-3.694822225952521E-13</v>
      </c>
      <c r="AJ123" s="14">
        <f>AI123*VLOOKUP('Données projet'!$B$10,Paramètres!$A$1:$I$89,3,0)*VLOOKUP('Données projet'!$B$10,Paramètres!$A$1:$I$89,5,0)</f>
        <v>-3.2277966965921228E-13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298.251705538794</v>
      </c>
      <c r="AO123" s="62">
        <f t="shared" si="90"/>
        <v>313.28172726625479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206.5885410269899</v>
      </c>
      <c r="T124" s="62">
        <f t="shared" si="88"/>
        <v>347.41156847586302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-3.694822225952521E-13</v>
      </c>
      <c r="AJ124" s="14">
        <f>AI124*VLOOKUP('Données projet'!$B$10,Paramètres!$A$1:$I$89,3,0)*VLOOKUP('Données projet'!$B$10,Paramètres!$A$1:$I$89,5,0)</f>
        <v>-3.2277966965921228E-13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298.251705538794</v>
      </c>
      <c r="AO124" s="62">
        <f t="shared" si="90"/>
        <v>313.28172726625479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206.5885410269899</v>
      </c>
      <c r="T125" s="62">
        <f t="shared" si="88"/>
        <v>347.41156847586302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-3.694822225952521E-13</v>
      </c>
      <c r="AJ125" s="14">
        <f>AI125*VLOOKUP('Données projet'!$B$10,Paramètres!$A$1:$I$89,3,0)*VLOOKUP('Données projet'!$B$10,Paramètres!$A$1:$I$89,5,0)</f>
        <v>-3.2277966965921228E-13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298.251705538794</v>
      </c>
      <c r="AO125" s="62">
        <f t="shared" si="90"/>
        <v>313.28172726625479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206.5885410269899</v>
      </c>
      <c r="T126" s="62">
        <f t="shared" si="88"/>
        <v>347.41156847586302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-3.694822225952521E-13</v>
      </c>
      <c r="AJ126" s="14">
        <f>AI126*VLOOKUP('Données projet'!$B$10,Paramètres!$A$1:$I$89,3,0)*VLOOKUP('Données projet'!$B$10,Paramètres!$A$1:$I$89,5,0)</f>
        <v>-3.2277966965921228E-13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298.251705538794</v>
      </c>
      <c r="AO126" s="62">
        <f t="shared" si="90"/>
        <v>313.28172726625479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206.5885410269899</v>
      </c>
      <c r="T127" s="62">
        <f t="shared" si="88"/>
        <v>347.41156847586302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-3.694822225952521E-13</v>
      </c>
      <c r="AJ127" s="14">
        <f>AI127*VLOOKUP('Données projet'!$B$10,Paramètres!$A$1:$I$89,3,0)*VLOOKUP('Données projet'!$B$10,Paramètres!$A$1:$I$89,5,0)</f>
        <v>-3.2277966965921228E-13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298.251705538794</v>
      </c>
      <c r="AO127" s="62">
        <f t="shared" si="90"/>
        <v>313.28172726625479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206.5885410269899</v>
      </c>
      <c r="T128" s="62">
        <f t="shared" si="88"/>
        <v>347.41156847586302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-3.694822225952521E-13</v>
      </c>
      <c r="AJ128" s="14">
        <f>AI128*VLOOKUP('Données projet'!$B$10,Paramètres!$A$1:$I$89,3,0)*VLOOKUP('Données projet'!$B$10,Paramètres!$A$1:$I$89,5,0)</f>
        <v>-3.2277966965921228E-13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298.251705538794</v>
      </c>
      <c r="AO128" s="62">
        <f t="shared" si="90"/>
        <v>313.28172726625479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206.5885410269899</v>
      </c>
      <c r="T129" s="62">
        <f t="shared" si="88"/>
        <v>347.41156847586302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-3.694822225952521E-13</v>
      </c>
      <c r="AJ129" s="14">
        <f>AI129*VLOOKUP('Données projet'!$B$10,Paramètres!$A$1:$I$89,3,0)*VLOOKUP('Données projet'!$B$10,Paramètres!$A$1:$I$89,5,0)</f>
        <v>-3.2277966965921228E-13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298.251705538794</v>
      </c>
      <c r="AO129" s="62">
        <f t="shared" si="90"/>
        <v>313.28172726625479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206.5885410269899</v>
      </c>
      <c r="T130" s="62">
        <f t="shared" si="88"/>
        <v>347.41156847586302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-3.694822225952521E-13</v>
      </c>
      <c r="AJ130" s="14">
        <f>AI130*VLOOKUP('Données projet'!$B$10,Paramètres!$A$1:$I$89,3,0)*VLOOKUP('Données projet'!$B$10,Paramètres!$A$1:$I$89,5,0)</f>
        <v>-3.2277966965921228E-13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298.251705538794</v>
      </c>
      <c r="AO130" s="62">
        <f t="shared" si="90"/>
        <v>313.28172726625479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206.5885410269899</v>
      </c>
      <c r="T131" s="62">
        <f t="shared" si="88"/>
        <v>347.41156847586302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-3.694822225952521E-13</v>
      </c>
      <c r="AJ131" s="14">
        <f>AI131*VLOOKUP('Données projet'!$B$10,Paramètres!$A$1:$I$89,3,0)*VLOOKUP('Données projet'!$B$10,Paramètres!$A$1:$I$89,5,0)</f>
        <v>-3.2277966965921228E-13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298.251705538794</v>
      </c>
      <c r="AO131" s="62">
        <f t="shared" si="90"/>
        <v>313.28172726625479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206.5885410269899</v>
      </c>
      <c r="T132" s="62">
        <f t="shared" si="88"/>
        <v>347.41156847586302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-3.694822225952521E-13</v>
      </c>
      <c r="AJ132" s="14">
        <f>AI132*VLOOKUP('Données projet'!$B$10,Paramètres!$A$1:$I$89,3,0)*VLOOKUP('Données projet'!$B$10,Paramètres!$A$1:$I$89,5,0)</f>
        <v>-3.2277966965921228E-13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298.251705538794</v>
      </c>
      <c r="AO132" s="62">
        <f t="shared" si="90"/>
        <v>313.28172726625479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206.5885410269899</v>
      </c>
      <c r="T133" s="62">
        <f t="shared" ref="T133:T196" si="142">$T$3</f>
        <v>347.41156847586302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-3.694822225952521E-13</v>
      </c>
      <c r="AJ133" s="14">
        <f>AI133*VLOOKUP('Données projet'!$B$10,Paramètres!$A$1:$I$89,3,0)*VLOOKUP('Données projet'!$B$10,Paramètres!$A$1:$I$89,5,0)</f>
        <v>-3.2277966965921228E-13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298.251705538794</v>
      </c>
      <c r="AO133" s="62">
        <f t="shared" ref="AO133:AO196" si="144">$AO$3</f>
        <v>313.28172726625479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206.5885410269899</v>
      </c>
      <c r="T134" s="62">
        <f t="shared" si="142"/>
        <v>347.41156847586302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-3.694822225952521E-13</v>
      </c>
      <c r="AJ134" s="14">
        <f>AI134*VLOOKUP('Données projet'!$B$10,Paramètres!$A$1:$I$89,3,0)*VLOOKUP('Données projet'!$B$10,Paramètres!$A$1:$I$89,5,0)</f>
        <v>-3.2277966965921228E-13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298.251705538794</v>
      </c>
      <c r="AO134" s="62">
        <f t="shared" si="144"/>
        <v>313.28172726625479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206.5885410269899</v>
      </c>
      <c r="T135" s="62">
        <f t="shared" si="142"/>
        <v>347.41156847586302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-3.694822225952521E-13</v>
      </c>
      <c r="AJ135" s="14">
        <f>AI135*VLOOKUP('Données projet'!$B$10,Paramètres!$A$1:$I$89,3,0)*VLOOKUP('Données projet'!$B$10,Paramètres!$A$1:$I$89,5,0)</f>
        <v>-3.2277966965921228E-13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298.251705538794</v>
      </c>
      <c r="AO135" s="62">
        <f t="shared" si="144"/>
        <v>313.28172726625479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206.5885410269899</v>
      </c>
      <c r="T136" s="62">
        <f t="shared" si="142"/>
        <v>347.41156847586302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-3.694822225952521E-13</v>
      </c>
      <c r="AJ136" s="14">
        <f>AI136*VLOOKUP('Données projet'!$B$10,Paramètres!$A$1:$I$89,3,0)*VLOOKUP('Données projet'!$B$10,Paramètres!$A$1:$I$89,5,0)</f>
        <v>-3.2277966965921228E-13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298.251705538794</v>
      </c>
      <c r="AO136" s="62">
        <f t="shared" si="144"/>
        <v>313.28172726625479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206.5885410269899</v>
      </c>
      <c r="T137" s="62">
        <f t="shared" si="142"/>
        <v>347.41156847586302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-3.694822225952521E-13</v>
      </c>
      <c r="AJ137" s="14">
        <f>AI137*VLOOKUP('Données projet'!$B$10,Paramètres!$A$1:$I$89,3,0)*VLOOKUP('Données projet'!$B$10,Paramètres!$A$1:$I$89,5,0)</f>
        <v>-3.2277966965921228E-13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298.251705538794</v>
      </c>
      <c r="AO137" s="62">
        <f t="shared" si="144"/>
        <v>313.28172726625479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206.5885410269899</v>
      </c>
      <c r="T138" s="62">
        <f t="shared" si="142"/>
        <v>347.41156847586302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-3.694822225952521E-13</v>
      </c>
      <c r="AJ138" s="14">
        <f>AI138*VLOOKUP('Données projet'!$B$10,Paramètres!$A$1:$I$89,3,0)*VLOOKUP('Données projet'!$B$10,Paramètres!$A$1:$I$89,5,0)</f>
        <v>-3.2277966965921228E-13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298.251705538794</v>
      </c>
      <c r="AO138" s="62">
        <f t="shared" si="144"/>
        <v>313.28172726625479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206.5885410269899</v>
      </c>
      <c r="T139" s="62">
        <f t="shared" si="142"/>
        <v>347.41156847586302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-3.694822225952521E-13</v>
      </c>
      <c r="AJ139" s="14">
        <f>AI139*VLOOKUP('Données projet'!$B$10,Paramètres!$A$1:$I$89,3,0)*VLOOKUP('Données projet'!$B$10,Paramètres!$A$1:$I$89,5,0)</f>
        <v>-3.2277966965921228E-13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298.251705538794</v>
      </c>
      <c r="AO139" s="62">
        <f t="shared" si="144"/>
        <v>313.28172726625479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206.5885410269899</v>
      </c>
      <c r="T140" s="62">
        <f t="shared" si="142"/>
        <v>347.41156847586302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-3.694822225952521E-13</v>
      </c>
      <c r="AJ140" s="14">
        <f>AI140*VLOOKUP('Données projet'!$B$10,Paramètres!$A$1:$I$89,3,0)*VLOOKUP('Données projet'!$B$10,Paramètres!$A$1:$I$89,5,0)</f>
        <v>-3.2277966965921228E-13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298.251705538794</v>
      </c>
      <c r="AO140" s="62">
        <f t="shared" si="144"/>
        <v>313.28172726625479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206.5885410269899</v>
      </c>
      <c r="T141" s="62">
        <f t="shared" si="142"/>
        <v>347.41156847586302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-3.694822225952521E-13</v>
      </c>
      <c r="AJ141" s="14">
        <f>AI141*VLOOKUP('Données projet'!$B$10,Paramètres!$A$1:$I$89,3,0)*VLOOKUP('Données projet'!$B$10,Paramètres!$A$1:$I$89,5,0)</f>
        <v>-3.2277966965921228E-13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298.251705538794</v>
      </c>
      <c r="AO141" s="62">
        <f t="shared" si="144"/>
        <v>313.28172726625479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206.5885410269899</v>
      </c>
      <c r="T142" s="62">
        <f t="shared" si="142"/>
        <v>347.41156847586302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-3.694822225952521E-13</v>
      </c>
      <c r="AJ142" s="14">
        <f>AI142*VLOOKUP('Données projet'!$B$10,Paramètres!$A$1:$I$89,3,0)*VLOOKUP('Données projet'!$B$10,Paramètres!$A$1:$I$89,5,0)</f>
        <v>-3.2277966965921228E-13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298.251705538794</v>
      </c>
      <c r="AO142" s="62">
        <f t="shared" si="144"/>
        <v>313.28172726625479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206.5885410269899</v>
      </c>
      <c r="T143" s="62">
        <f t="shared" si="142"/>
        <v>347.41156847586302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-3.694822225952521E-13</v>
      </c>
      <c r="AJ143" s="14">
        <f>AI143*VLOOKUP('Données projet'!$B$10,Paramètres!$A$1:$I$89,3,0)*VLOOKUP('Données projet'!$B$10,Paramètres!$A$1:$I$89,5,0)</f>
        <v>-3.2277966965921228E-13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298.251705538794</v>
      </c>
      <c r="AO143" s="62">
        <f t="shared" si="144"/>
        <v>313.28172726625479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206.5885410269899</v>
      </c>
      <c r="T144" s="62">
        <f t="shared" si="142"/>
        <v>347.41156847586302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-3.694822225952521E-13</v>
      </c>
      <c r="AJ144" s="14">
        <f>AI144*VLOOKUP('Données projet'!$B$10,Paramètres!$A$1:$I$89,3,0)*VLOOKUP('Données projet'!$B$10,Paramètres!$A$1:$I$89,5,0)</f>
        <v>-3.2277966965921228E-13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298.251705538794</v>
      </c>
      <c r="AO144" s="62">
        <f t="shared" si="144"/>
        <v>313.28172726625479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206.5885410269899</v>
      </c>
      <c r="T145" s="62">
        <f t="shared" si="142"/>
        <v>347.41156847586302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-3.694822225952521E-13</v>
      </c>
      <c r="AJ145" s="14">
        <f>AI145*VLOOKUP('Données projet'!$B$10,Paramètres!$A$1:$I$89,3,0)*VLOOKUP('Données projet'!$B$10,Paramètres!$A$1:$I$89,5,0)</f>
        <v>-3.2277966965921228E-13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298.251705538794</v>
      </c>
      <c r="AO145" s="62">
        <f t="shared" si="144"/>
        <v>313.28172726625479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206.5885410269899</v>
      </c>
      <c r="T146" s="62">
        <f t="shared" si="142"/>
        <v>347.41156847586302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-3.694822225952521E-13</v>
      </c>
      <c r="AJ146" s="14">
        <f>AI146*VLOOKUP('Données projet'!$B$10,Paramètres!$A$1:$I$89,3,0)*VLOOKUP('Données projet'!$B$10,Paramètres!$A$1:$I$89,5,0)</f>
        <v>-3.2277966965921228E-13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298.251705538794</v>
      </c>
      <c r="AO146" s="62">
        <f t="shared" si="144"/>
        <v>313.28172726625479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206.5885410269899</v>
      </c>
      <c r="T147" s="62">
        <f t="shared" si="142"/>
        <v>347.41156847586302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-3.694822225952521E-13</v>
      </c>
      <c r="AJ147" s="14">
        <f>AI147*VLOOKUP('Données projet'!$B$10,Paramètres!$A$1:$I$89,3,0)*VLOOKUP('Données projet'!$B$10,Paramètres!$A$1:$I$89,5,0)</f>
        <v>-3.2277966965921228E-13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298.251705538794</v>
      </c>
      <c r="AO147" s="62">
        <f t="shared" si="144"/>
        <v>313.28172726625479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206.5885410269899</v>
      </c>
      <c r="T148" s="62">
        <f t="shared" si="142"/>
        <v>347.41156847586302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-3.694822225952521E-13</v>
      </c>
      <c r="AJ148" s="14">
        <f>AI148*VLOOKUP('Données projet'!$B$10,Paramètres!$A$1:$I$89,3,0)*VLOOKUP('Données projet'!$B$10,Paramètres!$A$1:$I$89,5,0)</f>
        <v>-3.2277966965921228E-13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298.251705538794</v>
      </c>
      <c r="AO148" s="62">
        <f t="shared" si="144"/>
        <v>313.28172726625479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206.5885410269899</v>
      </c>
      <c r="T149" s="62">
        <f t="shared" si="142"/>
        <v>347.41156847586302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-3.694822225952521E-13</v>
      </c>
      <c r="AJ149" s="14">
        <f>AI149*VLOOKUP('Données projet'!$B$10,Paramètres!$A$1:$I$89,3,0)*VLOOKUP('Données projet'!$B$10,Paramètres!$A$1:$I$89,5,0)</f>
        <v>-3.2277966965921228E-13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298.251705538794</v>
      </c>
      <c r="AO149" s="62">
        <f t="shared" si="144"/>
        <v>313.28172726625479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206.5885410269899</v>
      </c>
      <c r="T150" s="62">
        <f t="shared" si="142"/>
        <v>347.41156847586302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-3.694822225952521E-13</v>
      </c>
      <c r="AJ150" s="14">
        <f>AI150*VLOOKUP('Données projet'!$B$10,Paramètres!$A$1:$I$89,3,0)*VLOOKUP('Données projet'!$B$10,Paramètres!$A$1:$I$89,5,0)</f>
        <v>-3.2277966965921228E-13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298.251705538794</v>
      </c>
      <c r="AO150" s="62">
        <f t="shared" si="144"/>
        <v>313.28172726625479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206.5885410269899</v>
      </c>
      <c r="T151" s="62">
        <f t="shared" si="142"/>
        <v>347.41156847586302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-3.694822225952521E-13</v>
      </c>
      <c r="AJ151" s="14">
        <f>AI151*VLOOKUP('Données projet'!$B$10,Paramètres!$A$1:$I$89,3,0)*VLOOKUP('Données projet'!$B$10,Paramètres!$A$1:$I$89,5,0)</f>
        <v>-3.2277966965921228E-13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298.251705538794</v>
      </c>
      <c r="AO151" s="62">
        <f t="shared" si="144"/>
        <v>313.28172726625479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206.5885410269899</v>
      </c>
      <c r="T152" s="62">
        <f t="shared" si="142"/>
        <v>347.41156847586302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-3.694822225952521E-13</v>
      </c>
      <c r="AJ152" s="14">
        <f>AI152*VLOOKUP('Données projet'!$B$10,Paramètres!$A$1:$I$89,3,0)*VLOOKUP('Données projet'!$B$10,Paramètres!$A$1:$I$89,5,0)</f>
        <v>-3.2277966965921228E-13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298.251705538794</v>
      </c>
      <c r="AO152" s="62">
        <f t="shared" si="144"/>
        <v>313.28172726625479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206.5885410269899</v>
      </c>
      <c r="T153" s="62">
        <f t="shared" si="142"/>
        <v>347.41156847586302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-3.694822225952521E-13</v>
      </c>
      <c r="AJ153" s="14">
        <f>AI153*VLOOKUP('Données projet'!$B$10,Paramètres!$A$1:$I$89,3,0)*VLOOKUP('Données projet'!$B$10,Paramètres!$A$1:$I$89,5,0)</f>
        <v>-3.2277966965921228E-13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298.251705538794</v>
      </c>
      <c r="AO153" s="62">
        <f t="shared" si="144"/>
        <v>313.28172726625479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206.5885410269899</v>
      </c>
      <c r="T154" s="62">
        <f t="shared" si="142"/>
        <v>347.41156847586302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-3.694822225952521E-13</v>
      </c>
      <c r="AJ154" s="14">
        <f>AI154*VLOOKUP('Données projet'!$B$10,Paramètres!$A$1:$I$89,3,0)*VLOOKUP('Données projet'!$B$10,Paramètres!$A$1:$I$89,5,0)</f>
        <v>-3.2277966965921228E-13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298.251705538794</v>
      </c>
      <c r="AO154" s="62">
        <f t="shared" si="144"/>
        <v>313.28172726625479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206.5885410269899</v>
      </c>
      <c r="T155" s="62">
        <f t="shared" si="142"/>
        <v>347.41156847586302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-3.694822225952521E-13</v>
      </c>
      <c r="AJ155" s="14">
        <f>AI155*VLOOKUP('Données projet'!$B$10,Paramètres!$A$1:$I$89,3,0)*VLOOKUP('Données projet'!$B$10,Paramètres!$A$1:$I$89,5,0)</f>
        <v>-3.2277966965921228E-13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298.251705538794</v>
      </c>
      <c r="AO155" s="62">
        <f t="shared" si="144"/>
        <v>313.28172726625479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206.5885410269899</v>
      </c>
      <c r="T156" s="62">
        <f t="shared" si="142"/>
        <v>347.41156847586302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-3.694822225952521E-13</v>
      </c>
      <c r="AJ156" s="14">
        <f>AI156*VLOOKUP('Données projet'!$B$10,Paramètres!$A$1:$I$89,3,0)*VLOOKUP('Données projet'!$B$10,Paramètres!$A$1:$I$89,5,0)</f>
        <v>-3.2277966965921228E-13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298.251705538794</v>
      </c>
      <c r="AO156" s="62">
        <f t="shared" si="144"/>
        <v>313.28172726625479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206.5885410269899</v>
      </c>
      <c r="T157" s="62">
        <f t="shared" si="142"/>
        <v>347.41156847586302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-3.694822225952521E-13</v>
      </c>
      <c r="AJ157" s="14">
        <f>AI157*VLOOKUP('Données projet'!$B$10,Paramètres!$A$1:$I$89,3,0)*VLOOKUP('Données projet'!$B$10,Paramètres!$A$1:$I$89,5,0)</f>
        <v>-3.2277966965921228E-13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298.251705538794</v>
      </c>
      <c r="AO157" s="62">
        <f t="shared" si="144"/>
        <v>313.28172726625479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206.5885410269899</v>
      </c>
      <c r="T158" s="62">
        <f t="shared" si="142"/>
        <v>347.41156847586302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-3.694822225952521E-13</v>
      </c>
      <c r="AJ158" s="14">
        <f>AI158*VLOOKUP('Données projet'!$B$10,Paramètres!$A$1:$I$89,3,0)*VLOOKUP('Données projet'!$B$10,Paramètres!$A$1:$I$89,5,0)</f>
        <v>-3.2277966965921228E-13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298.251705538794</v>
      </c>
      <c r="AO158" s="62">
        <f t="shared" si="144"/>
        <v>313.28172726625479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206.5885410269899</v>
      </c>
      <c r="T159" s="62">
        <f t="shared" si="142"/>
        <v>347.41156847586302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-3.694822225952521E-13</v>
      </c>
      <c r="AJ159" s="14">
        <f>AI159*VLOOKUP('Données projet'!$B$10,Paramètres!$A$1:$I$89,3,0)*VLOOKUP('Données projet'!$B$10,Paramètres!$A$1:$I$89,5,0)</f>
        <v>-3.2277966965921228E-13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298.251705538794</v>
      </c>
      <c r="AO159" s="62">
        <f t="shared" si="144"/>
        <v>313.28172726625479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206.5885410269899</v>
      </c>
      <c r="T160" s="62">
        <f t="shared" si="142"/>
        <v>347.41156847586302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-3.694822225952521E-13</v>
      </c>
      <c r="AJ160" s="14">
        <f>AI160*VLOOKUP('Données projet'!$B$10,Paramètres!$A$1:$I$89,3,0)*VLOOKUP('Données projet'!$B$10,Paramètres!$A$1:$I$89,5,0)</f>
        <v>-3.2277966965921228E-13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298.251705538794</v>
      </c>
      <c r="AO160" s="62">
        <f t="shared" si="144"/>
        <v>313.28172726625479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206.5885410269899</v>
      </c>
      <c r="T161" s="62">
        <f t="shared" si="142"/>
        <v>347.41156847586302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-3.694822225952521E-13</v>
      </c>
      <c r="AJ161" s="14">
        <f>AI161*VLOOKUP('Données projet'!$B$10,Paramètres!$A$1:$I$89,3,0)*VLOOKUP('Données projet'!$B$10,Paramètres!$A$1:$I$89,5,0)</f>
        <v>-3.2277966965921228E-13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298.251705538794</v>
      </c>
      <c r="AO161" s="62">
        <f t="shared" si="144"/>
        <v>313.28172726625479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206.5885410269899</v>
      </c>
      <c r="T162" s="62">
        <f t="shared" si="142"/>
        <v>347.41156847586302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-3.694822225952521E-13</v>
      </c>
      <c r="AJ162" s="14">
        <f>AI162*VLOOKUP('Données projet'!$B$10,Paramètres!$A$1:$I$89,3,0)*VLOOKUP('Données projet'!$B$10,Paramètres!$A$1:$I$89,5,0)</f>
        <v>-3.2277966965921228E-13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298.251705538794</v>
      </c>
      <c r="AO162" s="62">
        <f t="shared" si="144"/>
        <v>313.28172726625479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206.5885410269899</v>
      </c>
      <c r="T163" s="62">
        <f t="shared" si="142"/>
        <v>347.41156847586302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-3.694822225952521E-13</v>
      </c>
      <c r="AJ163" s="14">
        <f>AI163*VLOOKUP('Données projet'!$B$10,Paramètres!$A$1:$I$89,3,0)*VLOOKUP('Données projet'!$B$10,Paramètres!$A$1:$I$89,5,0)</f>
        <v>-3.2277966965921228E-13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298.251705538794</v>
      </c>
      <c r="AO163" s="62">
        <f t="shared" si="144"/>
        <v>313.28172726625479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206.5885410269899</v>
      </c>
      <c r="T164" s="62">
        <f t="shared" si="142"/>
        <v>347.41156847586302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-3.694822225952521E-13</v>
      </c>
      <c r="AJ164" s="14">
        <f>AI164*VLOOKUP('Données projet'!$B$10,Paramètres!$A$1:$I$89,3,0)*VLOOKUP('Données projet'!$B$10,Paramètres!$A$1:$I$89,5,0)</f>
        <v>-3.2277966965921228E-13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298.251705538794</v>
      </c>
      <c r="AO164" s="62">
        <f t="shared" si="144"/>
        <v>313.28172726625479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206.5885410269899</v>
      </c>
      <c r="T165" s="62">
        <f t="shared" si="142"/>
        <v>347.41156847586302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-3.694822225952521E-13</v>
      </c>
      <c r="AJ165" s="14">
        <f>AI165*VLOOKUP('Données projet'!$B$10,Paramètres!$A$1:$I$89,3,0)*VLOOKUP('Données projet'!$B$10,Paramètres!$A$1:$I$89,5,0)</f>
        <v>-3.2277966965921228E-13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298.251705538794</v>
      </c>
      <c r="AO165" s="62">
        <f t="shared" si="144"/>
        <v>313.28172726625479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206.5885410269899</v>
      </c>
      <c r="T166" s="62">
        <f t="shared" si="142"/>
        <v>347.41156847586302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-3.694822225952521E-13</v>
      </c>
      <c r="AJ166" s="14">
        <f>AI166*VLOOKUP('Données projet'!$B$10,Paramètres!$A$1:$I$89,3,0)*VLOOKUP('Données projet'!$B$10,Paramètres!$A$1:$I$89,5,0)</f>
        <v>-3.2277966965921228E-13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298.251705538794</v>
      </c>
      <c r="AO166" s="62">
        <f t="shared" si="144"/>
        <v>313.28172726625479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206.5885410269899</v>
      </c>
      <c r="T167" s="62">
        <f t="shared" si="142"/>
        <v>347.41156847586302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-3.694822225952521E-13</v>
      </c>
      <c r="AJ167" s="14">
        <f>AI167*VLOOKUP('Données projet'!$B$10,Paramètres!$A$1:$I$89,3,0)*VLOOKUP('Données projet'!$B$10,Paramètres!$A$1:$I$89,5,0)</f>
        <v>-3.2277966965921228E-13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298.251705538794</v>
      </c>
      <c r="AO167" s="62">
        <f t="shared" si="144"/>
        <v>313.28172726625479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206.5885410269899</v>
      </c>
      <c r="T168" s="62">
        <f t="shared" si="142"/>
        <v>347.41156847586302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-3.694822225952521E-13</v>
      </c>
      <c r="AJ168" s="14">
        <f>AI168*VLOOKUP('Données projet'!$B$10,Paramètres!$A$1:$I$89,3,0)*VLOOKUP('Données projet'!$B$10,Paramètres!$A$1:$I$89,5,0)</f>
        <v>-3.2277966965921228E-13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298.251705538794</v>
      </c>
      <c r="AO168" s="62">
        <f t="shared" si="144"/>
        <v>313.28172726625479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206.5885410269899</v>
      </c>
      <c r="T169" s="62">
        <f t="shared" si="142"/>
        <v>347.41156847586302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-3.694822225952521E-13</v>
      </c>
      <c r="AJ169" s="14">
        <f>AI169*VLOOKUP('Données projet'!$B$10,Paramètres!$A$1:$I$89,3,0)*VLOOKUP('Données projet'!$B$10,Paramètres!$A$1:$I$89,5,0)</f>
        <v>-3.2277966965921228E-13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298.251705538794</v>
      </c>
      <c r="AO169" s="62">
        <f t="shared" si="144"/>
        <v>313.28172726625479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206.5885410269899</v>
      </c>
      <c r="T170" s="62">
        <f t="shared" si="142"/>
        <v>347.41156847586302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-3.694822225952521E-13</v>
      </c>
      <c r="AJ170" s="14">
        <f>AI170*VLOOKUP('Données projet'!$B$10,Paramètres!$A$1:$I$89,3,0)*VLOOKUP('Données projet'!$B$10,Paramètres!$A$1:$I$89,5,0)</f>
        <v>-3.2277966965921228E-13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298.251705538794</v>
      </c>
      <c r="AO170" s="62">
        <f t="shared" si="144"/>
        <v>313.28172726625479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206.5885410269899</v>
      </c>
      <c r="T171" s="62">
        <f t="shared" si="142"/>
        <v>347.41156847586302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-3.694822225952521E-13</v>
      </c>
      <c r="AJ171" s="14">
        <f>AI171*VLOOKUP('Données projet'!$B$10,Paramètres!$A$1:$I$89,3,0)*VLOOKUP('Données projet'!$B$10,Paramètres!$A$1:$I$89,5,0)</f>
        <v>-3.2277966965921228E-13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298.251705538794</v>
      </c>
      <c r="AO171" s="62">
        <f t="shared" si="144"/>
        <v>313.28172726625479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206.5885410269899</v>
      </c>
      <c r="T172" s="62">
        <f t="shared" si="142"/>
        <v>347.41156847586302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-3.694822225952521E-13</v>
      </c>
      <c r="AJ172" s="14">
        <f>AI172*VLOOKUP('Données projet'!$B$10,Paramètres!$A$1:$I$89,3,0)*VLOOKUP('Données projet'!$B$10,Paramètres!$A$1:$I$89,5,0)</f>
        <v>-3.2277966965921228E-13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298.251705538794</v>
      </c>
      <c r="AO172" s="62">
        <f t="shared" si="144"/>
        <v>313.28172726625479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206.5885410269899</v>
      </c>
      <c r="T173" s="62">
        <f t="shared" si="142"/>
        <v>347.41156847586302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-3.694822225952521E-13</v>
      </c>
      <c r="AJ173" s="14">
        <f>AI173*VLOOKUP('Données projet'!$B$10,Paramètres!$A$1:$I$89,3,0)*VLOOKUP('Données projet'!$B$10,Paramètres!$A$1:$I$89,5,0)</f>
        <v>-3.2277966965921228E-13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298.251705538794</v>
      </c>
      <c r="AO173" s="62">
        <f t="shared" si="144"/>
        <v>313.28172726625479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206.5885410269899</v>
      </c>
      <c r="T174" s="62">
        <f t="shared" si="142"/>
        <v>347.41156847586302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-3.694822225952521E-13</v>
      </c>
      <c r="AJ174" s="14">
        <f>AI174*VLOOKUP('Données projet'!$B$10,Paramètres!$A$1:$I$89,3,0)*VLOOKUP('Données projet'!$B$10,Paramètres!$A$1:$I$89,5,0)</f>
        <v>-3.2277966965921228E-13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298.251705538794</v>
      </c>
      <c r="AO174" s="62">
        <f t="shared" si="144"/>
        <v>313.28172726625479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206.5885410269899</v>
      </c>
      <c r="T175" s="62">
        <f t="shared" si="142"/>
        <v>347.41156847586302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-3.694822225952521E-13</v>
      </c>
      <c r="AJ175" s="14">
        <f>AI175*VLOOKUP('Données projet'!$B$10,Paramètres!$A$1:$I$89,3,0)*VLOOKUP('Données projet'!$B$10,Paramètres!$A$1:$I$89,5,0)</f>
        <v>-3.2277966965921228E-13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298.251705538794</v>
      </c>
      <c r="AO175" s="62">
        <f t="shared" si="144"/>
        <v>313.28172726625479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206.5885410269899</v>
      </c>
      <c r="T176" s="62">
        <f t="shared" si="142"/>
        <v>347.41156847586302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-3.694822225952521E-13</v>
      </c>
      <c r="AJ176" s="14">
        <f>AI176*VLOOKUP('Données projet'!$B$10,Paramètres!$A$1:$I$89,3,0)*VLOOKUP('Données projet'!$B$10,Paramètres!$A$1:$I$89,5,0)</f>
        <v>-3.2277966965921228E-13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298.251705538794</v>
      </c>
      <c r="AO176" s="62">
        <f t="shared" si="144"/>
        <v>313.28172726625479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206.5885410269899</v>
      </c>
      <c r="T177" s="62">
        <f t="shared" si="142"/>
        <v>347.41156847586302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-3.694822225952521E-13</v>
      </c>
      <c r="AJ177" s="14">
        <f>AI177*VLOOKUP('Données projet'!$B$10,Paramètres!$A$1:$I$89,3,0)*VLOOKUP('Données projet'!$B$10,Paramètres!$A$1:$I$89,5,0)</f>
        <v>-3.2277966965921228E-13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298.251705538794</v>
      </c>
      <c r="AO177" s="62">
        <f t="shared" si="144"/>
        <v>313.28172726625479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206.5885410269899</v>
      </c>
      <c r="T178" s="62">
        <f t="shared" si="142"/>
        <v>347.41156847586302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-3.694822225952521E-13</v>
      </c>
      <c r="AJ178" s="14">
        <f>AI178*VLOOKUP('Données projet'!$B$10,Paramètres!$A$1:$I$89,3,0)*VLOOKUP('Données projet'!$B$10,Paramètres!$A$1:$I$89,5,0)</f>
        <v>-3.2277966965921228E-13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298.251705538794</v>
      </c>
      <c r="AO178" s="62">
        <f t="shared" si="144"/>
        <v>313.28172726625479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206.5885410269899</v>
      </c>
      <c r="T179" s="62">
        <f t="shared" si="142"/>
        <v>347.41156847586302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-3.694822225952521E-13</v>
      </c>
      <c r="AJ179" s="14">
        <f>AI179*VLOOKUP('Données projet'!$B$10,Paramètres!$A$1:$I$89,3,0)*VLOOKUP('Données projet'!$B$10,Paramètres!$A$1:$I$89,5,0)</f>
        <v>-3.2277966965921228E-13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298.251705538794</v>
      </c>
      <c r="AO179" s="62">
        <f t="shared" si="144"/>
        <v>313.28172726625479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206.5885410269899</v>
      </c>
      <c r="T180" s="62">
        <f t="shared" si="142"/>
        <v>347.41156847586302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-3.694822225952521E-13</v>
      </c>
      <c r="AJ180" s="14">
        <f>AI180*VLOOKUP('Données projet'!$B$10,Paramètres!$A$1:$I$89,3,0)*VLOOKUP('Données projet'!$B$10,Paramètres!$A$1:$I$89,5,0)</f>
        <v>-3.2277966965921228E-13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298.251705538794</v>
      </c>
      <c r="AO180" s="62">
        <f t="shared" si="144"/>
        <v>313.28172726625479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206.5885410269899</v>
      </c>
      <c r="T181" s="62">
        <f t="shared" si="142"/>
        <v>347.41156847586302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-3.694822225952521E-13</v>
      </c>
      <c r="AJ181" s="14">
        <f>AI181*VLOOKUP('Données projet'!$B$10,Paramètres!$A$1:$I$89,3,0)*VLOOKUP('Données projet'!$B$10,Paramètres!$A$1:$I$89,5,0)</f>
        <v>-3.2277966965921228E-13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298.251705538794</v>
      </c>
      <c r="AO181" s="62">
        <f t="shared" si="144"/>
        <v>313.28172726625479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206.5885410269899</v>
      </c>
      <c r="T182" s="62">
        <f t="shared" si="142"/>
        <v>347.41156847586302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-3.694822225952521E-13</v>
      </c>
      <c r="AJ182" s="14">
        <f>AI182*VLOOKUP('Données projet'!$B$10,Paramètres!$A$1:$I$89,3,0)*VLOOKUP('Données projet'!$B$10,Paramètres!$A$1:$I$89,5,0)</f>
        <v>-3.2277966965921228E-13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298.251705538794</v>
      </c>
      <c r="AO182" s="62">
        <f t="shared" si="144"/>
        <v>313.28172726625479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206.5885410269899</v>
      </c>
      <c r="T183" s="62">
        <f t="shared" si="142"/>
        <v>347.41156847586302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-3.694822225952521E-13</v>
      </c>
      <c r="AJ183" s="14">
        <f>AI183*VLOOKUP('Données projet'!$B$10,Paramètres!$A$1:$I$89,3,0)*VLOOKUP('Données projet'!$B$10,Paramètres!$A$1:$I$89,5,0)</f>
        <v>-3.2277966965921228E-13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298.251705538794</v>
      </c>
      <c r="AO183" s="62">
        <f t="shared" si="144"/>
        <v>313.28172726625479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206.5885410269899</v>
      </c>
      <c r="T184" s="62">
        <f t="shared" si="142"/>
        <v>347.41156847586302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-3.694822225952521E-13</v>
      </c>
      <c r="AJ184" s="14">
        <f>AI184*VLOOKUP('Données projet'!$B$10,Paramètres!$A$1:$I$89,3,0)*VLOOKUP('Données projet'!$B$10,Paramètres!$A$1:$I$89,5,0)</f>
        <v>-3.2277966965921228E-13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298.251705538794</v>
      </c>
      <c r="AO184" s="62">
        <f t="shared" si="144"/>
        <v>313.28172726625479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206.5885410269899</v>
      </c>
      <c r="T185" s="62">
        <f t="shared" si="142"/>
        <v>347.41156847586302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-3.694822225952521E-13</v>
      </c>
      <c r="AJ185" s="14">
        <f>AI185*VLOOKUP('Données projet'!$B$10,Paramètres!$A$1:$I$89,3,0)*VLOOKUP('Données projet'!$B$10,Paramètres!$A$1:$I$89,5,0)</f>
        <v>-3.2277966965921228E-13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298.251705538794</v>
      </c>
      <c r="AO185" s="62">
        <f t="shared" si="144"/>
        <v>313.28172726625479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206.5885410269899</v>
      </c>
      <c r="T186" s="62">
        <f t="shared" si="142"/>
        <v>347.41156847586302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-3.694822225952521E-13</v>
      </c>
      <c r="AJ186" s="14">
        <f>AI186*VLOOKUP('Données projet'!$B$10,Paramètres!$A$1:$I$89,3,0)*VLOOKUP('Données projet'!$B$10,Paramètres!$A$1:$I$89,5,0)</f>
        <v>-3.2277966965921228E-13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298.251705538794</v>
      </c>
      <c r="AO186" s="62">
        <f t="shared" si="144"/>
        <v>313.28172726625479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206.5885410269899</v>
      </c>
      <c r="T187" s="62">
        <f t="shared" si="142"/>
        <v>347.41156847586302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-3.694822225952521E-13</v>
      </c>
      <c r="AJ187" s="14">
        <f>AI187*VLOOKUP('Données projet'!$B$10,Paramètres!$A$1:$I$89,3,0)*VLOOKUP('Données projet'!$B$10,Paramètres!$A$1:$I$89,5,0)</f>
        <v>-3.2277966965921228E-13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298.251705538794</v>
      </c>
      <c r="AO187" s="62">
        <f t="shared" si="144"/>
        <v>313.28172726625479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206.5885410269899</v>
      </c>
      <c r="T188" s="62">
        <f t="shared" si="142"/>
        <v>347.41156847586302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-3.694822225952521E-13</v>
      </c>
      <c r="AJ188" s="14">
        <f>AI188*VLOOKUP('Données projet'!$B$10,Paramètres!$A$1:$I$89,3,0)*VLOOKUP('Données projet'!$B$10,Paramètres!$A$1:$I$89,5,0)</f>
        <v>-3.2277966965921228E-13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298.251705538794</v>
      </c>
      <c r="AO188" s="62">
        <f t="shared" si="144"/>
        <v>313.28172726625479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206.5885410269899</v>
      </c>
      <c r="T189" s="62">
        <f t="shared" si="142"/>
        <v>347.41156847586302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-3.694822225952521E-13</v>
      </c>
      <c r="AJ189" s="14">
        <f>AI189*VLOOKUP('Données projet'!$B$10,Paramètres!$A$1:$I$89,3,0)*VLOOKUP('Données projet'!$B$10,Paramètres!$A$1:$I$89,5,0)</f>
        <v>-3.2277966965921228E-13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298.251705538794</v>
      </c>
      <c r="AO189" s="62">
        <f t="shared" si="144"/>
        <v>313.28172726625479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206.5885410269899</v>
      </c>
      <c r="T190" s="62">
        <f t="shared" si="142"/>
        <v>347.41156847586302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-3.694822225952521E-13</v>
      </c>
      <c r="AJ190" s="14">
        <f>AI190*VLOOKUP('Données projet'!$B$10,Paramètres!$A$1:$I$89,3,0)*VLOOKUP('Données projet'!$B$10,Paramètres!$A$1:$I$89,5,0)</f>
        <v>-3.2277966965921228E-13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298.251705538794</v>
      </c>
      <c r="AO190" s="62">
        <f t="shared" si="144"/>
        <v>313.28172726625479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206.5885410269899</v>
      </c>
      <c r="T191" s="62">
        <f t="shared" si="142"/>
        <v>347.41156847586302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-3.694822225952521E-13</v>
      </c>
      <c r="AJ191" s="14">
        <f>AI191*VLOOKUP('Données projet'!$B$10,Paramètres!$A$1:$I$89,3,0)*VLOOKUP('Données projet'!$B$10,Paramètres!$A$1:$I$89,5,0)</f>
        <v>-3.2277966965921228E-13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298.251705538794</v>
      </c>
      <c r="AO191" s="62">
        <f t="shared" si="144"/>
        <v>313.28172726625479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206.5885410269899</v>
      </c>
      <c r="T192" s="62">
        <f t="shared" si="142"/>
        <v>347.41156847586302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-3.694822225952521E-13</v>
      </c>
      <c r="AJ192" s="14">
        <f>AI192*VLOOKUP('Données projet'!$B$10,Paramètres!$A$1:$I$89,3,0)*VLOOKUP('Données projet'!$B$10,Paramètres!$A$1:$I$89,5,0)</f>
        <v>-3.2277966965921228E-13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298.251705538794</v>
      </c>
      <c r="AO192" s="62">
        <f t="shared" si="144"/>
        <v>313.28172726625479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206.5885410269899</v>
      </c>
      <c r="T193" s="62">
        <f t="shared" si="142"/>
        <v>347.41156847586302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-3.694822225952521E-13</v>
      </c>
      <c r="AJ193" s="14">
        <f>AI193*VLOOKUP('Données projet'!$B$10,Paramètres!$A$1:$I$89,3,0)*VLOOKUP('Données projet'!$B$10,Paramètres!$A$1:$I$89,5,0)</f>
        <v>-3.2277966965921228E-13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298.251705538794</v>
      </c>
      <c r="AO193" s="62">
        <f t="shared" si="144"/>
        <v>313.28172726625479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206.5885410269899</v>
      </c>
      <c r="T194" s="62">
        <f t="shared" si="142"/>
        <v>347.41156847586302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-3.694822225952521E-13</v>
      </c>
      <c r="AJ194" s="14">
        <f>AI194*VLOOKUP('Données projet'!$B$10,Paramètres!$A$1:$I$89,3,0)*VLOOKUP('Données projet'!$B$10,Paramètres!$A$1:$I$89,5,0)</f>
        <v>-3.2277966965921228E-13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298.251705538794</v>
      </c>
      <c r="AO194" s="62">
        <f t="shared" si="144"/>
        <v>313.28172726625479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206.5885410269899</v>
      </c>
      <c r="T195" s="62">
        <f t="shared" si="142"/>
        <v>347.41156847586302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-3.694822225952521E-13</v>
      </c>
      <c r="AJ195" s="14">
        <f>AI195*VLOOKUP('Données projet'!$B$10,Paramètres!$A$1:$I$89,3,0)*VLOOKUP('Données projet'!$B$10,Paramètres!$A$1:$I$89,5,0)</f>
        <v>-3.2277966965921228E-13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298.251705538794</v>
      </c>
      <c r="AO195" s="62">
        <f t="shared" si="144"/>
        <v>313.28172726625479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206.5885410269899</v>
      </c>
      <c r="T196" s="62">
        <f t="shared" si="142"/>
        <v>347.41156847586302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-3.694822225952521E-13</v>
      </c>
      <c r="AJ196" s="14">
        <f>AI196*VLOOKUP('Données projet'!$B$10,Paramètres!$A$1:$I$89,3,0)*VLOOKUP('Données projet'!$B$10,Paramètres!$A$1:$I$89,5,0)</f>
        <v>-3.2277966965921228E-13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298.251705538794</v>
      </c>
      <c r="AO196" s="62">
        <f t="shared" si="144"/>
        <v>313.28172726625479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206.5885410269899</v>
      </c>
      <c r="T197" s="62">
        <f t="shared" ref="T197:T203" si="204">$T$3</f>
        <v>347.41156847586302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-3.694822225952521E-13</v>
      </c>
      <c r="AJ197" s="14">
        <f>AI197*VLOOKUP('Données projet'!$B$10,Paramètres!$A$1:$I$89,3,0)*VLOOKUP('Données projet'!$B$10,Paramètres!$A$1:$I$89,5,0)</f>
        <v>-3.2277966965921228E-13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298.251705538794</v>
      </c>
      <c r="AO197" s="62">
        <f t="shared" ref="AO197:AO203" si="205">$AO$3</f>
        <v>313.28172726625479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206.5885410269899</v>
      </c>
      <c r="T198" s="62">
        <f t="shared" si="204"/>
        <v>347.41156847586302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-3.694822225952521E-13</v>
      </c>
      <c r="AJ198" s="14">
        <f>AI198*VLOOKUP('Données projet'!$B$10,Paramètres!$A$1:$I$89,3,0)*VLOOKUP('Données projet'!$B$10,Paramètres!$A$1:$I$89,5,0)</f>
        <v>-3.2277966965921228E-13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298.251705538794</v>
      </c>
      <c r="AO198" s="62">
        <f t="shared" si="205"/>
        <v>313.28172726625479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206.5885410269899</v>
      </c>
      <c r="T199" s="62">
        <f t="shared" si="204"/>
        <v>347.41156847586302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-3.694822225952521E-13</v>
      </c>
      <c r="AJ199" s="14">
        <f>AI199*VLOOKUP('Données projet'!$B$10,Paramètres!$A$1:$I$89,3,0)*VLOOKUP('Données projet'!$B$10,Paramètres!$A$1:$I$89,5,0)</f>
        <v>-3.2277966965921228E-13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298.251705538794</v>
      </c>
      <c r="AO199" s="62">
        <f t="shared" si="205"/>
        <v>313.28172726625479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206.5885410269899</v>
      </c>
      <c r="T200" s="62">
        <f t="shared" si="204"/>
        <v>347.41156847586302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-3.694822225952521E-13</v>
      </c>
      <c r="AJ200" s="14">
        <f>AI200*VLOOKUP('Données projet'!$B$10,Paramètres!$A$1:$I$89,3,0)*VLOOKUP('Données projet'!$B$10,Paramètres!$A$1:$I$89,5,0)</f>
        <v>-3.2277966965921228E-13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298.251705538794</v>
      </c>
      <c r="AO200" s="62">
        <f t="shared" si="205"/>
        <v>313.28172726625479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206.5885410269899</v>
      </c>
      <c r="T201" s="62">
        <f t="shared" si="204"/>
        <v>347.41156847586302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-3.694822225952521E-13</v>
      </c>
      <c r="AJ201" s="14">
        <f>AI201*VLOOKUP('Données projet'!$B$10,Paramètres!$A$1:$I$89,3,0)*VLOOKUP('Données projet'!$B$10,Paramètres!$A$1:$I$89,5,0)</f>
        <v>-3.2277966965921228E-13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298.251705538794</v>
      </c>
      <c r="AO201" s="62">
        <f t="shared" si="205"/>
        <v>313.28172726625479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206.5885410269899</v>
      </c>
      <c r="T202" s="62">
        <f t="shared" si="204"/>
        <v>347.41156847586302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-3.694822225952521E-13</v>
      </c>
      <c r="AJ202" s="14">
        <f>AI202*VLOOKUP('Données projet'!$B$10,Paramètres!$A$1:$I$89,3,0)*VLOOKUP('Données projet'!$B$10,Paramètres!$A$1:$I$89,5,0)</f>
        <v>-3.2277966965921228E-13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298.251705538794</v>
      </c>
      <c r="AO202" s="62">
        <f t="shared" si="205"/>
        <v>313.28172726625479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206.5885410269899</v>
      </c>
      <c r="T203" s="62">
        <f t="shared" si="204"/>
        <v>347.41156847586302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-3.694822225952521E-13</v>
      </c>
      <c r="AJ203" s="14">
        <f>AI203*VLOOKUP('Données projet'!$B$10,Paramètres!$A$1:$I$89,3,0)*VLOOKUP('Données projet'!$B$10,Paramètres!$A$1:$I$89,5,0)</f>
        <v>-3.2277966965921228E-13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298.251705538794</v>
      </c>
      <c r="AO203" s="62">
        <f t="shared" si="205"/>
        <v>313.28172726625479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1.2613966317002558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O26" sqref="O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0.60000000000000009</v>
      </c>
      <c r="C6" s="156">
        <f ca="1">IF(OR('Données projet'!B9="",'Données projet'!C9="",'Données projet'!C9=0%),0,Calculateur!S3)</f>
        <v>206.5885410269899</v>
      </c>
      <c r="D6" s="156">
        <f>IF(OR('Données projet'!B9="",'Données projet'!C9="",'Données projet'!C9=0%),0,Calculateur!T3)</f>
        <v>347.41156847586302</v>
      </c>
      <c r="E6" s="156">
        <f ca="1">MIN(C6,D6)</f>
        <v>206.5885410269899</v>
      </c>
      <c r="F6" s="156">
        <f ca="1">E6*B6</f>
        <v>123.95312461619396</v>
      </c>
      <c r="G6" s="156">
        <f ca="1">F6*(100%-'Données projet'!$C$24)*(100%-'Données projet'!$C$25)*(100%-'Données projet'!$C$26)*(100%-'Données projet'!$C$27)</f>
        <v>105.97992154684583</v>
      </c>
      <c r="H6" s="157">
        <f>IF(OR('Données projet'!B9="",'Données projet'!C9="",'Données projet'!C9=0%),0,AVERAGE(Calculateur!$AC$3:$AC$33)*B6)</f>
        <v>4.9122298058184484</v>
      </c>
      <c r="I6" s="158">
        <f>H6*(100%-'Données projet'!$C$24)*(100%-'Données projet'!$C$25)*(100%-'Données projet'!$C$26)*(100%-'Données projet'!$C$27)</f>
        <v>4.1999564839747734</v>
      </c>
      <c r="J6" s="159">
        <f>IF(OR('Données projet'!B9="",'Données projet'!C9="",'Données projet'!C9=0%),0,SUM(Calculateur!$V$3:$V$33)*VLOOKUP('Données projet'!$B$9,Paramètres!$A$1:$I$89,9,0)*B6)</f>
        <v>38.586000000000006</v>
      </c>
      <c r="K6" s="160">
        <f>J6*(100%-'Données projet'!$C$24)*(100%-'Données projet'!$C$25)*(100%-'Données projet'!$C$26)*(100%-'Données projet'!$C$27)</f>
        <v>32.991030000000002</v>
      </c>
      <c r="L6" s="161">
        <f ca="1">G6+I6+K6</f>
        <v>143.17090803082061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0.89999999999999991</v>
      </c>
      <c r="C7" s="156">
        <f ca="1">IF(OR('Données projet'!B10="",'Données projet'!C10="",'Données projet'!C10=0%),0,Calculateur!AN3)</f>
        <v>298.251705538794</v>
      </c>
      <c r="D7" s="156">
        <f>IF(OR('Données projet'!B10="",'Données projet'!C10="",'Données projet'!C10=0%),0,Calculateur!AO3)</f>
        <v>313.28172726625479</v>
      </c>
      <c r="E7" s="156">
        <f t="shared" ref="E7:E15" ca="1" si="0">MIN(C7,D7)</f>
        <v>298.251705538794</v>
      </c>
      <c r="F7" s="156">
        <f t="shared" ref="F7:F15" ca="1" si="1">E7*B7</f>
        <v>268.42653498491455</v>
      </c>
      <c r="G7" s="156">
        <f ca="1">F7*(100%-'Données projet'!$C$24)*(100%-'Données projet'!$C$25)*(100%-'Données projet'!$C$26)*(100%-'Données projet'!$C$27)</f>
        <v>229.50468741210193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21.15</v>
      </c>
      <c r="K7" s="160">
        <f>J7*(100%-'Données projet'!$C$24)*(100%-'Données projet'!$C$25)*(100%-'Données projet'!$C$26)*(100%-'Données projet'!$C$27)</f>
        <v>18.08325</v>
      </c>
      <c r="L7" s="161">
        <f t="shared" ref="L7:L15" ca="1" si="2">G7+I7+K7</f>
        <v>247.58793741210192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392.37965960110853</v>
      </c>
      <c r="G16" s="175">
        <f t="shared" ca="1" si="3"/>
        <v>335.48460895894777</v>
      </c>
      <c r="H16" s="176">
        <f t="shared" si="3"/>
        <v>4.9122298058184484</v>
      </c>
      <c r="I16" s="176">
        <f t="shared" si="3"/>
        <v>4.1999564839747734</v>
      </c>
      <c r="J16" s="177">
        <f t="shared" si="3"/>
        <v>59.736000000000004</v>
      </c>
      <c r="K16" s="177">
        <f t="shared" si="3"/>
        <v>51.074280000000002</v>
      </c>
      <c r="L16" s="178">
        <f t="shared" ca="1" si="3"/>
        <v>390.75884544292251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90" zoomScaleNormal="90" workbookViewId="0">
      <selection activeCell="I29" sqref="I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776.87997545982671</v>
      </c>
      <c r="U10" s="190">
        <f>'Données projet'!D9</f>
        <v>0.60000000000000009</v>
      </c>
      <c r="V10" s="189">
        <f>U10*T10</f>
        <v>466.12798527589609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1422.0392096408295</v>
      </c>
      <c r="U11" s="190">
        <f>'Données projet'!D10</f>
        <v>0.89999999999999991</v>
      </c>
      <c r="V11" s="189">
        <f t="shared" ref="V11" si="0">U11*T11</f>
        <v>1279.8352886767464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8475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684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684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8</v>
      </c>
      <c r="D23" s="194">
        <f>B23*C23</f>
        <v>120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-12887.89383783509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25</v>
      </c>
      <c r="D25" s="194">
        <f t="shared" si="2"/>
        <v>1350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-12887.89383783509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35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32</v>
      </c>
      <c r="C54" s="204">
        <v>18</v>
      </c>
      <c r="D54" s="191">
        <f>B54*C54</f>
        <v>576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31</v>
      </c>
      <c r="C55" s="204">
        <v>22</v>
      </c>
      <c r="D55" s="191">
        <f t="shared" ref="D55:D73" si="4">B55*C55</f>
        <v>682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31</v>
      </c>
      <c r="C56" s="204">
        <v>26</v>
      </c>
      <c r="D56" s="191">
        <f t="shared" si="4"/>
        <v>806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30</v>
      </c>
      <c r="C57" s="204">
        <v>28</v>
      </c>
      <c r="D57" s="191">
        <f t="shared" si="4"/>
        <v>840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30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26</v>
      </c>
      <c r="C59" s="204">
        <v>32</v>
      </c>
      <c r="D59" s="191">
        <f t="shared" si="4"/>
        <v>832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24</v>
      </c>
      <c r="C60" s="204">
        <v>34</v>
      </c>
      <c r="D60" s="191">
        <f t="shared" si="4"/>
        <v>816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>
        <v>36</v>
      </c>
      <c r="D61" s="191">
        <f t="shared" si="4"/>
        <v>756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19</v>
      </c>
      <c r="C62" s="204">
        <v>38</v>
      </c>
      <c r="D62" s="191">
        <f t="shared" si="4"/>
        <v>722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17</v>
      </c>
      <c r="C63" s="204">
        <v>40</v>
      </c>
      <c r="D63" s="191">
        <f t="shared" si="4"/>
        <v>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15</v>
      </c>
      <c r="C64" s="204">
        <v>42</v>
      </c>
      <c r="D64" s="191">
        <f t="shared" si="4"/>
        <v>630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13</v>
      </c>
      <c r="C65" s="204">
        <v>44</v>
      </c>
      <c r="D65" s="191">
        <f t="shared" si="4"/>
        <v>572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11</v>
      </c>
      <c r="C66" s="204">
        <v>46</v>
      </c>
      <c r="D66" s="191">
        <f t="shared" si="4"/>
        <v>506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10</v>
      </c>
      <c r="C67" s="204">
        <v>48</v>
      </c>
      <c r="D67" s="191">
        <f t="shared" si="4"/>
        <v>480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215</v>
      </c>
      <c r="C68" s="204">
        <v>50</v>
      </c>
      <c r="D68" s="191">
        <f t="shared" si="4"/>
        <v>10750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2023-10-13T13:13:20Z</dcterms:modified>
</cp:coreProperties>
</file>