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Albret-Garonne\ST SULPICE DE FALEYRENS (33) - GFA Chateau Lescours\Doc fin\"/>
    </mc:Choice>
  </mc:AlternateContent>
  <xr:revisionPtr revIDLastSave="0" documentId="13_ncr:1_{441D5897-EA27-43D4-953D-79FA844E84CE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  <definedName name="_xlnm.Print_Area" localSheetId="5">REE!$A$1:$M$56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62" i="2" a="1"/>
  <c r="AH62" i="2" s="1"/>
  <c r="AH199" i="2" a="1"/>
  <c r="AH199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<sst xmlns="http://schemas.openxmlformats.org/spreadsheetml/2006/main" count="1171" uniqueCount="324">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</sst>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139.86706331239944</c:v>
                </c:pt>
                <c:pt idx="22">
                  <c:v>153.07440627470763</c:v>
                </c:pt>
                <c:pt idx="23">
                  <c:v>166.25463305956598</c:v>
                </c:pt>
                <c:pt idx="24">
                  <c:v>179.41019776275084</c:v>
                </c:pt>
                <c:pt idx="25">
                  <c:v>192.54316466070134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194.0010672384883</c:v>
                </c:pt>
                <c:pt idx="32">
                  <c:v>213.65866040016559</c:v>
                </c:pt>
                <c:pt idx="33">
                  <c:v>233.27460027305116</c:v>
                </c:pt>
                <c:pt idx="34">
                  <c:v>252.85288210026226</c:v>
                </c:pt>
                <c:pt idx="35">
                  <c:v>272.39683147829243</c:v>
                </c:pt>
                <c:pt idx="36">
                  <c:v>241.9804968286094</c:v>
                </c:pt>
                <c:pt idx="37">
                  <c:v>262.26703366253628</c:v>
                </c:pt>
                <c:pt idx="38">
                  <c:v>282.51816051208363</c:v>
                </c:pt>
                <c:pt idx="39">
                  <c:v>302.73677181781744</c:v>
                </c:pt>
                <c:pt idx="40">
                  <c:v>322.92534379451826</c:v>
                </c:pt>
                <c:pt idx="41">
                  <c:v>292.99240696074895</c:v>
                </c:pt>
                <c:pt idx="42">
                  <c:v>313.55567069110168</c:v>
                </c:pt>
                <c:pt idx="43">
                  <c:v>334.08903883375007</c:v>
                </c:pt>
                <c:pt idx="44">
                  <c:v>354.59460634776502</c:v>
                </c:pt>
                <c:pt idx="45">
                  <c:v>375.07420618051674</c:v>
                </c:pt>
                <c:pt idx="46">
                  <c:v>344.52504925832596</c:v>
                </c:pt>
                <c:pt idx="47">
                  <c:v>364.29860280650678</c:v>
                </c:pt>
                <c:pt idx="48">
                  <c:v>384.04871588248369</c:v>
                </c:pt>
                <c:pt idx="49">
                  <c:v>403.77676289014676</c:v>
                </c:pt>
                <c:pt idx="50">
                  <c:v>423.48397302905886</c:v>
                </c:pt>
                <c:pt idx="51">
                  <c:v>391.58377731754803</c:v>
                </c:pt>
                <c:pt idx="52">
                  <c:v>409.870253510586</c:v>
                </c:pt>
                <c:pt idx="53">
                  <c:v>428.1391190250547</c:v>
                </c:pt>
                <c:pt idx="54">
                  <c:v>446.39123070522641</c:v>
                </c:pt>
                <c:pt idx="55">
                  <c:v>464.62736964269283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464.2699471814667</c:v>
                </c:pt>
                <c:pt idx="62">
                  <c:v>479.99105490653511</c:v>
                </c:pt>
                <c:pt idx="63">
                  <c:v>495.70122118881324</c:v>
                </c:pt>
                <c:pt idx="64">
                  <c:v>511.40084148822439</c:v>
                </c:pt>
                <c:pt idx="65">
                  <c:v>527.09028501417208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513.89756085284455</c:v>
                </c:pt>
                <c:pt idx="72">
                  <c:v>527.44674775244675</c:v>
                </c:pt>
                <c:pt idx="73">
                  <c:v>540.9886077852442</c:v>
                </c:pt>
                <c:pt idx="74">
                  <c:v>554.52335013925483</c:v>
                </c:pt>
                <c:pt idx="75">
                  <c:v>568.05117296149115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544.55106389111097</c:v>
                </c:pt>
                <c:pt idx="82">
                  <c:v>556.65977724898164</c:v>
                </c:pt>
                <c:pt idx="83">
                  <c:v>568.76297556535803</c:v>
                </c:pt>
                <c:pt idx="84">
                  <c:v>580.86079271099538</c:v>
                </c:pt>
                <c:pt idx="85">
                  <c:v>592.95335652703079</c:v>
                </c:pt>
                <c:pt idx="86">
                  <c:v>554.52335013925483</c:v>
                </c:pt>
                <c:pt idx="87">
                  <c:v>565.91565317360812</c:v>
                </c:pt>
                <c:pt idx="88">
                  <c:v>577.3031621395595</c:v>
                </c:pt>
                <c:pt idx="89">
                  <c:v>588.68598491201885</c:v>
                </c:pt>
                <c:pt idx="90">
                  <c:v>600.06422485487678</c:v>
                </c:pt>
                <c:pt idx="91">
                  <c:v>561.28811451546574</c:v>
                </c:pt>
                <c:pt idx="92">
                  <c:v>572.32170984162212</c:v>
                </c:pt>
                <c:pt idx="93">
                  <c:v>583.35086355242277</c:v>
                </c:pt>
                <c:pt idx="94">
                  <c:v>594.37567144551701</c:v>
                </c:pt>
                <c:pt idx="95">
                  <c:v>605.39622547563874</c:v>
                </c:pt>
                <c:pt idx="96">
                  <c:v>565.55971684392978</c:v>
                </c:pt>
                <c:pt idx="97">
                  <c:v>575.52417545438084</c:v>
                </c:pt>
                <c:pt idx="98">
                  <c:v>585.4850335942682</c:v>
                </c:pt>
                <c:pt idx="99">
                  <c:v>595.44236114883586</c:v>
                </c:pt>
                <c:pt idx="100">
                  <c:v>605.39622547563897</c:v>
                </c:pt>
                <c:pt idx="101">
                  <c:v>566.98343408818027</c:v>
                </c:pt>
                <c:pt idx="102">
                  <c:v>576.59158121605947</c:v>
                </c:pt>
                <c:pt idx="103">
                  <c:v>586.19638755057997</c:v>
                </c:pt>
                <c:pt idx="104">
                  <c:v>595.79791554499843</c:v>
                </c:pt>
                <c:pt idx="105">
                  <c:v>605.39622547563874</c:v>
                </c:pt>
                <c:pt idx="106">
                  <c:v>568.05117296149081</c:v>
                </c:pt>
                <c:pt idx="107">
                  <c:v>576.94737396741823</c:v>
                </c:pt>
                <c:pt idx="108">
                  <c:v>585.84071282237755</c:v>
                </c:pt>
                <c:pt idx="109">
                  <c:v>594.73123910211143</c:v>
                </c:pt>
                <c:pt idx="110">
                  <c:v>603.61900077928851</c:v>
                </c:pt>
                <c:pt idx="111">
                  <c:v>564.13592464467138</c:v>
                </c:pt>
                <c:pt idx="112">
                  <c:v>569.11886988378967</c:v>
                </c:pt>
                <c:pt idx="113">
                  <c:v>574.10090346679817</c:v>
                </c:pt>
                <c:pt idx="114">
                  <c:v>579.08203442466458</c:v>
                </c:pt>
                <c:pt idx="115">
                  <c:v>584.06227162025073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1.9836435394277165</c:v>
                </c:pt>
                <c:pt idx="2">
                  <c:v>2.6460023421856449</c:v>
                </c:pt>
                <c:pt idx="3">
                  <c:v>3.5304524244387623</c:v>
                </c:pt>
                <c:pt idx="4">
                  <c:v>4.7117535068135119</c:v>
                </c:pt>
                <c:pt idx="5">
                  <c:v>6.2899225336002047</c:v>
                </c:pt>
                <c:pt idx="6">
                  <c:v>8.3987954987029791</c:v>
                </c:pt>
                <c:pt idx="7">
                  <c:v>11.217500598345501</c:v>
                </c:pt>
                <c:pt idx="8">
                  <c:v>14.985835465986328</c:v>
                </c:pt>
                <c:pt idx="9">
                  <c:v>20.024880641319154</c:v>
                </c:pt>
                <c:pt idx="10">
                  <c:v>26.764637121198362</c:v>
                </c:pt>
                <c:pt idx="11">
                  <c:v>35.781087770767719</c:v>
                </c:pt>
                <c:pt idx="12">
                  <c:v>47.84590421134223</c:v>
                </c:pt>
                <c:pt idx="13">
                  <c:v>63.993124693660555</c:v>
                </c:pt>
                <c:pt idx="14">
                  <c:v>85.608611397485276</c:v>
                </c:pt>
                <c:pt idx="15">
                  <c:v>114.55008796447811</c:v>
                </c:pt>
                <c:pt idx="16">
                  <c:v>153.30823519537793</c:v>
                </c:pt>
                <c:pt idx="17">
                  <c:v>205.22292048606218</c:v>
                </c:pt>
                <c:pt idx="18">
                  <c:v>274.77347180146199</c:v>
                </c:pt>
                <c:pt idx="19">
                  <c:v>367.96840622773175</c:v>
                </c:pt>
                <c:pt idx="20">
                  <c:v>492.86875999415957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9" zoomScale="90" zoomScaleNormal="90" workbookViewId="0">
      <selection activeCell="E10" sqref="E1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16.600000000000001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</v>
      </c>
      <c r="C9" s="35">
        <v>0.52</v>
      </c>
      <c r="D9" s="36">
        <f t="shared" ref="D9:D18" si="0">C9*$C$5</f>
        <v>8.6320000000000014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129</v>
      </c>
      <c r="C10" s="35">
        <v>0.48</v>
      </c>
      <c r="D10" s="36">
        <f t="shared" si="0"/>
        <v>7.968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16.600000000000001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pédonculé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/>
      <c r="G38" s="54"/>
      <c r="H38" s="54">
        <v>1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333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321</v>
      </c>
      <c r="C55" s="53">
        <v>20</v>
      </c>
      <c r="D55" s="53">
        <v>321</v>
      </c>
      <c r="E55" s="54"/>
      <c r="F55" s="54"/>
      <c r="G55" s="54"/>
      <c r="H55" s="54"/>
      <c r="I55" s="52">
        <f t="shared" si="1"/>
        <v>2.8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Robusta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397</v>
      </c>
      <c r="C62" s="63">
        <v>1</v>
      </c>
      <c r="D62" s="63">
        <v>397</v>
      </c>
      <c r="E62" s="54">
        <v>0.7</v>
      </c>
      <c r="F62" s="54"/>
      <c r="G62" s="54">
        <v>0.3</v>
      </c>
      <c r="H62" s="54"/>
      <c r="I62" s="56">
        <f>IFERROR(B62/A62,"")</f>
        <v>19.850000000000001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7" sqref="F2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0.9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pédonculé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Robusta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4.5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16.5</v>
      </c>
      <c r="H3" s="70">
        <f>(B3+E3+F3)*44/12+(C3+D3)*0.475*44/12</f>
        <v>190.66666666666666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174.16666666666666</v>
      </c>
      <c r="S3" s="62">
        <f ca="1">AVERAGE(OFFSET($R$3,0,0,'Données projet'!$E$9+1,1))-AVERAGE(OFFSET($H$3,0,0,'Données projet'!$E$9+1,1))</f>
        <v>441.65022104269036</v>
      </c>
      <c r="T3" s="62">
        <f>IF('Données projet'!E9&gt;30,$R$33-$H$33,LOOKUP('Données projet'!$E$9,$A$3:$A$203,R3:R203)-LOOKUP('Données projet'!$E$9,$A$3:$A$203,$H$3:$H$203))</f>
        <v>279.15102514960176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174.16666666666666</v>
      </c>
      <c r="AN3" s="62">
        <f ca="1">AVERAGE(OFFSET($AM$3,0,0,'Données projet'!$E$10+1,1))-AVERAGE(OFFSET($H$3,0,0,'Données projet'!$E$10+1,1))</f>
        <v>101.07628890237928</v>
      </c>
      <c r="AO3" s="62">
        <f>IF('Données projet'!E10&gt;30,$AM$33-$H$33,LOOKUP('Données projet'!$E$10,$A$3:$A$203,AM3:AM203)-LOOKUP('Données projet'!$E$10,$A$3:$A$203,$H$3:$H$203))</f>
        <v>525.17643703681017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4.5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16.5</v>
      </c>
      <c r="H4" s="70">
        <f t="shared" ref="H4:H67" si="1">(B4+E4+F4)*44/12+(C4+D4)*0.475*44/12</f>
        <v>190.66666666666666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47.890324697535853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1.0439615443779955</v>
      </c>
      <c r="P4" s="14">
        <f>EXP(-1.0587+0.8836*LN(O4)+0.284)</f>
        <v>0.478698084995758</v>
      </c>
      <c r="Q4" s="22">
        <f t="shared" ref="Q4:Q34" si="2">(O4+P4)*0.475*44/12</f>
        <v>2.6519655211592874</v>
      </c>
      <c r="R4" s="62">
        <f t="shared" si="0"/>
        <v>179.47204496767966</v>
      </c>
      <c r="S4" s="62">
        <f ca="1">AVERAGE(OFFSET($R$3,0,0,'Données projet'!$E$9+1,1))-AVERAGE(OFFSET($H$3,0,0,'Données projet'!$E$9+1,1))</f>
        <v>441.65022104269036</v>
      </c>
      <c r="T4" s="62">
        <f>$T$3</f>
        <v>279.15102514960176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47.890324697535853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19.850000000000001</v>
      </c>
      <c r="AI4" s="14">
        <f>IF('Données projet'!$A$62&gt;35,AI3+AH4-AQ3,IF(A4&lt;'Données projet'!$A$62,$AF$205^A4,IF(A4='Données projet'!$A$62,'Données projet'!$B$62,AI3+AH4-AQ3)))</f>
        <v>1.3487750552117679</v>
      </c>
      <c r="AJ4" s="14">
        <f>AI4*VLOOKUP('Données projet'!$B$10,Paramètres!$A$1:$I$89,3,0)*VLOOKUP('Données projet'!$B$10,Paramètres!$A$1:$I$89,5,0)</f>
        <v>0.77220069460984131</v>
      </c>
      <c r="AK4" s="14">
        <f>EXP(-1.0587+0.8836*LN(AJ4)+0.284)</f>
        <v>0.36673339501372809</v>
      </c>
      <c r="AL4" s="22">
        <f t="shared" ref="AL4:AL67" si="4">(AJ4+AK4)*0.475*44/12</f>
        <v>1.9836435394277165</v>
      </c>
      <c r="AM4" s="62">
        <f t="shared" ref="AM4:AM67" si="5">AL4+(AD4+AE4)*44/12</f>
        <v>178.80372298594807</v>
      </c>
      <c r="AN4" s="62">
        <f ca="1">AVERAGE(OFFSET($AM$3,0,0,'Données projet'!$E$10+1,1))-AVERAGE(OFFSET($H$3,0,0,'Données projet'!$E$10+1,1))</f>
        <v>101.07628890237928</v>
      </c>
      <c r="AO4" s="62">
        <f>$AO$3</f>
        <v>525.17643703681017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47.890324697535853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47.890324697535853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47.890324697535853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47.890324697535853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47.890324697535853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47.890324697535853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47.890324697535853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47.890324697535853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4.5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16.5</v>
      </c>
      <c r="H5" s="70">
        <f t="shared" si="1"/>
        <v>190.66666666666666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48.27387813420475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1.2937508382479692</v>
      </c>
      <c r="P5" s="14">
        <f t="shared" ref="P5:P68" si="33">EXP(-1.0587+0.8836*LN(O5)+0.284)</f>
        <v>0.57860648124254321</v>
      </c>
      <c r="Q5" s="22">
        <f t="shared" si="2"/>
        <v>3.2610223314459752</v>
      </c>
      <c r="R5" s="62">
        <f t="shared" si="0"/>
        <v>182.70968660130785</v>
      </c>
      <c r="S5" s="62">
        <f ca="1">AVERAGE(OFFSET($R$3,0,0,'Données projet'!$E$9+1,1))-AVERAGE(OFFSET($H$3,0,0,'Données projet'!$E$9+1,1))</f>
        <v>441.65022104269036</v>
      </c>
      <c r="T5" s="62">
        <f t="shared" ref="T5:T68" si="34">$T$3</f>
        <v>279.15102514960176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48.27387813420475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19.850000000000001</v>
      </c>
      <c r="AI5" s="14">
        <f>IF('Données projet'!$A$62&gt;35,AI4+AH5-AQ4,IF(A5&lt;'Données projet'!$A$62,$AF$205^A5,IF(A5='Données projet'!$A$62,'Données projet'!$B$62,AI4+AH5-AQ4)))</f>
        <v>1.8191941495615076</v>
      </c>
      <c r="AJ5" s="14">
        <f>AI5*VLOOKUP('Données projet'!$B$10,Paramètres!$A$1:$I$89,3,0)*VLOOKUP('Données projet'!$B$10,Paramètres!$A$1:$I$89,5,0)</f>
        <v>1.0415250345069542</v>
      </c>
      <c r="AK5" s="14">
        <f t="shared" ref="AK5:AK68" si="35">EXP(-1.0587+0.8836*LN(AJ5)+0.284)</f>
        <v>0.47771076004939717</v>
      </c>
      <c r="AL5" s="22">
        <f t="shared" si="4"/>
        <v>2.6460023421856449</v>
      </c>
      <c r="AM5" s="62">
        <f t="shared" si="5"/>
        <v>182.09466661204752</v>
      </c>
      <c r="AN5" s="62">
        <f ca="1">AVERAGE(OFFSET($AM$3,0,0,'Données projet'!$E$10+1,1))-AVERAGE(OFFSET($H$3,0,0,'Données projet'!$E$10+1,1))</f>
        <v>101.07628890237928</v>
      </c>
      <c r="AO5" s="62">
        <f t="shared" ref="AO5:AO68" si="36">$AO$3</f>
        <v>525.17643703681017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48.27387813420475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48.27387813420475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48.27387813420475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48.27387813420475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48.27387813420475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48.27387813420475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48.27387813420475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48.27387813420475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4.5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16.5</v>
      </c>
      <c r="H6" s="70">
        <f t="shared" si="1"/>
        <v>190.66666666666666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48.650777776244475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1.6033073636487132</v>
      </c>
      <c r="P6" s="14">
        <f t="shared" si="33"/>
        <v>0.69936661672428513</v>
      </c>
      <c r="Q6" s="22">
        <f t="shared" si="2"/>
        <v>4.0104905158163051</v>
      </c>
      <c r="R6" s="62">
        <f t="shared" si="0"/>
        <v>186.06334236204606</v>
      </c>
      <c r="S6" s="62">
        <f ca="1">AVERAGE(OFFSET($R$3,0,0,'Données projet'!$E$9+1,1))-AVERAGE(OFFSET($H$3,0,0,'Données projet'!$E$9+1,1))</f>
        <v>441.65022104269036</v>
      </c>
      <c r="T6" s="62">
        <f t="shared" si="34"/>
        <v>279.15102514960176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48.650777776244475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19.850000000000001</v>
      </c>
      <c r="AI6" s="14">
        <f>IF('Données projet'!$A$62&gt;35,AI5+AH6-AQ5,IF(A6&lt;'Données projet'!$A$62,$AF$205^A6,IF(A6='Données projet'!$A$62,'Données projet'!$B$62,AI5+AH6-AQ5)))</f>
        <v>2.4536836895157474</v>
      </c>
      <c r="AJ6" s="14">
        <f>AI6*VLOOKUP('Données projet'!$B$10,Paramètres!$A$1:$I$89,3,0)*VLOOKUP('Données projet'!$B$10,Paramètres!$A$1:$I$89,5,0)</f>
        <v>1.4047829859215557</v>
      </c>
      <c r="AK6" s="14">
        <f t="shared" si="35"/>
        <v>0.62227103767964775</v>
      </c>
      <c r="AL6" s="22">
        <f t="shared" si="4"/>
        <v>3.5304524244387623</v>
      </c>
      <c r="AM6" s="62">
        <f t="shared" si="5"/>
        <v>185.58330427066849</v>
      </c>
      <c r="AN6" s="62">
        <f ca="1">AVERAGE(OFFSET($AM$3,0,0,'Données projet'!$E$10+1,1))-AVERAGE(OFFSET($H$3,0,0,'Données projet'!$E$10+1,1))</f>
        <v>101.07628890237928</v>
      </c>
      <c r="AO6" s="62">
        <f t="shared" si="36"/>
        <v>525.17643703681017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48.650777776244475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48.650777776244475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48.650777776244475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48.650777776244475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48.650777776244475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48.650777776244475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48.650777776244475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48.650777776244475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4.5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16.5</v>
      </c>
      <c r="H7" s="70">
        <f t="shared" si="1"/>
        <v>190.66666666666666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49.021139052116162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1.9869316612859962</v>
      </c>
      <c r="P7" s="14">
        <f t="shared" si="33"/>
        <v>0.84533042826968274</v>
      </c>
      <c r="Q7" s="22">
        <f t="shared" si="2"/>
        <v>4.9328564726428068</v>
      </c>
      <c r="R7" s="62">
        <f t="shared" si="0"/>
        <v>189.56592188595764</v>
      </c>
      <c r="S7" s="62">
        <f ca="1">AVERAGE(OFFSET($R$3,0,0,'Données projet'!$E$9+1,1))-AVERAGE(OFFSET($H$3,0,0,'Données projet'!$E$9+1,1))</f>
        <v>441.65022104269036</v>
      </c>
      <c r="T7" s="62">
        <f t="shared" si="34"/>
        <v>279.15102514960176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49.021139052116162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19.850000000000001</v>
      </c>
      <c r="AI7" s="14">
        <f>IF('Données projet'!$A$62&gt;35,AI6+AH7-AQ6,IF(A7&lt;'Données projet'!$A$62,$AF$205^A7,IF(A7='Données projet'!$A$62,'Données projet'!$B$62,AI6+AH7-AQ6)))</f>
        <v>3.3094673537988171</v>
      </c>
      <c r="AJ7" s="14">
        <f>AI7*VLOOKUP('Données projet'!$B$10,Paramètres!$A$1:$I$89,3,0)*VLOOKUP('Données projet'!$B$10,Paramètres!$A$1:$I$89,5,0)</f>
        <v>1.8947362493968989</v>
      </c>
      <c r="AK7" s="14">
        <f t="shared" si="35"/>
        <v>0.81057676886923258</v>
      </c>
      <c r="AL7" s="22">
        <f t="shared" si="4"/>
        <v>4.7117535068135119</v>
      </c>
      <c r="AM7" s="62">
        <f t="shared" si="5"/>
        <v>189.34481892012835</v>
      </c>
      <c r="AN7" s="62">
        <f ca="1">AVERAGE(OFFSET($AM$3,0,0,'Données projet'!$E$10+1,1))-AVERAGE(OFFSET($H$3,0,0,'Données projet'!$E$10+1,1))</f>
        <v>101.07628890237928</v>
      </c>
      <c r="AO7" s="62">
        <f t="shared" si="36"/>
        <v>525.17643703681017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49.021139052116162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49.021139052116162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49.021139052116162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49.021139052116162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49.021139052116162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49.021139052116162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49.021139052116162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49.021139052116162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4.5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16.5</v>
      </c>
      <c r="H8" s="70">
        <f t="shared" si="1"/>
        <v>190.66666666666666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49.38507538785526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2.462345970666743</v>
      </c>
      <c r="P8" s="14">
        <f t="shared" si="33"/>
        <v>1.021758139251189</v>
      </c>
      <c r="Q8" s="22">
        <f t="shared" si="2"/>
        <v>6.068147991440398</v>
      </c>
      <c r="R8" s="62">
        <f t="shared" si="0"/>
        <v>193.2578688580208</v>
      </c>
      <c r="S8" s="62">
        <f ca="1">AVERAGE(OFFSET($R$3,0,0,'Données projet'!$E$9+1,1))-AVERAGE(OFFSET($H$3,0,0,'Données projet'!$E$9+1,1))</f>
        <v>441.65022104269036</v>
      </c>
      <c r="T8" s="62">
        <f t="shared" si="34"/>
        <v>279.15102514960176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49.38507538785526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19.850000000000001</v>
      </c>
      <c r="AI8" s="14">
        <f>IF('Données projet'!$A$62&gt;35,AI7+AH8-AQ7,IF(A8&lt;'Données projet'!$A$62,$AF$205^A8,IF(A8='Données projet'!$A$62,'Données projet'!$B$62,AI7+AH8-AQ7)))</f>
        <v>4.4637270128415425</v>
      </c>
      <c r="AJ8" s="14">
        <f>AI8*VLOOKUP('Données projet'!$B$10,Paramètres!$A$1:$I$89,3,0)*VLOOKUP('Données projet'!$B$10,Paramètres!$A$1:$I$89,5,0)</f>
        <v>2.55557298939204</v>
      </c>
      <c r="AK8" s="14">
        <f t="shared" si="35"/>
        <v>1.0558657858808049</v>
      </c>
      <c r="AL8" s="22">
        <f t="shared" si="4"/>
        <v>6.2899225336002047</v>
      </c>
      <c r="AM8" s="62">
        <f t="shared" si="5"/>
        <v>193.47964340018058</v>
      </c>
      <c r="AN8" s="62">
        <f ca="1">AVERAGE(OFFSET($AM$3,0,0,'Données projet'!$E$10+1,1))-AVERAGE(OFFSET($H$3,0,0,'Données projet'!$E$10+1,1))</f>
        <v>101.07628890237928</v>
      </c>
      <c r="AO8" s="62">
        <f t="shared" si="36"/>
        <v>525.17643703681017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49.38507538785526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49.38507538785526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49.38507538785526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49.38507538785526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49.38507538785526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49.38507538785526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49.38507538785526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49.38507538785526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4.5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16.5</v>
      </c>
      <c r="H9" s="70">
        <f t="shared" si="1"/>
        <v>190.66666666666666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49.742698241809023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3.0515129419874016</v>
      </c>
      <c r="P9" s="14">
        <f t="shared" si="33"/>
        <v>1.2350078267772846</v>
      </c>
      <c r="Q9" s="22">
        <f t="shared" si="2"/>
        <v>7.4656903389318279</v>
      </c>
      <c r="R9" s="62">
        <f t="shared" si="0"/>
        <v>197.18891722556495</v>
      </c>
      <c r="S9" s="62">
        <f ca="1">AVERAGE(OFFSET($R$3,0,0,'Données projet'!$E$9+1,1))-AVERAGE(OFFSET($H$3,0,0,'Données projet'!$E$9+1,1))</f>
        <v>441.65022104269036</v>
      </c>
      <c r="T9" s="62">
        <f t="shared" si="34"/>
        <v>279.15102514960176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49.742698241809023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19.850000000000001</v>
      </c>
      <c r="AI9" s="14">
        <f>IF('Données projet'!$A$62&gt;35,AI8+AH9-AQ8,IF(A9&lt;'Données projet'!$A$62,$AF$205^A9,IF(A9='Données projet'!$A$62,'Données projet'!$B$62,AI8+AH9-AQ8)))</f>
        <v>6.020563648195612</v>
      </c>
      <c r="AJ9" s="14">
        <f>AI9*VLOOKUP('Données projet'!$B$10,Paramètres!$A$1:$I$89,3,0)*VLOOKUP('Données projet'!$B$10,Paramètres!$A$1:$I$89,5,0)</f>
        <v>3.4468930998649516</v>
      </c>
      <c r="AK9" s="14">
        <f t="shared" si="35"/>
        <v>1.3753818276200127</v>
      </c>
      <c r="AL9" s="22">
        <f t="shared" si="4"/>
        <v>8.3987954987029791</v>
      </c>
      <c r="AM9" s="62">
        <f t="shared" si="5"/>
        <v>198.12202238533609</v>
      </c>
      <c r="AN9" s="62">
        <f ca="1">AVERAGE(OFFSET($AM$3,0,0,'Données projet'!$E$10+1,1))-AVERAGE(OFFSET($H$3,0,0,'Données projet'!$E$10+1,1))</f>
        <v>101.07628890237928</v>
      </c>
      <c r="AO9" s="62">
        <f t="shared" si="36"/>
        <v>525.17643703681017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49.742698241809023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49.742698241809023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49.742698241809023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49.742698241809023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49.742698241809023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49.742698241809023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49.742698241809023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49.742698241809023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4.5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16.5</v>
      </c>
      <c r="H10" s="70">
        <f t="shared" si="1"/>
        <v>190.66666666666666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50.094117138771622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3.7816502416982529</v>
      </c>
      <c r="P10" s="14">
        <f t="shared" si="33"/>
        <v>1.492764553183741</v>
      </c>
      <c r="Q10" s="22">
        <f t="shared" si="2"/>
        <v>9.1862724344194735</v>
      </c>
      <c r="R10" s="62">
        <f t="shared" si="0"/>
        <v>201.42025749880429</v>
      </c>
      <c r="S10" s="62">
        <f ca="1">AVERAGE(OFFSET($R$3,0,0,'Données projet'!$E$9+1,1))-AVERAGE(OFFSET($H$3,0,0,'Données projet'!$E$9+1,1))</f>
        <v>441.65022104269036</v>
      </c>
      <c r="T10" s="62">
        <f t="shared" si="34"/>
        <v>279.15102514960176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50.094117138771622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19.850000000000001</v>
      </c>
      <c r="AI10" s="14">
        <f>IF('Données projet'!$A$62&gt;35,AI9+AH10-AQ9,IF(A10&lt;'Données projet'!$A$62,$AF$205^A10,IF(A10='Données projet'!$A$62,'Données projet'!$B$62,AI9+AH10-AQ9)))</f>
        <v>8.1203860670009984</v>
      </c>
      <c r="AJ10" s="14">
        <f>AI10*VLOOKUP('Données projet'!$B$10,Paramètres!$A$1:$I$89,3,0)*VLOOKUP('Données projet'!$B$10,Paramètres!$A$1:$I$89,5,0)</f>
        <v>4.6490834310794114</v>
      </c>
      <c r="AK10" s="14">
        <f t="shared" si="35"/>
        <v>1.7915867689275748</v>
      </c>
      <c r="AL10" s="22">
        <f t="shared" si="4"/>
        <v>11.217500598345501</v>
      </c>
      <c r="AM10" s="62">
        <f t="shared" si="5"/>
        <v>203.45148566273033</v>
      </c>
      <c r="AN10" s="62">
        <f ca="1">AVERAGE(OFFSET($AM$3,0,0,'Données projet'!$E$10+1,1))-AVERAGE(OFFSET($H$3,0,0,'Données projet'!$E$10+1,1))</f>
        <v>101.07628890237928</v>
      </c>
      <c r="AO10" s="62">
        <f t="shared" si="36"/>
        <v>525.17643703681017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50.094117138771622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50.094117138771622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50.094117138771622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50.094117138771622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50.094117138771622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50.094117138771622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50.094117138771622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50.094117138771622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4.5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16.5</v>
      </c>
      <c r="H11" s="70">
        <f t="shared" si="1"/>
        <v>190.66666666666666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50.439439703526872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4.6864879233389463</v>
      </c>
      <c r="P11" s="14">
        <f t="shared" si="33"/>
        <v>1.8043173192324258</v>
      </c>
      <c r="Q11" s="22">
        <f t="shared" si="2"/>
        <v>11.304819130811806</v>
      </c>
      <c r="R11" s="62">
        <f t="shared" si="0"/>
        <v>206.02720915485477</v>
      </c>
      <c r="S11" s="62">
        <f ca="1">AVERAGE(OFFSET($R$3,0,0,'Données projet'!$E$9+1,1))-AVERAGE(OFFSET($H$3,0,0,'Données projet'!$E$9+1,1))</f>
        <v>441.65022104269036</v>
      </c>
      <c r="T11" s="62">
        <f t="shared" si="34"/>
        <v>279.15102514960176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50.439439703526872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19.850000000000001</v>
      </c>
      <c r="AI11" s="14">
        <f>IF('Données projet'!$A$62&gt;35,AI10+AH11-AQ10,IF(A11&lt;'Données projet'!$A$62,$AF$205^A11,IF(A11='Données projet'!$A$62,'Données projet'!$B$62,AI10+AH11-AQ10)))</f>
        <v>10.952574165860145</v>
      </c>
      <c r="AJ11" s="14">
        <f>AI11*VLOOKUP('Données projet'!$B$10,Paramètres!$A$1:$I$89,3,0)*VLOOKUP('Données projet'!$B$10,Paramètres!$A$1:$I$89,5,0)</f>
        <v>6.27056776143825</v>
      </c>
      <c r="AK11" s="14">
        <f t="shared" si="35"/>
        <v>2.3337396831472028</v>
      </c>
      <c r="AL11" s="22">
        <f t="shared" si="4"/>
        <v>14.985835465986328</v>
      </c>
      <c r="AM11" s="62">
        <f t="shared" si="5"/>
        <v>209.70822549002929</v>
      </c>
      <c r="AN11" s="62">
        <f ca="1">AVERAGE(OFFSET($AM$3,0,0,'Données projet'!$E$10+1,1))-AVERAGE(OFFSET($H$3,0,0,'Données projet'!$E$10+1,1))</f>
        <v>101.07628890237928</v>
      </c>
      <c r="AO11" s="62">
        <f t="shared" si="36"/>
        <v>525.17643703681017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50.439439703526872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50.439439703526872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50.439439703526872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50.439439703526872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50.439439703526872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50.439439703526872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50.439439703526872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50.439439703526872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4.5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16.5</v>
      </c>
      <c r="H12" s="70">
        <f t="shared" si="1"/>
        <v>190.66666666666666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50.778771693809212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5.8078266502347455</v>
      </c>
      <c r="P12" s="14">
        <f t="shared" si="33"/>
        <v>2.1808938198181922</v>
      </c>
      <c r="Q12" s="22">
        <f t="shared" si="2"/>
        <v>13.913688152008866</v>
      </c>
      <c r="R12" s="62">
        <f t="shared" si="0"/>
        <v>211.10251769597596</v>
      </c>
      <c r="S12" s="62">
        <f ca="1">AVERAGE(OFFSET($R$3,0,0,'Données projet'!$E$9+1,1))-AVERAGE(OFFSET($H$3,0,0,'Données projet'!$E$9+1,1))</f>
        <v>441.65022104269036</v>
      </c>
      <c r="T12" s="62">
        <f t="shared" si="34"/>
        <v>279.15102514960176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50.778771693809212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19.850000000000001</v>
      </c>
      <c r="AI12" s="14">
        <f>IF('Données projet'!$A$62&gt;35,AI11+AH12-AQ11,IF(A12&lt;'Données projet'!$A$62,$AF$205^A12,IF(A12='Données projet'!$A$62,'Données projet'!$B$62,AI11+AH12-AQ11)))</f>
        <v>14.772558825269</v>
      </c>
      <c r="AJ12" s="14">
        <f>AI12*VLOOKUP('Données projet'!$B$10,Paramètres!$A$1:$I$89,3,0)*VLOOKUP('Données projet'!$B$10,Paramètres!$A$1:$I$89,5,0)</f>
        <v>8.4575853786430084</v>
      </c>
      <c r="AK12" s="14">
        <f t="shared" si="35"/>
        <v>3.0399537455593793</v>
      </c>
      <c r="AL12" s="22">
        <f t="shared" si="4"/>
        <v>20.024880641319154</v>
      </c>
      <c r="AM12" s="62">
        <f t="shared" si="5"/>
        <v>217.21371018528626</v>
      </c>
      <c r="AN12" s="62">
        <f ca="1">AVERAGE(OFFSET($AM$3,0,0,'Données projet'!$E$10+1,1))-AVERAGE(OFFSET($H$3,0,0,'Données projet'!$E$10+1,1))</f>
        <v>101.07628890237928</v>
      </c>
      <c r="AO12" s="62">
        <f t="shared" si="36"/>
        <v>525.17643703681017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50.778771693809212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50.778771693809212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50.778771693809212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50.778771693809212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50.778771693809212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50.778771693809212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50.778771693809212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50.778771693809212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4.5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16.5</v>
      </c>
      <c r="H13" s="70">
        <f t="shared" si="1"/>
        <v>190.66666666666666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51.11221703269284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7.1974687550554899</v>
      </c>
      <c r="P13" s="14">
        <f t="shared" si="33"/>
        <v>2.6360650660630816</v>
      </c>
      <c r="Q13" s="22">
        <f t="shared" si="2"/>
        <v>17.126738071781514</v>
      </c>
      <c r="R13" s="62">
        <f t="shared" si="0"/>
        <v>216.76042274721084</v>
      </c>
      <c r="S13" s="62">
        <f ca="1">AVERAGE(OFFSET($R$3,0,0,'Données projet'!$E$9+1,1))-AVERAGE(OFFSET($H$3,0,0,'Données projet'!$E$9+1,1))</f>
        <v>441.65022104269036</v>
      </c>
      <c r="T13" s="62">
        <f t="shared" si="34"/>
        <v>279.15102514960176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51.11221703269284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19.850000000000001</v>
      </c>
      <c r="AI13" s="14">
        <f>IF('Données projet'!$A$62&gt;35,AI12+AH13-AQ12,IF(A13&lt;'Données projet'!$A$62,$AF$205^A13,IF(A13='Données projet'!$A$62,'Données projet'!$B$62,AI12+AH13-AQ12)))</f>
        <v>19.924858845171286</v>
      </c>
      <c r="AJ13" s="14">
        <f>AI13*VLOOKUP('Données projet'!$B$10,Paramètres!$A$1:$I$89,3,0)*VLOOKUP('Données projet'!$B$10,Paramètres!$A$1:$I$89,5,0)</f>
        <v>11.407380186037466</v>
      </c>
      <c r="AK13" s="14">
        <f t="shared" si="35"/>
        <v>3.959875577330016</v>
      </c>
      <c r="AL13" s="22">
        <f t="shared" si="4"/>
        <v>26.764637121198362</v>
      </c>
      <c r="AM13" s="62">
        <f t="shared" si="5"/>
        <v>226.39832179662767</v>
      </c>
      <c r="AN13" s="62">
        <f ca="1">AVERAGE(OFFSET($AM$3,0,0,'Données projet'!$E$10+1,1))-AVERAGE(OFFSET($H$3,0,0,'Données projet'!$E$10+1,1))</f>
        <v>101.07628890237928</v>
      </c>
      <c r="AO13" s="62">
        <f t="shared" si="36"/>
        <v>525.17643703681017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51.11221703269284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51.11221703269284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51.11221703269284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51.11221703269284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51.11221703269284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51.11221703269284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51.11221703269284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51.11221703269284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4.5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16.5</v>
      </c>
      <c r="H14" s="70">
        <f t="shared" si="1"/>
        <v>190.66666666666666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51.43987784041893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8.9196113451330703</v>
      </c>
      <c r="P14" s="14">
        <f t="shared" si="33"/>
        <v>3.186234455512118</v>
      </c>
      <c r="Q14" s="22">
        <f t="shared" si="2"/>
        <v>21.084348102790369</v>
      </c>
      <c r="R14" s="62">
        <f t="shared" si="0"/>
        <v>223.14167796210421</v>
      </c>
      <c r="S14" s="62">
        <f ca="1">AVERAGE(OFFSET($R$3,0,0,'Données projet'!$E$9+1,1))-AVERAGE(OFFSET($H$3,0,0,'Données projet'!$E$9+1,1))</f>
        <v>441.65022104269036</v>
      </c>
      <c r="T14" s="62">
        <f t="shared" si="34"/>
        <v>279.15102514960176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51.43987784041893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19.850000000000001</v>
      </c>
      <c r="AI14" s="14">
        <f>IF('Données projet'!$A$62&gt;35,AI13+AH14-AQ13,IF(A14&lt;'Données projet'!$A$62,$AF$205^A14,IF(A14='Données projet'!$A$62,'Données projet'!$B$62,AI13+AH14-AQ13)))</f>
        <v>26.874152588982582</v>
      </c>
      <c r="AJ14" s="14">
        <f>AI14*VLOOKUP('Données projet'!$B$10,Paramètres!$A$1:$I$89,3,0)*VLOOKUP('Données projet'!$B$10,Paramètres!$A$1:$I$89,5,0)</f>
        <v>15.385989840244308</v>
      </c>
      <c r="AK14" s="14">
        <f t="shared" si="35"/>
        <v>5.1581753869907452</v>
      </c>
      <c r="AL14" s="22">
        <f t="shared" si="4"/>
        <v>35.781087770767719</v>
      </c>
      <c r="AM14" s="62">
        <f t="shared" si="5"/>
        <v>237.83841763008158</v>
      </c>
      <c r="AN14" s="62">
        <f ca="1">AVERAGE(OFFSET($AM$3,0,0,'Données projet'!$E$10+1,1))-AVERAGE(OFFSET($H$3,0,0,'Données projet'!$E$10+1,1))</f>
        <v>101.07628890237928</v>
      </c>
      <c r="AO14" s="62">
        <f t="shared" si="36"/>
        <v>525.17643703681017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51.43987784041893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51.43987784041893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51.43987784041893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51.43987784041893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51.43987784041893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51.43987784041893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51.43987784041893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51.43987784041893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4.5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16.5</v>
      </c>
      <c r="H15" s="70">
        <f t="shared" si="1"/>
        <v>190.66666666666666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51.761854465670794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11.053812007498347</v>
      </c>
      <c r="P15" s="14">
        <f t="shared" si="33"/>
        <v>3.8512289154738402</v>
      </c>
      <c r="Q15" s="22">
        <f t="shared" si="2"/>
        <v>25.959612940843225</v>
      </c>
      <c r="R15" s="62">
        <f t="shared" si="0"/>
        <v>230.41974598163614</v>
      </c>
      <c r="S15" s="62">
        <f ca="1">AVERAGE(OFFSET($R$3,0,0,'Données projet'!$E$9+1,1))-AVERAGE(OFFSET($H$3,0,0,'Données projet'!$E$9+1,1))</f>
        <v>441.65022104269036</v>
      </c>
      <c r="T15" s="62">
        <f t="shared" si="34"/>
        <v>279.15102514960176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51.761854465670794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19.850000000000001</v>
      </c>
      <c r="AI15" s="14">
        <f>IF('Données projet'!$A$62&gt;35,AI14+AH15-AQ14,IF(A15&lt;'Données projet'!$A$62,$AF$205^A15,IF(A15='Données projet'!$A$62,'Données projet'!$B$62,AI14+AH15-AQ14)))</f>
        <v>36.247186641974459</v>
      </c>
      <c r="AJ15" s="14">
        <f>AI15*VLOOKUP('Données projet'!$B$10,Paramètres!$A$1:$I$89,3,0)*VLOOKUP('Données projet'!$B$10,Paramètres!$A$1:$I$89,5,0)</f>
        <v>20.752239296263216</v>
      </c>
      <c r="AK15" s="14">
        <f t="shared" si="35"/>
        <v>6.7190932652729956</v>
      </c>
      <c r="AL15" s="22">
        <f t="shared" si="4"/>
        <v>47.84590421134223</v>
      </c>
      <c r="AM15" s="62">
        <f t="shared" si="5"/>
        <v>252.30603725213516</v>
      </c>
      <c r="AN15" s="62">
        <f ca="1">AVERAGE(OFFSET($AM$3,0,0,'Données projet'!$E$10+1,1))-AVERAGE(OFFSET($H$3,0,0,'Données projet'!$E$10+1,1))</f>
        <v>101.07628890237928</v>
      </c>
      <c r="AO15" s="62">
        <f t="shared" si="36"/>
        <v>525.17643703681017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51.761854465670794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51.761854465670794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51.761854465670794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51.761854465670794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51.761854465670794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51.761854465670794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51.761854465670794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51.761854465670794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4.5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16.5</v>
      </c>
      <c r="H16" s="70">
        <f t="shared" si="1"/>
        <v>190.66666666666666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52.078245516306431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13.698664119909786</v>
      </c>
      <c r="P16" s="14">
        <f t="shared" si="33"/>
        <v>4.6550134230463893</v>
      </c>
      <c r="Q16" s="22">
        <f t="shared" si="2"/>
        <v>31.965988387315338</v>
      </c>
      <c r="R16" s="62">
        <f t="shared" si="0"/>
        <v>238.80844416932783</v>
      </c>
      <c r="S16" s="62">
        <f ca="1">AVERAGE(OFFSET($R$3,0,0,'Données projet'!$E$9+1,1))-AVERAGE(OFFSET($H$3,0,0,'Données projet'!$E$9+1,1))</f>
        <v>441.65022104269036</v>
      </c>
      <c r="T16" s="62">
        <f t="shared" si="34"/>
        <v>279.15102514960176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52.078245516306431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19.850000000000001</v>
      </c>
      <c r="AI16" s="14">
        <f>IF('Données projet'!$A$62&gt;35,AI15+AH16-AQ15,IF(A16&lt;'Données projet'!$A$62,$AF$205^A16,IF(A16='Données projet'!$A$62,'Données projet'!$B$62,AI15+AH16-AQ15)))</f>
        <v>48.889301164300356</v>
      </c>
      <c r="AJ16" s="14">
        <f>AI16*VLOOKUP('Données projet'!$B$10,Paramètres!$A$1:$I$89,3,0)*VLOOKUP('Données projet'!$B$10,Paramètres!$A$1:$I$89,5,0)</f>
        <v>27.99010270258524</v>
      </c>
      <c r="AK16" s="14">
        <f t="shared" si="35"/>
        <v>8.7523612363586221</v>
      </c>
      <c r="AL16" s="22">
        <f t="shared" si="4"/>
        <v>63.993124693660555</v>
      </c>
      <c r="AM16" s="62">
        <f t="shared" si="5"/>
        <v>270.83558047567305</v>
      </c>
      <c r="AN16" s="62">
        <f ca="1">AVERAGE(OFFSET($AM$3,0,0,'Données projet'!$E$10+1,1))-AVERAGE(OFFSET($H$3,0,0,'Données projet'!$E$10+1,1))</f>
        <v>101.07628890237928</v>
      </c>
      <c r="AO16" s="62">
        <f t="shared" si="36"/>
        <v>525.17643703681017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52.078245516306431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52.078245516306431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52.078245516306431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52.078245516306431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52.078245516306431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52.078245516306431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52.078245516306431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52.078245516306431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4.5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16.5</v>
      </c>
      <c r="H17" s="70">
        <f t="shared" si="1"/>
        <v>190.66666666666666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52.389147889557968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16.976351555717539</v>
      </c>
      <c r="P17" s="14">
        <f t="shared" si="33"/>
        <v>5.6265546516016363</v>
      </c>
      <c r="Q17" s="22">
        <f t="shared" si="2"/>
        <v>39.366728311080898</v>
      </c>
      <c r="R17" s="62">
        <f t="shared" si="0"/>
        <v>248.57138168390452</v>
      </c>
      <c r="S17" s="62">
        <f ca="1">AVERAGE(OFFSET($R$3,0,0,'Données projet'!$E$9+1,1))-AVERAGE(OFFSET($H$3,0,0,'Données projet'!$E$9+1,1))</f>
        <v>441.65022104269036</v>
      </c>
      <c r="T17" s="62">
        <f t="shared" si="34"/>
        <v>279.15102514960176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52.389147889557968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19.850000000000001</v>
      </c>
      <c r="AI17" s="14">
        <f>IF('Données projet'!$A$62&gt;35,AI16+AH17-AQ16,IF(A17&lt;'Données projet'!$A$62,$AF$205^A17,IF(A17='Données projet'!$A$62,'Données projet'!$B$62,AI16+AH17-AQ16)))</f>
        <v>65.940669877143975</v>
      </c>
      <c r="AJ17" s="14">
        <f>AI17*VLOOKUP('Données projet'!$B$10,Paramètres!$A$1:$I$89,3,0)*VLOOKUP('Données projet'!$B$10,Paramètres!$A$1:$I$89,5,0)</f>
        <v>37.752352318062471</v>
      </c>
      <c r="AK17" s="14">
        <f t="shared" si="35"/>
        <v>11.400917383842959</v>
      </c>
      <c r="AL17" s="22">
        <f t="shared" si="4"/>
        <v>85.608611397485276</v>
      </c>
      <c r="AM17" s="62">
        <f t="shared" si="5"/>
        <v>294.81326477030893</v>
      </c>
      <c r="AN17" s="62">
        <f ca="1">AVERAGE(OFFSET($AM$3,0,0,'Données projet'!$E$10+1,1))-AVERAGE(OFFSET($H$3,0,0,'Données projet'!$E$10+1,1))</f>
        <v>101.07628890237928</v>
      </c>
      <c r="AO17" s="62">
        <f t="shared" si="36"/>
        <v>525.17643703681017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52.389147889557968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52.389147889557968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52.389147889557968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52.389147889557968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52.389147889557968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52.389147889557968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52.389147889557968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52.389147889557968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4.5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16.5</v>
      </c>
      <c r="H18" s="70">
        <f t="shared" si="1"/>
        <v>190.66666666666666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52.694656801707168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21.03829319564419</v>
      </c>
      <c r="P18" s="14">
        <f t="shared" si="33"/>
        <v>6.8008648676982615</v>
      </c>
      <c r="Q18" s="22">
        <f t="shared" si="2"/>
        <v>48.486533626988098</v>
      </c>
      <c r="R18" s="62">
        <f t="shared" si="0"/>
        <v>260.03360856658105</v>
      </c>
      <c r="S18" s="62">
        <f ca="1">AVERAGE(OFFSET($R$3,0,0,'Données projet'!$E$9+1,1))-AVERAGE(OFFSET($H$3,0,0,'Données projet'!$E$9+1,1))</f>
        <v>441.65022104269036</v>
      </c>
      <c r="T18" s="62">
        <f t="shared" si="34"/>
        <v>279.15102514960176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52.694656801707168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19.850000000000001</v>
      </c>
      <c r="AI18" s="14">
        <f>IF('Données projet'!$A$62&gt;35,AI17+AH18-AQ17,IF(A18&lt;'Données projet'!$A$62,$AF$205^A18,IF(A18='Données projet'!$A$62,'Données projet'!$B$62,AI17+AH18-AQ17)))</f>
        <v>88.939130654245801</v>
      </c>
      <c r="AJ18" s="14">
        <f>AI18*VLOOKUP('Données projet'!$B$10,Paramètres!$A$1:$I$89,3,0)*VLOOKUP('Données projet'!$B$10,Paramètres!$A$1:$I$89,5,0)</f>
        <v>50.919431082168806</v>
      </c>
      <c r="AK18" s="14">
        <f t="shared" si="35"/>
        <v>14.85095435198131</v>
      </c>
      <c r="AL18" s="22">
        <f t="shared" si="4"/>
        <v>114.55008796447811</v>
      </c>
      <c r="AM18" s="62">
        <f t="shared" si="5"/>
        <v>326.09716290407107</v>
      </c>
      <c r="AN18" s="62">
        <f ca="1">AVERAGE(OFFSET($AM$3,0,0,'Données projet'!$E$10+1,1))-AVERAGE(OFFSET($H$3,0,0,'Données projet'!$E$10+1,1))</f>
        <v>101.07628890237928</v>
      </c>
      <c r="AO18" s="62">
        <f t="shared" si="36"/>
        <v>525.17643703681017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52.694656801707168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52.694656801707168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52.694656801707168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52.694656801707168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52.694656801707168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52.694656801707168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52.694656801707168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52.694656801707168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4.5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16.5</v>
      </c>
      <c r="H19" s="70">
        <f t="shared" si="1"/>
        <v>190.66666666666666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52.994865817246179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26.072138005225284</v>
      </c>
      <c r="P19" s="14">
        <f t="shared" si="33"/>
        <v>8.2202636982343371</v>
      </c>
      <c r="Q19" s="22">
        <f t="shared" si="2"/>
        <v>59.725932966858835</v>
      </c>
      <c r="R19" s="62">
        <f t="shared" si="0"/>
        <v>273.59599651898372</v>
      </c>
      <c r="S19" s="62">
        <f ca="1">AVERAGE(OFFSET($R$3,0,0,'Données projet'!$E$9+1,1))-AVERAGE(OFFSET($H$3,0,0,'Données projet'!$E$9+1,1))</f>
        <v>441.65022104269036</v>
      </c>
      <c r="T19" s="62">
        <f t="shared" si="34"/>
        <v>279.15102514960176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52.994865817246179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19.850000000000001</v>
      </c>
      <c r="AI19" s="14">
        <f>IF('Données projet'!$A$62&gt;35,AI18+AH19-AQ18,IF(A19&lt;'Données projet'!$A$62,$AF$205^A19,IF(A19='Données projet'!$A$62,'Données projet'!$B$62,AI18+AH19-AQ18)))</f>
        <v>119.95888085866706</v>
      </c>
      <c r="AJ19" s="14">
        <f>AI19*VLOOKUP('Données projet'!$B$10,Paramètres!$A$1:$I$89,3,0)*VLOOKUP('Données projet'!$B$10,Paramètres!$A$1:$I$89,5,0)</f>
        <v>68.678858469204059</v>
      </c>
      <c r="AK19" s="14">
        <f t="shared" si="35"/>
        <v>19.345008628620594</v>
      </c>
      <c r="AL19" s="22">
        <f t="shared" si="4"/>
        <v>153.30823519537793</v>
      </c>
      <c r="AM19" s="62">
        <f t="shared" si="5"/>
        <v>367.17829874750282</v>
      </c>
      <c r="AN19" s="62">
        <f ca="1">AVERAGE(OFFSET($AM$3,0,0,'Données projet'!$E$10+1,1))-AVERAGE(OFFSET($H$3,0,0,'Données projet'!$E$10+1,1))</f>
        <v>101.07628890237928</v>
      </c>
      <c r="AO19" s="62">
        <f t="shared" si="36"/>
        <v>525.17643703681017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52.994865817246179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52.994865817246179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52.994865817246179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52.994865817246179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52.994865817246179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52.994865817246179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52.994865817246179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52.994865817246179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4.5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16.5</v>
      </c>
      <c r="H20" s="70">
        <f t="shared" si="1"/>
        <v>190.66666666666666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53.289866877532404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32.310433828550828</v>
      </c>
      <c r="P20" s="14">
        <f t="shared" si="33"/>
        <v>9.9359032392271498</v>
      </c>
      <c r="Q20" s="22">
        <f t="shared" si="2"/>
        <v>73.579037059713301</v>
      </c>
      <c r="R20" s="62">
        <f t="shared" si="0"/>
        <v>289.7529933884432</v>
      </c>
      <c r="S20" s="62">
        <f ca="1">AVERAGE(OFFSET($R$3,0,0,'Données projet'!$E$9+1,1))-AVERAGE(OFFSET($H$3,0,0,'Données projet'!$E$9+1,1))</f>
        <v>441.65022104269036</v>
      </c>
      <c r="T20" s="62">
        <f t="shared" si="34"/>
        <v>279.15102514960176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53.289866877532404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19.850000000000001</v>
      </c>
      <c r="AI20" s="14">
        <f>IF('Données projet'!$A$62&gt;35,AI19+AH20-AQ19,IF(A20&lt;'Données projet'!$A$62,$AF$205^A20,IF(A20='Données projet'!$A$62,'Données projet'!$B$62,AI19+AH20-AQ19)))</f>
        <v>161.79754615329054</v>
      </c>
      <c r="AJ20" s="14">
        <f>AI20*VLOOKUP('Données projet'!$B$10,Paramètres!$A$1:$I$89,3,0)*VLOOKUP('Données projet'!$B$10,Paramètres!$A$1:$I$89,5,0)</f>
        <v>92.632331123681894</v>
      </c>
      <c r="AK20" s="14">
        <f t="shared" si="35"/>
        <v>25.199010782191127</v>
      </c>
      <c r="AL20" s="22">
        <f t="shared" si="4"/>
        <v>205.22292048606218</v>
      </c>
      <c r="AM20" s="62">
        <f t="shared" si="5"/>
        <v>421.39687681479211</v>
      </c>
      <c r="AN20" s="62">
        <f ca="1">AVERAGE(OFFSET($AM$3,0,0,'Données projet'!$E$10+1,1))-AVERAGE(OFFSET($H$3,0,0,'Données projet'!$E$10+1,1))</f>
        <v>101.07628890237928</v>
      </c>
      <c r="AO20" s="62">
        <f t="shared" si="36"/>
        <v>525.17643703681017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53.289866877532404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53.289866877532404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53.289866877532404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53.289866877532404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53.289866877532404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53.289866877532404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53.289866877532404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53.289866877532404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4.5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16.5</v>
      </c>
      <c r="H21" s="70">
        <f t="shared" si="1"/>
        <v>190.66666666666666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53.579750328946218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40.041370369393334</v>
      </c>
      <c r="P21" s="14">
        <f t="shared" si="33"/>
        <v>12.009611467876571</v>
      </c>
      <c r="Q21" s="22">
        <f t="shared" si="2"/>
        <v>90.655460033245092</v>
      </c>
      <c r="R21" s="62">
        <f t="shared" si="0"/>
        <v>309.11454457271458</v>
      </c>
      <c r="S21" s="62">
        <f ca="1">AVERAGE(OFFSET($R$3,0,0,'Données projet'!$E$9+1,1))-AVERAGE(OFFSET($H$3,0,0,'Données projet'!$E$9+1,1))</f>
        <v>441.65022104269036</v>
      </c>
      <c r="T21" s="62">
        <f t="shared" si="34"/>
        <v>279.15102514960176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53.579750328946218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19.850000000000001</v>
      </c>
      <c r="AI21" s="14">
        <f>IF('Données projet'!$A$62&gt;35,AI20+AH21-AQ20,IF(A21&lt;'Données projet'!$A$62,$AF$205^A21,IF(A21='Données projet'!$A$62,'Données projet'!$B$62,AI20+AH21-AQ20)))</f>
        <v>218.22849424603302</v>
      </c>
      <c r="AJ21" s="14">
        <f>AI21*VLOOKUP('Données projet'!$B$10,Paramètres!$A$1:$I$89,3,0)*VLOOKUP('Données projet'!$B$10,Paramètres!$A$1:$I$89,5,0)</f>
        <v>124.94017752573883</v>
      </c>
      <c r="AK21" s="14">
        <f t="shared" si="35"/>
        <v>32.824495278928339</v>
      </c>
      <c r="AL21" s="22">
        <f t="shared" si="4"/>
        <v>274.77347180146199</v>
      </c>
      <c r="AM21" s="62">
        <f t="shared" si="5"/>
        <v>493.23255634093147</v>
      </c>
      <c r="AN21" s="62">
        <f ca="1">AVERAGE(OFFSET($AM$3,0,0,'Données projet'!$E$10+1,1))-AVERAGE(OFFSET($H$3,0,0,'Données projet'!$E$10+1,1))</f>
        <v>101.07628890237928</v>
      </c>
      <c r="AO21" s="62">
        <f t="shared" si="36"/>
        <v>525.17643703681017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53.579750328946218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53.579750328946218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53.579750328946218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53.579750328946218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53.579750328946218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53.579750328946218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53.579750328946218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53.579750328946218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4.5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16.5</v>
      </c>
      <c r="H22" s="70">
        <f t="shared" si="1"/>
        <v>190.66666666666666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53.864604950560327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49.622092651760646</v>
      </c>
      <c r="P22" s="14">
        <f t="shared" si="33"/>
        <v>14.516120390537463</v>
      </c>
      <c r="Q22" s="22">
        <f t="shared" si="2"/>
        <v>111.70738771533587</v>
      </c>
      <c r="R22" s="62">
        <f t="shared" si="0"/>
        <v>332.433161422946</v>
      </c>
      <c r="S22" s="62">
        <f ca="1">AVERAGE(OFFSET($R$3,0,0,'Données projet'!$E$9+1,1))-AVERAGE(OFFSET($H$3,0,0,'Données projet'!$E$9+1,1))</f>
        <v>441.65022104269036</v>
      </c>
      <c r="T22" s="62">
        <f t="shared" si="34"/>
        <v>279.15102514960176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53.864604950560327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19.850000000000001</v>
      </c>
      <c r="AI22" s="14">
        <f>IF('Données projet'!$A$62&gt;35,AI21+AH22-AQ21,IF(A22&lt;'Données projet'!$A$62,$AF$205^A22,IF(A22='Données projet'!$A$62,'Données projet'!$B$62,AI21+AH22-AQ21)))</f>
        <v>294.34114937547417</v>
      </c>
      <c r="AJ22" s="14">
        <f>AI22*VLOOKUP('Données projet'!$B$10,Paramètres!$A$1:$I$89,3,0)*VLOOKUP('Données projet'!$B$10,Paramètres!$A$1:$I$89,5,0)</f>
        <v>168.51619484044647</v>
      </c>
      <c r="AK22" s="14">
        <f t="shared" si="35"/>
        <v>42.75753122332295</v>
      </c>
      <c r="AL22" s="22">
        <f t="shared" si="4"/>
        <v>367.96840622773175</v>
      </c>
      <c r="AM22" s="62">
        <f t="shared" si="5"/>
        <v>588.69417993534182</v>
      </c>
      <c r="AN22" s="62">
        <f ca="1">AVERAGE(OFFSET($AM$3,0,0,'Données projet'!$E$10+1,1))-AVERAGE(OFFSET($H$3,0,0,'Données projet'!$E$10+1,1))</f>
        <v>101.07628890237928</v>
      </c>
      <c r="AO22" s="62">
        <f t="shared" si="36"/>
        <v>525.17643703681017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53.864604950560327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53.864604950560327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53.864604950560327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53.864604950560327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53.864604950560327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53.864604950560327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53.864604950560327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53.864604950560327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4.5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16.5</v>
      </c>
      <c r="H23" s="70">
        <f t="shared" si="1"/>
        <v>190.66666666666666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54.144517981328953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61.495200000000004</v>
      </c>
      <c r="P23" s="14">
        <f t="shared" si="33"/>
        <v>17.545759224285259</v>
      </c>
      <c r="Q23" s="22">
        <f t="shared" si="2"/>
        <v>137.66300398229683</v>
      </c>
      <c r="R23" s="62">
        <f t="shared" si="0"/>
        <v>360.63734769161408</v>
      </c>
      <c r="S23" s="62">
        <f ca="1">AVERAGE(OFFSET($R$3,0,0,'Données projet'!$E$9+1,1))-AVERAGE(OFFSET($H$3,0,0,'Données projet'!$E$9+1,1))</f>
        <v>441.65022104269036</v>
      </c>
      <c r="T23" s="62">
        <f t="shared" si="34"/>
        <v>279.15102514960176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54.144517981328953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397</v>
      </c>
      <c r="AG23" s="13">
        <f>VLOOKUP(A23,'Données projet'!$A$61:$I$81,9,0)</f>
        <v>19.850000000000001</v>
      </c>
      <c r="AH23" s="13">
        <f t="array" ref="AH23">INDEX(AG:AG,MIN(IF(ISNUMBER(AG23:AG219),ROW(AG23:AG219),"")))</f>
        <v>19.850000000000001</v>
      </c>
      <c r="AI23" s="14">
        <f>IF('Données projet'!$A$62&gt;35,AI22+AH23-AQ22,IF(A23&lt;'Données projet'!$A$62,$AF$205^A23,IF(A23='Données projet'!$A$62,'Données projet'!$B$62,AI22+AH23-AQ22)))</f>
        <v>397</v>
      </c>
      <c r="AJ23" s="14">
        <f>AI23*VLOOKUP('Données projet'!$B$10,Paramètres!$A$1:$I$89,3,0)*VLOOKUP('Données projet'!$B$10,Paramètres!$A$1:$I$89,5,0)</f>
        <v>227.29043999999999</v>
      </c>
      <c r="AK23" s="14">
        <f t="shared" si="35"/>
        <v>55.696407843536626</v>
      </c>
      <c r="AL23" s="22">
        <f t="shared" si="4"/>
        <v>492.86875999415957</v>
      </c>
      <c r="AM23" s="62">
        <f t="shared" si="5"/>
        <v>715.8431037034768</v>
      </c>
      <c r="AN23" s="62">
        <f ca="1">AVERAGE(OFFSET($AM$3,0,0,'Données projet'!$E$10+1,1))-AVERAGE(OFFSET($H$3,0,0,'Données projet'!$E$10+1,1))</f>
        <v>101.07628890237928</v>
      </c>
      <c r="AO23" s="62">
        <f t="shared" si="36"/>
        <v>525.17643703681017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397</v>
      </c>
      <c r="AR23" s="17">
        <f>IF(ISNA(VLOOKUP(A23,'Données projet'!$A$61:$I$81,5,0)),0%,VLOOKUP(A23,'Données projet'!$A$61:$I$81,5,0)*VLOOKUP('Données projet'!$B$10,Paramètres!$A$1:$I$89,7,0))</f>
        <v>0.42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0.3</v>
      </c>
      <c r="AU23" s="23">
        <f>EXP(-LN(2)/35)*AU22+(1-EXP(-LN(2)/35))/(LN(2)/35)*AQ23*AR23*VLOOKUP('Données projet'!$B$10,Paramètres!$A$1:$I$89,3,0)*0.475*44/12</f>
        <v>105.53039656782471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64.336394271750322</v>
      </c>
      <c r="AX23" s="23">
        <f t="shared" si="6"/>
        <v>169.86679083957503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54.144517981328953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54.144517981328953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54.144517981328953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54.144517981328953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54.144517981328953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54.144517981328953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54.144517981328953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54.144517981328953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4.5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16.5</v>
      </c>
      <c r="H24" s="70">
        <f t="shared" si="1"/>
        <v>190.66666666666666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54.419575146805528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62.506080000000011</v>
      </c>
      <c r="P24" s="14">
        <f t="shared" si="33"/>
        <v>17.800367834870475</v>
      </c>
      <c r="Q24" s="22">
        <f t="shared" si="2"/>
        <v>139.86706331239944</v>
      </c>
      <c r="R24" s="62">
        <f t="shared" si="0"/>
        <v>365.07217218401968</v>
      </c>
      <c r="S24" s="62">
        <f ca="1">AVERAGE(OFFSET($R$3,0,0,'Données projet'!$E$9+1,1))-AVERAGE(OFFSET($H$3,0,0,'Données projet'!$E$9+1,1))</f>
        <v>441.65022104269036</v>
      </c>
      <c r="T24" s="62">
        <f t="shared" si="34"/>
        <v>279.15102514960176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54.419575146805528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101.07628890237928</v>
      </c>
      <c r="AO24" s="62">
        <f t="shared" si="36"/>
        <v>525.17643703681017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103.46100985831585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45.492700666646009</v>
      </c>
      <c r="AX24" s="23">
        <f t="shared" si="6"/>
        <v>148.95371052496185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54.419575146805528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54.419575146805528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54.419575146805528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54.419575146805528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54.419575146805528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54.419575146805528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54.419575146805528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54.419575146805528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4.5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16.5</v>
      </c>
      <c r="H25" s="70">
        <f t="shared" si="1"/>
        <v>190.66666666666666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54.689860685396781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68.571360000000013</v>
      </c>
      <c r="P25" s="14">
        <f t="shared" si="33"/>
        <v>19.318251258205343</v>
      </c>
      <c r="Q25" s="22">
        <f t="shared" si="2"/>
        <v>153.07440627470763</v>
      </c>
      <c r="R25" s="62">
        <f t="shared" si="0"/>
        <v>380.4927843433847</v>
      </c>
      <c r="S25" s="62">
        <f ca="1">AVERAGE(OFFSET($R$3,0,0,'Données projet'!$E$9+1,1))-AVERAGE(OFFSET($H$3,0,0,'Données projet'!$E$9+1,1))</f>
        <v>441.65022104269036</v>
      </c>
      <c r="T25" s="62">
        <f t="shared" si="34"/>
        <v>279.15102514960176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54.689860685396781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101.07628890237928</v>
      </c>
      <c r="AO25" s="62">
        <f t="shared" si="36"/>
        <v>525.17643703681017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101.43220255997919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32.168197135875168</v>
      </c>
      <c r="AX25" s="23">
        <f t="shared" si="6"/>
        <v>133.60039969585435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54.689860685396781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54.689860685396781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54.689860685396781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54.689860685396781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54.689860685396781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54.689860685396781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54.689860685396781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54.689860685396781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4.5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16.5</v>
      </c>
      <c r="H26" s="70">
        <f t="shared" si="1"/>
        <v>190.66666666666666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54.955457374161419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74.636640000000014</v>
      </c>
      <c r="P26" s="14">
        <f t="shared" si="33"/>
        <v>20.82056558443978</v>
      </c>
      <c r="Q26" s="22">
        <f t="shared" si="2"/>
        <v>166.25463305956598</v>
      </c>
      <c r="R26" s="62">
        <f t="shared" si="0"/>
        <v>395.86908787593563</v>
      </c>
      <c r="S26" s="62">
        <f ca="1">AVERAGE(OFFSET($R$3,0,0,'Données projet'!$E$9+1,1))-AVERAGE(OFFSET($H$3,0,0,'Données projet'!$E$9+1,1))</f>
        <v>441.65022104269036</v>
      </c>
      <c r="T26" s="62">
        <f t="shared" si="34"/>
        <v>279.15102514960176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54.955457374161419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101.07628890237928</v>
      </c>
      <c r="AO26" s="62">
        <f t="shared" si="36"/>
        <v>525.17643703681017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99.443178935312645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22.746350333323008</v>
      </c>
      <c r="AX26" s="23">
        <f t="shared" si="6"/>
        <v>122.18952926863565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54.955457374161419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54.955457374161419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54.955457374161419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54.955457374161419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54.955457374161419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54.955457374161419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54.955457374161419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54.955457374161419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4.5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16.5</v>
      </c>
      <c r="H27" s="70">
        <f t="shared" si="1"/>
        <v>190.66666666666666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55.216446554161223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80.701920000000015</v>
      </c>
      <c r="P27" s="14">
        <f t="shared" si="33"/>
        <v>22.308719863780368</v>
      </c>
      <c r="Q27" s="22">
        <f t="shared" si="2"/>
        <v>179.41019776275084</v>
      </c>
      <c r="R27" s="62">
        <f t="shared" si="0"/>
        <v>411.20383512800868</v>
      </c>
      <c r="S27" s="62">
        <f ca="1">AVERAGE(OFFSET($R$3,0,0,'Données projet'!$E$9+1,1))-AVERAGE(OFFSET($H$3,0,0,'Données projet'!$E$9+1,1))</f>
        <v>441.65022104269036</v>
      </c>
      <c r="T27" s="62">
        <f t="shared" si="34"/>
        <v>279.15102514960176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55.216446554161223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101.07628890237928</v>
      </c>
      <c r="AO27" s="62">
        <f t="shared" si="36"/>
        <v>525.17643703681017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97.493158850741196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16.084098567937584</v>
      </c>
      <c r="AX27" s="23">
        <f t="shared" si="6"/>
        <v>113.57725741867878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55.216446554161223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55.216446554161223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55.216446554161223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55.216446554161223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55.216446554161223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55.216446554161223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55.216446554161223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55.216446554161223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4.5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16.5</v>
      </c>
      <c r="H28" s="70">
        <f t="shared" si="1"/>
        <v>190.66666666666666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55.47290815537243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86.767200000000017</v>
      </c>
      <c r="P28" s="14">
        <f t="shared" si="33"/>
        <v>23.783899326718451</v>
      </c>
      <c r="Q28" s="22">
        <f t="shared" si="2"/>
        <v>192.54316466070134</v>
      </c>
      <c r="R28" s="62">
        <f t="shared" si="0"/>
        <v>426.49938345262251</v>
      </c>
      <c r="S28" s="62">
        <f ca="1">AVERAGE(OFFSET($R$3,0,0,'Données projet'!$E$9+1,1))-AVERAGE(OFFSET($H$3,0,0,'Données projet'!$E$9+1,1))</f>
        <v>441.65022104269036</v>
      </c>
      <c r="T28" s="62">
        <f t="shared" si="34"/>
        <v>279.15102514960176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55.47290815537243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101.07628890237928</v>
      </c>
      <c r="AO28" s="62">
        <f t="shared" si="36"/>
        <v>525.17643703681017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95.581377470633385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11.373175166661504</v>
      </c>
      <c r="AX28" s="23">
        <f t="shared" si="6"/>
        <v>106.95455263729488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55.47290815537243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55.47290815537243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55.47290815537243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55.47290815537243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55.47290815537243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55.47290815537243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55.47290815537243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55.47290815537243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4.5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16.5</v>
      </c>
      <c r="H29" s="70">
        <f t="shared" si="1"/>
        <v>190.66666666666666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55.724920721164864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70.930080000000018</v>
      </c>
      <c r="P29" s="14">
        <f t="shared" si="33"/>
        <v>19.904251483253464</v>
      </c>
      <c r="Q29" s="22">
        <f t="shared" si="2"/>
        <v>158.20312733333313</v>
      </c>
      <c r="R29" s="62">
        <f t="shared" si="0"/>
        <v>394.30561442204873</v>
      </c>
      <c r="S29" s="62">
        <f ca="1">AVERAGE(OFFSET($R$3,0,0,'Données projet'!$E$9+1,1))-AVERAGE(OFFSET($H$3,0,0,'Données projet'!$E$9+1,1))</f>
        <v>441.65022104269036</v>
      </c>
      <c r="T29" s="62">
        <f t="shared" si="34"/>
        <v>279.15102514960176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55.724920721164864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101.07628890237928</v>
      </c>
      <c r="AO29" s="62">
        <f t="shared" si="36"/>
        <v>525.17643703681017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93.707084957317988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8.042049283968792</v>
      </c>
      <c r="AX29" s="23">
        <f t="shared" si="6"/>
        <v>101.74913424128678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55.724920721164864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55.724920721164864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55.724920721164864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55.724920721164864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55.724920721164864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55.724920721164864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55.724920721164864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55.724920721164864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4.5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16.5</v>
      </c>
      <c r="H30" s="70">
        <f t="shared" si="1"/>
        <v>190.66666666666666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55.9725614323565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78.680160000000029</v>
      </c>
      <c r="P30" s="14">
        <f t="shared" si="33"/>
        <v>21.814164609384523</v>
      </c>
      <c r="Q30" s="22">
        <f t="shared" si="2"/>
        <v>175.02761536134474</v>
      </c>
      <c r="R30" s="62">
        <f t="shared" si="0"/>
        <v>413.26034061331859</v>
      </c>
      <c r="S30" s="62">
        <f ca="1">AVERAGE(OFFSET($R$3,0,0,'Données projet'!$E$9+1,1))-AVERAGE(OFFSET($H$3,0,0,'Données projet'!$E$9+1,1))</f>
        <v>441.65022104269036</v>
      </c>
      <c r="T30" s="62">
        <f t="shared" si="34"/>
        <v>279.15102514960176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55.9725614323565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101.07628890237928</v>
      </c>
      <c r="AO30" s="62">
        <f t="shared" si="36"/>
        <v>525.17643703681017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91.86954617698315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5.686587583330752</v>
      </c>
      <c r="AX30" s="23">
        <f t="shared" si="6"/>
        <v>97.556133760313898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55.9725614323565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55.9725614323565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55.9725614323565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55.9725614323565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55.9725614323565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55.9725614323565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55.9725614323565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55.9725614323565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4.5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16.5</v>
      </c>
      <c r="H31" s="70">
        <f t="shared" si="1"/>
        <v>190.66666666666666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56.215906130850641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86.430240000000026</v>
      </c>
      <c r="P31" s="14">
        <f t="shared" si="33"/>
        <v>23.702267442352529</v>
      </c>
      <c r="Q31" s="22">
        <f t="shared" si="2"/>
        <v>191.81411712876402</v>
      </c>
      <c r="R31" s="62">
        <f t="shared" si="0"/>
        <v>432.1613284974386</v>
      </c>
      <c r="S31" s="62">
        <f ca="1">AVERAGE(OFFSET($R$3,0,0,'Données projet'!$E$9+1,1))-AVERAGE(OFFSET($H$3,0,0,'Données projet'!$E$9+1,1))</f>
        <v>441.65022104269036</v>
      </c>
      <c r="T31" s="62">
        <f t="shared" si="34"/>
        <v>279.15102514960176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56.215906130850641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101.07628890237928</v>
      </c>
      <c r="AO31" s="62">
        <f t="shared" si="36"/>
        <v>525.17643703681017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90.068040411342693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4.021024641984396</v>
      </c>
      <c r="AX31" s="23">
        <f t="shared" si="6"/>
        <v>94.08906505332709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56.215906130850641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56.215906130850641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56.215906130850641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56.215906130850641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56.215906130850641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56.215906130850641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56.215906130850641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56.215906130850641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4.5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16.5</v>
      </c>
      <c r="H32" s="70">
        <f t="shared" si="1"/>
        <v>190.66666666666666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56.455029342863156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94.180320000000037</v>
      </c>
      <c r="P32" s="14">
        <f t="shared" si="33"/>
        <v>25.570738079029208</v>
      </c>
      <c r="Q32" s="22">
        <f t="shared" si="2"/>
        <v>208.56642615430928</v>
      </c>
      <c r="R32" s="62">
        <f t="shared" si="0"/>
        <v>451.01264485591867</v>
      </c>
      <c r="S32" s="62">
        <f ca="1">AVERAGE(OFFSET($R$3,0,0,'Données projet'!$E$9+1,1))-AVERAGE(OFFSET($H$3,0,0,'Données projet'!$E$9+1,1))</f>
        <v>441.65022104269036</v>
      </c>
      <c r="T32" s="62">
        <f t="shared" si="34"/>
        <v>279.15102514960176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56.455029342863156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101.07628890237928</v>
      </c>
      <c r="AO32" s="62">
        <f t="shared" si="36"/>
        <v>525.17643703681017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88.30186107495642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2.843293791665376</v>
      </c>
      <c r="AX32" s="23">
        <f t="shared" si="6"/>
        <v>91.145154866621795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56.455029342863156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56.455029342863156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56.455029342863156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56.455029342863156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56.455029342863156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56.455029342863156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56.455029342863156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56.455029342863156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4.5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16.5</v>
      </c>
      <c r="H33" s="70">
        <f t="shared" si="1"/>
        <v>190.66666666666666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56.690004301746661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101.93040000000003</v>
      </c>
      <c r="P33" s="14">
        <f t="shared" si="33"/>
        <v>27.421375718582158</v>
      </c>
      <c r="Q33" s="22">
        <f t="shared" si="2"/>
        <v>225.28767604319731</v>
      </c>
      <c r="R33" s="62">
        <f t="shared" si="0"/>
        <v>469.81769181626839</v>
      </c>
      <c r="S33" s="62">
        <f ca="1">AVERAGE(OFFSET($R$3,0,0,'Données projet'!$E$9+1,1))-AVERAGE(OFFSET($H$3,0,0,'Données projet'!$E$9+1,1))</f>
        <v>441.65022104269036</v>
      </c>
      <c r="T33" s="62">
        <f t="shared" si="34"/>
        <v>279.15102514960176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56.690004301746661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101.07628890237928</v>
      </c>
      <c r="AO33" s="62">
        <f t="shared" si="36"/>
        <v>525.17643703681017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86.570315438093658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2.010512320992198</v>
      </c>
      <c r="AX33" s="23">
        <f t="shared" si="6"/>
        <v>88.580827759085849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56.690004301746661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56.690004301746661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56.690004301746661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56.690004301746661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56.690004301746661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56.690004301746661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56.690004301746661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56.690004301746661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4.5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16.5</v>
      </c>
      <c r="H34" s="70">
        <f t="shared" si="1"/>
        <v>190.66666666666666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56.920902970418851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87.441120000000041</v>
      </c>
      <c r="P34" s="14">
        <f t="shared" si="33"/>
        <v>23.947052577122424</v>
      </c>
      <c r="Q34" s="22">
        <f t="shared" si="2"/>
        <v>194.0010672384883</v>
      </c>
      <c r="R34" s="62">
        <f t="shared" si="0"/>
        <v>439.3777114633574</v>
      </c>
      <c r="S34" s="62">
        <f ca="1">AVERAGE(OFFSET($R$3,0,0,'Données projet'!$E$9+1,1))-AVERAGE(OFFSET($H$3,0,0,'Données projet'!$E$9+1,1))</f>
        <v>441.65022104269036</v>
      </c>
      <c r="T34" s="62">
        <f t="shared" si="34"/>
        <v>279.15102514960176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56.920902970418851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101.07628890237928</v>
      </c>
      <c r="AO34" s="62">
        <f t="shared" si="36"/>
        <v>525.17643703681017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84.872724355031224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1.421646895832688</v>
      </c>
      <c r="AX34" s="23">
        <f t="shared" si="6"/>
        <v>86.294371250863918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56.920902970418851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56.920902970418851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56.920902970418851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56.920902970418851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56.920902970418851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56.920902970418851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56.920902970418851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56.920902970418851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4.5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16.5</v>
      </c>
      <c r="H35" s="70">
        <f t="shared" si="1"/>
        <v>190.66666666666666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57.147796063401664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96.539040000000043</v>
      </c>
      <c r="P35" s="14">
        <f t="shared" si="33"/>
        <v>26.135788937894091</v>
      </c>
      <c r="Q35" s="22">
        <f t="shared" ref="Q35:Q66" si="53">(O35+P35)*0.475*44/12</f>
        <v>213.65866040016559</v>
      </c>
      <c r="R35" s="62">
        <f t="shared" si="0"/>
        <v>459.86724596597173</v>
      </c>
      <c r="S35" s="62">
        <f ca="1">AVERAGE(OFFSET($R$3,0,0,'Données projet'!$E$9+1,1))-AVERAGE(OFFSET($H$3,0,0,'Données projet'!$E$9+1,1))</f>
        <v>441.65022104269036</v>
      </c>
      <c r="T35" s="62">
        <f t="shared" si="34"/>
        <v>279.15102514960176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57.147796063401664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101.07628890237928</v>
      </c>
      <c r="AO35" s="62">
        <f t="shared" si="36"/>
        <v>525.17643703681017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83.208421997679324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1.005256160496099</v>
      </c>
      <c r="AX35" s="23">
        <f t="shared" si="6"/>
        <v>84.213678158175426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57.147796063401664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57.147796063401664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57.147796063401664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57.147796063401664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57.147796063401664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57.147796063401664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57.147796063401664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57.147796063401664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4.5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16.5</v>
      </c>
      <c r="H36" s="70">
        <f t="shared" si="1"/>
        <v>190.66666666666666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57.370753068478187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105.63696000000004</v>
      </c>
      <c r="P36" s="14">
        <f t="shared" si="33"/>
        <v>28.300609534766192</v>
      </c>
      <c r="Q36" s="22">
        <f t="shared" si="53"/>
        <v>233.27460027305116</v>
      </c>
      <c r="R36" s="62">
        <f t="shared" si="0"/>
        <v>480.30069485747123</v>
      </c>
      <c r="S36" s="62">
        <f ca="1">AVERAGE(OFFSET($R$3,0,0,'Données projet'!$E$9+1,1))-AVERAGE(OFFSET($H$3,0,0,'Données projet'!$E$9+1,1))</f>
        <v>441.65022104269036</v>
      </c>
      <c r="T36" s="62">
        <f t="shared" si="34"/>
        <v>279.15102514960176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57.370753068478187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101.07628890237928</v>
      </c>
      <c r="AO36" s="62">
        <f t="shared" si="36"/>
        <v>525.17643703681017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81.576755594430892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0.710823447916344</v>
      </c>
      <c r="AX36" s="23">
        <f t="shared" si="6"/>
        <v>82.287579042347232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57.370753068478187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57.370753068478187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57.370753068478187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57.370753068478187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57.370753068478187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57.370753068478187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57.370753068478187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57.370753068478187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4.5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16.5</v>
      </c>
      <c r="H37" s="70">
        <f t="shared" si="1"/>
        <v>190.66666666666666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57.589842267973829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114.73488000000005</v>
      </c>
      <c r="P37" s="14">
        <f t="shared" si="33"/>
        <v>30.443808287231871</v>
      </c>
      <c r="Q37" s="22">
        <f t="shared" si="53"/>
        <v>252.85288210026226</v>
      </c>
      <c r="R37" s="62">
        <f t="shared" si="0"/>
        <v>500.68230374949962</v>
      </c>
      <c r="S37" s="62">
        <f ca="1">AVERAGE(OFFSET($R$3,0,0,'Données projet'!$E$9+1,1))-AVERAGE(OFFSET($H$3,0,0,'Données projet'!$E$9+1,1))</f>
        <v>441.65022104269036</v>
      </c>
      <c r="T37" s="62">
        <f t="shared" si="34"/>
        <v>279.15102514960176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57.589842267973829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101.07628890237928</v>
      </c>
      <c r="AO37" s="62">
        <f t="shared" si="36"/>
        <v>525.17643703681017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79.977085174131929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0.5026280802480495</v>
      </c>
      <c r="AX37" s="23">
        <f t="shared" si="6"/>
        <v>80.479713254379973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57.589842267973829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57.589842267973829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57.589842267973829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57.589842267973829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57.589842267973829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57.589842267973829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57.589842267973829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57.589842267973829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4.5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16.5</v>
      </c>
      <c r="H38" s="70">
        <f t="shared" si="1"/>
        <v>190.66666666666666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57.805130759668288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123.83280000000006</v>
      </c>
      <c r="P38" s="14">
        <f t="shared" si="33"/>
        <v>32.567294628684579</v>
      </c>
      <c r="Q38" s="22">
        <f t="shared" si="53"/>
        <v>272.39683147829243</v>
      </c>
      <c r="R38" s="62">
        <f t="shared" si="0"/>
        <v>521.01564426374284</v>
      </c>
      <c r="S38" s="62">
        <f ca="1">AVERAGE(OFFSET($R$3,0,0,'Données projet'!$E$9+1,1))-AVERAGE(OFFSET($H$3,0,0,'Données projet'!$E$9+1,1))</f>
        <v>441.65022104269036</v>
      </c>
      <c r="T38" s="62">
        <f t="shared" si="34"/>
        <v>279.15102514960176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57.805130759668288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101.07628890237928</v>
      </c>
      <c r="AO38" s="62">
        <f t="shared" si="36"/>
        <v>525.17643703681017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78.408783315072412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0.355411723958172</v>
      </c>
      <c r="AX38" s="23">
        <f t="shared" si="6"/>
        <v>78.764195039030582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57.805130759668288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57.805130759668288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57.805130759668288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57.805130759668288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57.805130759668288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57.805130759668288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57.805130759668288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57.805130759668288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4.5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16.5</v>
      </c>
      <c r="H39" s="70">
        <f t="shared" si="1"/>
        <v>190.66666666666666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58.016684477344818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109.68048000000006</v>
      </c>
      <c r="P39" s="14">
        <f t="shared" si="33"/>
        <v>29.255690427909659</v>
      </c>
      <c r="Q39" s="22">
        <f t="shared" si="53"/>
        <v>241.9804968286094</v>
      </c>
      <c r="R39" s="62">
        <f t="shared" si="0"/>
        <v>491.37500657887375</v>
      </c>
      <c r="S39" s="62">
        <f ca="1">AVERAGE(OFFSET($R$3,0,0,'Données projet'!$E$9+1,1))-AVERAGE(OFFSET($H$3,0,0,'Données projet'!$E$9+1,1))</f>
        <v>441.65022104269036</v>
      </c>
      <c r="T39" s="62">
        <f t="shared" si="34"/>
        <v>279.15102514960176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58.016684477344818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101.07628890237928</v>
      </c>
      <c r="AO39" s="62">
        <f t="shared" si="36"/>
        <v>525.17643703681017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76.871234898899374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0.25131404012402475</v>
      </c>
      <c r="AX39" s="23">
        <f t="shared" si="6"/>
        <v>77.122548939023403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58.016684477344818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58.016684477344818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58.016684477344818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58.016684477344818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58.016684477344818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58.016684477344818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58.016684477344818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58.016684477344818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4.5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16.5</v>
      </c>
      <c r="H40" s="70">
        <f t="shared" si="1"/>
        <v>190.66666666666666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58.224568210982909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119.11536000000004</v>
      </c>
      <c r="P40" s="14">
        <f t="shared" si="33"/>
        <v>31.468582772748093</v>
      </c>
      <c r="Q40" s="22">
        <f t="shared" si="53"/>
        <v>262.26703366253628</v>
      </c>
      <c r="R40" s="62">
        <f t="shared" si="0"/>
        <v>512.42378376947363</v>
      </c>
      <c r="S40" s="62">
        <f ca="1">AVERAGE(OFFSET($R$3,0,0,'Données projet'!$E$9+1,1))-AVERAGE(OFFSET($H$3,0,0,'Données projet'!$E$9+1,1))</f>
        <v>441.65022104269036</v>
      </c>
      <c r="T40" s="62">
        <f t="shared" si="34"/>
        <v>279.15102514960176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58.224568210982909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101.07628890237928</v>
      </c>
      <c r="AO40" s="62">
        <f t="shared" si="36"/>
        <v>525.17643703681017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75.363836869355552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0.177705861979086</v>
      </c>
      <c r="AX40" s="23">
        <f t="shared" si="6"/>
        <v>75.541542731334644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58.224568210982909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58.224568210982909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58.224568210982909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58.224568210982909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58.224568210982909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58.224568210982909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58.224568210982909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58.224568210982909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4.5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16.5</v>
      </c>
      <c r="H41" s="70">
        <f t="shared" si="1"/>
        <v>190.66666666666666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58.428845626600783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128.55024000000003</v>
      </c>
      <c r="P41" s="14">
        <f t="shared" si="33"/>
        <v>33.661144026076663</v>
      </c>
      <c r="Q41" s="22">
        <f t="shared" si="53"/>
        <v>282.51816051208363</v>
      </c>
      <c r="R41" s="62">
        <f t="shared" si="0"/>
        <v>533.42392780961973</v>
      </c>
      <c r="S41" s="62">
        <f ca="1">AVERAGE(OFFSET($R$3,0,0,'Données projet'!$E$9+1,1))-AVERAGE(OFFSET($H$3,0,0,'Données projet'!$E$9+1,1))</f>
        <v>441.65022104269036</v>
      </c>
      <c r="T41" s="62">
        <f t="shared" si="34"/>
        <v>279.15102514960176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58.428845626600783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101.07628890237928</v>
      </c>
      <c r="AO41" s="62">
        <f t="shared" si="36"/>
        <v>525.17643703681017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73.885997995749079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0.12565702006201238</v>
      </c>
      <c r="AX41" s="23">
        <f t="shared" si="6"/>
        <v>74.011655015811087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58.428845626600783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58.428845626600783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58.428845626600783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58.428845626600783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58.428845626600783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58.428845626600783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58.428845626600783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58.428845626600783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4.5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16.5</v>
      </c>
      <c r="H42" s="70">
        <f t="shared" si="1"/>
        <v>190.66666666666666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58.629579285753572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137.98512000000002</v>
      </c>
      <c r="P42" s="14">
        <f t="shared" si="33"/>
        <v>35.835036067646342</v>
      </c>
      <c r="Q42" s="22">
        <f t="shared" si="53"/>
        <v>302.73677181781744</v>
      </c>
      <c r="R42" s="62">
        <f t="shared" si="0"/>
        <v>554.3785625322472</v>
      </c>
      <c r="S42" s="62">
        <f ca="1">AVERAGE(OFFSET($R$3,0,0,'Données projet'!$E$9+1,1))-AVERAGE(OFFSET($H$3,0,0,'Données projet'!$E$9+1,1))</f>
        <v>441.65022104269036</v>
      </c>
      <c r="T42" s="62">
        <f t="shared" si="34"/>
        <v>279.15102514960176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58.629579285753572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101.07628890237928</v>
      </c>
      <c r="AO42" s="62">
        <f t="shared" si="36"/>
        <v>525.17643703681017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72.437138641061324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8.8852930989543E-2</v>
      </c>
      <c r="AX42" s="23">
        <f t="shared" si="6"/>
        <v>72.52599157205087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58.629579285753572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58.629579285753572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58.629579285753572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58.629579285753572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58.629579285753572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58.629579285753572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58.629579285753572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58.629579285753572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4.5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16.5</v>
      </c>
      <c r="H43" s="70">
        <f t="shared" si="1"/>
        <v>190.66666666666666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58.82683066469329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147.42000000000002</v>
      </c>
      <c r="P43" s="14">
        <f t="shared" si="33"/>
        <v>37.991680647570291</v>
      </c>
      <c r="Q43" s="22">
        <f t="shared" si="53"/>
        <v>322.92534379451826</v>
      </c>
      <c r="R43" s="62">
        <f t="shared" si="0"/>
        <v>575.29038956506031</v>
      </c>
      <c r="S43" s="62">
        <f ca="1">AVERAGE(OFFSET($R$3,0,0,'Données projet'!$E$9+1,1))-AVERAGE(OFFSET($H$3,0,0,'Données projet'!$E$9+1,1))</f>
        <v>441.65022104269036</v>
      </c>
      <c r="T43" s="62">
        <f t="shared" si="34"/>
        <v>279.15102514960176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58.82683066469329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101.07628890237928</v>
      </c>
      <c r="AO43" s="62">
        <f t="shared" si="36"/>
        <v>525.17643703681017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71.016690534602049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6.2828510031006188E-2</v>
      </c>
      <c r="AX43" s="23">
        <f t="shared" si="6"/>
        <v>71.079519044633059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58.82683066469329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58.82683066469329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58.82683066469329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58.82683066469329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58.82683066469329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58.82683066469329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58.82683066469329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58.82683066469329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4.5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16.5</v>
      </c>
      <c r="H44" s="70">
        <f t="shared" si="1"/>
        <v>190.66666666666666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59.020660173196418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133.43616000000003</v>
      </c>
      <c r="P44" s="14">
        <f t="shared" si="33"/>
        <v>34.789145432008958</v>
      </c>
      <c r="Q44" s="22">
        <f t="shared" si="53"/>
        <v>292.99240696074895</v>
      </c>
      <c r="R44" s="62">
        <f t="shared" si="0"/>
        <v>546.06816092913584</v>
      </c>
      <c r="S44" s="62">
        <f ca="1">AVERAGE(OFFSET($R$3,0,0,'Données projet'!$E$9+1,1))-AVERAGE(OFFSET($H$3,0,0,'Données projet'!$E$9+1,1))</f>
        <v>441.65022104269036</v>
      </c>
      <c r="T44" s="62">
        <f t="shared" si="34"/>
        <v>279.15102514960176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59.020660173196418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101.07628890237928</v>
      </c>
      <c r="AO44" s="62">
        <f t="shared" si="36"/>
        <v>525.17643703681017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69.62409654912264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4.44264654947715E-2</v>
      </c>
      <c r="AX44" s="23">
        <f t="shared" si="6"/>
        <v>69.668523014617406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59.020660173196418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59.020660173196418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59.020660173196418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59.020660173196418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59.020660173196418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59.020660173196418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59.020660173196418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59.020660173196418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4.5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16.5</v>
      </c>
      <c r="H45" s="70">
        <f t="shared" si="1"/>
        <v>190.66666666666666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59.211127173064888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143.03952000000001</v>
      </c>
      <c r="P45" s="14">
        <f t="shared" si="33"/>
        <v>36.992444033168439</v>
      </c>
      <c r="Q45" s="22">
        <f t="shared" si="53"/>
        <v>313.55567069110168</v>
      </c>
      <c r="R45" s="62">
        <f t="shared" si="0"/>
        <v>567.3298036590063</v>
      </c>
      <c r="S45" s="62">
        <f ca="1">AVERAGE(OFFSET($R$3,0,0,'Données projet'!$E$9+1,1))-AVERAGE(OFFSET($H$3,0,0,'Données projet'!$E$9+1,1))</f>
        <v>441.65022104269036</v>
      </c>
      <c r="T45" s="62">
        <f t="shared" si="34"/>
        <v>279.15102514960176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59.211127173064888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101.07628890237928</v>
      </c>
      <c r="AO45" s="62">
        <f t="shared" si="36"/>
        <v>525.17643703681017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68.258810482300021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3.1414255015503094E-2</v>
      </c>
      <c r="AX45" s="23">
        <f t="shared" si="6"/>
        <v>68.290224737315526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59.211127173064888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59.211127173064888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59.211127173064888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59.211127173064888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59.211127173064888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59.211127173064888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59.211127173064888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59.211127173064888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4.5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16.5</v>
      </c>
      <c r="H46" s="70">
        <f t="shared" si="1"/>
        <v>190.66666666666666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59.398289996306048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152.64288000000002</v>
      </c>
      <c r="P46" s="14">
        <f t="shared" si="33"/>
        <v>39.178577703588573</v>
      </c>
      <c r="Q46" s="22">
        <f t="shared" si="53"/>
        <v>334.08903883375007</v>
      </c>
      <c r="R46" s="62">
        <f t="shared" si="0"/>
        <v>588.5494354868722</v>
      </c>
      <c r="S46" s="62">
        <f ca="1">AVERAGE(OFFSET($R$3,0,0,'Données projet'!$E$9+1,1))-AVERAGE(OFFSET($H$3,0,0,'Données projet'!$E$9+1,1))</f>
        <v>441.65022104269036</v>
      </c>
      <c r="T46" s="62">
        <f t="shared" si="34"/>
        <v>279.15102514960176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59.398289996306048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101.07628890237928</v>
      </c>
      <c r="AO46" s="62">
        <f t="shared" si="36"/>
        <v>525.17643703681017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66.920296842505522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2.221323274738575E-2</v>
      </c>
      <c r="AX46" s="23">
        <f t="shared" si="6"/>
        <v>66.942510075252912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59.398289996306048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59.398289996306048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59.398289996306048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59.398289996306048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59.398289996306048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59.398289996306048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59.398289996306048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59.398289996306048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4.5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16.5</v>
      </c>
      <c r="H47" s="70">
        <f t="shared" si="1"/>
        <v>190.66666666666666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59.582205962997371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162.24624000000003</v>
      </c>
      <c r="P47" s="14">
        <f t="shared" si="33"/>
        <v>41.348749290582795</v>
      </c>
      <c r="Q47" s="22">
        <f t="shared" si="53"/>
        <v>354.59460634776502</v>
      </c>
      <c r="R47" s="62">
        <f t="shared" si="0"/>
        <v>609.72936154542208</v>
      </c>
      <c r="S47" s="62">
        <f ca="1">AVERAGE(OFFSET($R$3,0,0,'Données projet'!$E$9+1,1))-AVERAGE(OFFSET($H$3,0,0,'Données projet'!$E$9+1,1))</f>
        <v>441.65022104269036</v>
      </c>
      <c r="T47" s="62">
        <f t="shared" si="34"/>
        <v>279.15102514960176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59.582205962997371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101.07628890237928</v>
      </c>
      <c r="AO47" s="62">
        <f t="shared" si="36"/>
        <v>525.17643703681017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65.608030638774679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1.5707127507751547E-2</v>
      </c>
      <c r="AX47" s="23">
        <f t="shared" si="6"/>
        <v>65.623737766282431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59.582205962997371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59.582205962997371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59.582205962997371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59.582205962997371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59.582205962997371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59.582205962997371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59.582205962997371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59.582205962997371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4.5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16.5</v>
      </c>
      <c r="H48" s="70">
        <f t="shared" si="1"/>
        <v>190.66666666666666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59.762931398841097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171.84960000000004</v>
      </c>
      <c r="P48" s="14">
        <f t="shared" si="33"/>
        <v>43.50401120412441</v>
      </c>
      <c r="Q48" s="22">
        <f t="shared" si="53"/>
        <v>375.07420618051674</v>
      </c>
      <c r="R48" s="62">
        <f t="shared" si="0"/>
        <v>630.87162130960076</v>
      </c>
      <c r="S48" s="62">
        <f ca="1">AVERAGE(OFFSET($R$3,0,0,'Données projet'!$E$9+1,1))-AVERAGE(OFFSET($H$3,0,0,'Données projet'!$E$9+1,1))</f>
        <v>441.65022104269036</v>
      </c>
      <c r="T48" s="62">
        <f t="shared" si="34"/>
        <v>279.15102514960176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59.762931398841097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101.07628890237928</v>
      </c>
      <c r="AO48" s="62">
        <f t="shared" si="36"/>
        <v>525.17643703681017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64.321497174895654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1.1106616373692875E-2</v>
      </c>
      <c r="AX48" s="23">
        <f t="shared" si="6"/>
        <v>64.332603791269349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59.762931398841097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59.762931398841097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59.762931398841097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59.762931398841097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59.762931398841097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59.762931398841097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59.762931398841097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59.762931398841097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4.5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16.5</v>
      </c>
      <c r="H49" s="70">
        <f t="shared" si="1"/>
        <v>190.66666666666666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59.940521652414482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157.52880000000005</v>
      </c>
      <c r="P49" s="14">
        <f t="shared" si="33"/>
        <v>40.284625411479013</v>
      </c>
      <c r="Q49" s="22">
        <f t="shared" si="53"/>
        <v>344.52504925832596</v>
      </c>
      <c r="R49" s="62">
        <f t="shared" si="0"/>
        <v>600.97362865051241</v>
      </c>
      <c r="S49" s="62">
        <f ca="1">AVERAGE(OFFSET($R$3,0,0,'Données projet'!$E$9+1,1))-AVERAGE(OFFSET($H$3,0,0,'Données projet'!$E$9+1,1))</f>
        <v>441.65022104269036</v>
      </c>
      <c r="T49" s="62">
        <f t="shared" si="34"/>
        <v>279.15102514960176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59.940521652414482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101.07628890237928</v>
      </c>
      <c r="AO49" s="62">
        <f t="shared" si="36"/>
        <v>525.17643703681017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63.060191847535364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7.8535637538757735E-3</v>
      </c>
      <c r="AX49" s="23">
        <f t="shared" si="6"/>
        <v>63.068045411289241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59.940521652414482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59.940521652414482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59.940521652414482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59.940521652414482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59.940521652414482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59.940521652414482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59.940521652414482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59.940521652414482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4.5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16.5</v>
      </c>
      <c r="H50" s="70">
        <f t="shared" si="1"/>
        <v>190.66666666666666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60.115031112120697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166.79520000000002</v>
      </c>
      <c r="P50" s="14">
        <f t="shared" si="33"/>
        <v>42.371461898472788</v>
      </c>
      <c r="Q50" s="22">
        <f t="shared" si="53"/>
        <v>364.29860280650678</v>
      </c>
      <c r="R50" s="62">
        <f t="shared" si="0"/>
        <v>621.38705021761598</v>
      </c>
      <c r="S50" s="62">
        <f ca="1">AVERAGE(OFFSET($R$3,0,0,'Données projet'!$E$9+1,1))-AVERAGE(OFFSET($H$3,0,0,'Données projet'!$E$9+1,1))</f>
        <v>441.65022104269036</v>
      </c>
      <c r="T50" s="62">
        <f t="shared" si="34"/>
        <v>279.15102514960176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60.115031112120697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101.07628890237928</v>
      </c>
      <c r="AO50" s="62">
        <f t="shared" si="36"/>
        <v>525.17643703681017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61.823619948324328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5.5533081868464375E-3</v>
      </c>
      <c r="AX50" s="23">
        <f t="shared" si="6"/>
        <v>61.829173256511176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60.115031112120697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60.115031112120697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60.115031112120697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60.115031112120697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60.115031112120697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60.115031112120697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60.115031112120697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60.115031112120697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4.5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16.5</v>
      </c>
      <c r="H51" s="70">
        <f t="shared" si="1"/>
        <v>190.66666666666666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60.286513222845713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176.06160000000006</v>
      </c>
      <c r="P51" s="14">
        <f t="shared" si="33"/>
        <v>44.444839741138928</v>
      </c>
      <c r="Q51" s="22">
        <f t="shared" si="53"/>
        <v>384.04871588248369</v>
      </c>
      <c r="R51" s="62">
        <f t="shared" si="0"/>
        <v>641.76593103291793</v>
      </c>
      <c r="S51" s="62">
        <f ca="1">AVERAGE(OFFSET($R$3,0,0,'Données projet'!$E$9+1,1))-AVERAGE(OFFSET($H$3,0,0,'Données projet'!$E$9+1,1))</f>
        <v>441.65022104269036</v>
      </c>
      <c r="T51" s="62">
        <f t="shared" si="34"/>
        <v>279.15102514960176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60.286513222845713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101.07628890237928</v>
      </c>
      <c r="AO51" s="62">
        <f t="shared" si="36"/>
        <v>525.17643703681017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60.611296469822435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3.9267818769378867E-3</v>
      </c>
      <c r="AX51" s="23">
        <f t="shared" si="6"/>
        <v>60.615223251699369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60.286513222845713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60.286513222845713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60.286513222845713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60.286513222845713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60.286513222845713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60.286513222845713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60.286513222845713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60.286513222845713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4.5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16.5</v>
      </c>
      <c r="H52" s="70">
        <f t="shared" si="1"/>
        <v>190.66666666666666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60.455020502326207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185.32800000000006</v>
      </c>
      <c r="P52" s="14">
        <f t="shared" si="33"/>
        <v>46.505548070897625</v>
      </c>
      <c r="Q52" s="22">
        <f t="shared" si="53"/>
        <v>403.77676289014676</v>
      </c>
      <c r="R52" s="62">
        <f t="shared" si="0"/>
        <v>662.11183806534291</v>
      </c>
      <c r="S52" s="62">
        <f ca="1">AVERAGE(OFFSET($R$3,0,0,'Données projet'!$E$9+1,1))-AVERAGE(OFFSET($H$3,0,0,'Données projet'!$E$9+1,1))</f>
        <v>441.65022104269036</v>
      </c>
      <c r="T52" s="62">
        <f t="shared" si="34"/>
        <v>279.15102514960176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60.455020502326207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101.07628890237928</v>
      </c>
      <c r="AO52" s="62">
        <f t="shared" si="36"/>
        <v>525.17643703681017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59.422745915289653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2.7766540934232187E-3</v>
      </c>
      <c r="AX52" s="23">
        <f t="shared" si="6"/>
        <v>59.425522569383077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60.455020502326207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60.455020502326207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60.455020502326207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60.455020502326207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60.455020502326207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60.455020502326207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60.455020502326207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60.455020502326207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4.5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16.5</v>
      </c>
      <c r="H53" s="70">
        <f t="shared" si="1"/>
        <v>190.66666666666666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60.62060455723357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194.59440000000004</v>
      </c>
      <c r="P53" s="14">
        <f t="shared" si="33"/>
        <v>48.554292648263456</v>
      </c>
      <c r="Q53" s="22">
        <f t="shared" si="53"/>
        <v>423.48397302905886</v>
      </c>
      <c r="R53" s="62">
        <f t="shared" si="0"/>
        <v>682.42618973891535</v>
      </c>
      <c r="S53" s="62">
        <f ca="1">AVERAGE(OFFSET($R$3,0,0,'Données projet'!$E$9+1,1))-AVERAGE(OFFSET($H$3,0,0,'Données projet'!$E$9+1,1))</f>
        <v>441.65022104269036</v>
      </c>
      <c r="T53" s="62">
        <f t="shared" si="34"/>
        <v>279.15102514960176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60.62060455723357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101.07628890237928</v>
      </c>
      <c r="AO53" s="62">
        <f t="shared" si="36"/>
        <v>525.17643703681017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58.257502112187005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1.9633909384689434E-3</v>
      </c>
      <c r="AX53" s="23">
        <f t="shared" si="6"/>
        <v>58.259465503125476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60.62060455723357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60.62060455723357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60.62060455723357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60.62060455723357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60.62060455723357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60.62060455723357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60.62060455723357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60.62060455723357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4.5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16.5</v>
      </c>
      <c r="H54" s="70">
        <f t="shared" si="1"/>
        <v>190.66666666666666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60.783316098978766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179.59968000000003</v>
      </c>
      <c r="P54" s="14">
        <f t="shared" si="33"/>
        <v>45.233110804333748</v>
      </c>
      <c r="Q54" s="22">
        <f t="shared" si="53"/>
        <v>391.58377731754803</v>
      </c>
      <c r="R54" s="62">
        <f t="shared" si="0"/>
        <v>651.12260301380343</v>
      </c>
      <c r="S54" s="62">
        <f ca="1">AVERAGE(OFFSET($R$3,0,0,'Données projet'!$E$9+1,1))-AVERAGE(OFFSET($H$3,0,0,'Données projet'!$E$9+1,1))</f>
        <v>441.65022104269036</v>
      </c>
      <c r="T54" s="62">
        <f t="shared" si="34"/>
        <v>279.15102514960176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60.783316098978766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101.07628890237928</v>
      </c>
      <c r="AO54" s="62">
        <f t="shared" si="36"/>
        <v>525.17643703681017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57.115108029334657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1.3883270467116094E-3</v>
      </c>
      <c r="AX54" s="23">
        <f t="shared" si="6"/>
        <v>57.116496356381369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60.783316098978766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60.783316098978766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60.783316098978766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60.783316098978766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60.783316098978766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60.783316098978766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60.783316098978766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60.783316098978766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4.5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16.5</v>
      </c>
      <c r="H55" s="70">
        <f t="shared" si="1"/>
        <v>190.66666666666666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60.943204959243189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188.19216000000003</v>
      </c>
      <c r="P55" s="14">
        <f t="shared" si="33"/>
        <v>47.140042972585213</v>
      </c>
      <c r="Q55" s="22">
        <f t="shared" si="53"/>
        <v>409.870253510586</v>
      </c>
      <c r="R55" s="62">
        <f t="shared" si="0"/>
        <v>669.99533836114438</v>
      </c>
      <c r="S55" s="62">
        <f ca="1">AVERAGE(OFFSET($R$3,0,0,'Données projet'!$E$9+1,1))-AVERAGE(OFFSET($H$3,0,0,'Données projet'!$E$9+1,1))</f>
        <v>441.65022104269036</v>
      </c>
      <c r="T55" s="62">
        <f t="shared" si="34"/>
        <v>279.15102514960176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60.943204959243189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101.07628890237928</v>
      </c>
      <c r="AO55" s="62">
        <f t="shared" si="36"/>
        <v>525.17643703681017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55.995115597655456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9.8169546923447168E-4</v>
      </c>
      <c r="AX55" s="23">
        <f t="shared" si="6"/>
        <v>55.996097293124691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60.943204959243189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60.943204959243189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60.943204959243189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60.943204959243189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60.943204959243189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60.943204959243189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60.943204959243189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60.943204959243189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4.5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16.5</v>
      </c>
      <c r="H56" s="70">
        <f t="shared" si="1"/>
        <v>190.66666666666666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61.100320105239973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196.78464000000002</v>
      </c>
      <c r="P56" s="14">
        <f t="shared" si="33"/>
        <v>49.036863746442876</v>
      </c>
      <c r="Q56" s="22">
        <f t="shared" si="53"/>
        <v>428.1391190250547</v>
      </c>
      <c r="R56" s="62">
        <f t="shared" si="0"/>
        <v>688.84029274426803</v>
      </c>
      <c r="S56" s="62">
        <f ca="1">AVERAGE(OFFSET($R$3,0,0,'Données projet'!$E$9+1,1))-AVERAGE(OFFSET($H$3,0,0,'Données projet'!$E$9+1,1))</f>
        <v>441.65022104269036</v>
      </c>
      <c r="T56" s="62">
        <f t="shared" si="34"/>
        <v>279.15102514960176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61.100320105239973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101.07628890237928</v>
      </c>
      <c r="AO56" s="62">
        <f t="shared" si="36"/>
        <v>525.17643703681017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54.897085534433558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6.9416352335580469E-4</v>
      </c>
      <c r="AX56" s="23">
        <f t="shared" si="6"/>
        <v>54.897779697956913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61.100320105239973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61.100320105239973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61.100320105239973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61.100320105239973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61.100320105239973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61.100320105239973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61.100320105239973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61.100320105239973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4.5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16.5</v>
      </c>
      <c r="H57" s="70">
        <f t="shared" si="1"/>
        <v>190.66666666666666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61.25470965471056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205.37711999999999</v>
      </c>
      <c r="P57" s="14">
        <f t="shared" si="33"/>
        <v>50.924065093909938</v>
      </c>
      <c r="Q57" s="22">
        <f t="shared" si="53"/>
        <v>446.39123070522641</v>
      </c>
      <c r="R57" s="62">
        <f t="shared" si="0"/>
        <v>707.6584994391651</v>
      </c>
      <c r="S57" s="62">
        <f ca="1">AVERAGE(OFFSET($R$3,0,0,'Données projet'!$E$9+1,1))-AVERAGE(OFFSET($H$3,0,0,'Données projet'!$E$9+1,1))</f>
        <v>441.65022104269036</v>
      </c>
      <c r="T57" s="62">
        <f t="shared" si="34"/>
        <v>279.15102514960176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61.25470965471056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101.07628890237928</v>
      </c>
      <c r="AO57" s="62">
        <f t="shared" si="36"/>
        <v>525.17643703681017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53.820587171019227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4.9084773461723584E-4</v>
      </c>
      <c r="AX57" s="23">
        <f t="shared" si="6"/>
        <v>53.821078018753845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61.25470965471056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61.25470965471056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61.25470965471056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61.25470965471056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61.25470965471056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61.25470965471056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61.25470965471056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61.25470965471056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4.5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16.5</v>
      </c>
      <c r="H58" s="70">
        <f t="shared" si="1"/>
        <v>190.66666666666666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61.406420890661153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213.96960000000001</v>
      </c>
      <c r="P58" s="14">
        <f t="shared" si="33"/>
        <v>52.802095488627479</v>
      </c>
      <c r="Q58" s="22">
        <f t="shared" si="53"/>
        <v>464.62736964269283</v>
      </c>
      <c r="R58" s="62">
        <f t="shared" si="0"/>
        <v>726.45091290845039</v>
      </c>
      <c r="S58" s="62">
        <f ca="1">AVERAGE(OFFSET($R$3,0,0,'Données projet'!$E$9+1,1))-AVERAGE(OFFSET($H$3,0,0,'Données projet'!$E$9+1,1))</f>
        <v>441.65022104269036</v>
      </c>
      <c r="T58" s="62">
        <f t="shared" si="34"/>
        <v>279.15102514960176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61.406420890661153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101.07628890237928</v>
      </c>
      <c r="AO58" s="62">
        <f t="shared" si="36"/>
        <v>525.17643703681017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52.765198283912284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3.4708176167790234E-4</v>
      </c>
      <c r="AX58" s="23">
        <f t="shared" si="6"/>
        <v>52.765545365673958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61.406420890661153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61.406420890661153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61.406420890661153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61.406420890661153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61.406420890661153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61.406420890661153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61.406420890661153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61.406420890661153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4.5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16.5</v>
      </c>
      <c r="H59" s="70">
        <f t="shared" si="1"/>
        <v>190.66666666666666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61.555500275843514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198.30096</v>
      </c>
      <c r="P59" s="14">
        <f t="shared" si="33"/>
        <v>49.3705849564736</v>
      </c>
      <c r="Q59" s="22">
        <f t="shared" si="53"/>
        <v>431.36127413252484</v>
      </c>
      <c r="R59" s="62">
        <f t="shared" si="0"/>
        <v>693.73144181061775</v>
      </c>
      <c r="S59" s="62">
        <f ca="1">AVERAGE(OFFSET($R$3,0,0,'Données projet'!$E$9+1,1))-AVERAGE(OFFSET($H$3,0,0,'Données projet'!$E$9+1,1))</f>
        <v>441.65022104269036</v>
      </c>
      <c r="T59" s="62">
        <f t="shared" si="34"/>
        <v>279.15102514960176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61.555500275843514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101.07628890237928</v>
      </c>
      <c r="AO59" s="62">
        <f t="shared" si="36"/>
        <v>525.17643703681017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51.730504929157853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2.4542386730861792E-4</v>
      </c>
      <c r="AX59" s="23">
        <f t="shared" si="6"/>
        <v>51.730750353025158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61.555500275843514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61.555500275843514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61.555500275843514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61.555500275843514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61.555500275843514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61.555500275843514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61.555500275843514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61.555500275843514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4.5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16.5</v>
      </c>
      <c r="H60" s="70">
        <f t="shared" si="1"/>
        <v>190.66666666666666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61.701993466984533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206.21952000000002</v>
      </c>
      <c r="P60" s="14">
        <f t="shared" si="33"/>
        <v>51.108584284640322</v>
      </c>
      <c r="Q60" s="22">
        <f t="shared" si="53"/>
        <v>448.1797816290819</v>
      </c>
      <c r="R60" s="62">
        <f t="shared" si="0"/>
        <v>711.08709100802525</v>
      </c>
      <c r="S60" s="62">
        <f ca="1">AVERAGE(OFFSET($R$3,0,0,'Données projet'!$E$9+1,1))-AVERAGE(OFFSET($H$3,0,0,'Données projet'!$E$9+1,1))</f>
        <v>441.65022104269036</v>
      </c>
      <c r="T60" s="62">
        <f t="shared" si="34"/>
        <v>279.15102514960176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61.701993466984533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101.07628890237928</v>
      </c>
      <c r="AO60" s="62">
        <f t="shared" si="36"/>
        <v>525.17643703681017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50.716101279989523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1.7354088083895117E-4</v>
      </c>
      <c r="AX60" s="23">
        <f t="shared" si="6"/>
        <v>50.71627482087036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61.701993466984533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61.701993466984533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61.701993466984533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61.701993466984533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61.701993466984533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61.701993466984533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61.701993466984533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61.701993466984533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4.5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16.5</v>
      </c>
      <c r="H61" s="70">
        <f t="shared" si="1"/>
        <v>190.66666666666666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61.84594532876897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214.13808</v>
      </c>
      <c r="P61" s="14">
        <f t="shared" si="33"/>
        <v>52.838830759579693</v>
      </c>
      <c r="Q61" s="22">
        <f t="shared" si="53"/>
        <v>464.98478623960131</v>
      </c>
      <c r="R61" s="62">
        <f t="shared" si="0"/>
        <v>728.41991911175421</v>
      </c>
      <c r="S61" s="62">
        <f ca="1">AVERAGE(OFFSET($R$3,0,0,'Données projet'!$E$9+1,1))-AVERAGE(OFFSET($H$3,0,0,'Données projet'!$E$9+1,1))</f>
        <v>441.65022104269036</v>
      </c>
      <c r="T61" s="62">
        <f t="shared" si="34"/>
        <v>279.15102514960176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61.84594532876897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101.07628890237928</v>
      </c>
      <c r="AO61" s="62">
        <f t="shared" si="36"/>
        <v>525.17643703681017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49.721589467656251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1.2271193365430896E-4</v>
      </c>
      <c r="AX61" s="23">
        <f t="shared" si="6"/>
        <v>49.721712179589908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61.84594532876897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61.84594532876897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61.84594532876897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61.84594532876897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61.84594532876897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61.84594532876897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61.84594532876897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61.84594532876897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4.5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16.5</v>
      </c>
      <c r="H62" s="70">
        <f t="shared" si="1"/>
        <v>190.66666666666666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61.98739994757959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222.05663999999999</v>
      </c>
      <c r="P62" s="14">
        <f t="shared" si="33"/>
        <v>54.561643903321311</v>
      </c>
      <c r="Q62" s="22">
        <f t="shared" si="53"/>
        <v>481.77684446495124</v>
      </c>
      <c r="R62" s="62">
        <f t="shared" si="0"/>
        <v>745.73064427274312</v>
      </c>
      <c r="S62" s="62">
        <f ca="1">AVERAGE(OFFSET($R$3,0,0,'Données projet'!$E$9+1,1))-AVERAGE(OFFSET($H$3,0,0,'Données projet'!$E$9+1,1))</f>
        <v>441.65022104269036</v>
      </c>
      <c r="T62" s="62">
        <f t="shared" si="34"/>
        <v>279.15102514960176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61.98739994757959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101.07628890237928</v>
      </c>
      <c r="AO62" s="62">
        <f t="shared" si="36"/>
        <v>525.17643703681017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48.746579425370527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8.6770440419475586E-5</v>
      </c>
      <c r="AX62" s="23">
        <f t="shared" si="6"/>
        <v>48.746666195810946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61.98739994757959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61.98739994757959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61.98739994757959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61.98739994757959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61.98739994757959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61.98739994757959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61.98739994757959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61.98739994757959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4.5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16.5</v>
      </c>
      <c r="H63" s="70">
        <f t="shared" si="1"/>
        <v>190.66666666666666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62.126400644999009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229.9752</v>
      </c>
      <c r="P63" s="14">
        <f t="shared" si="33"/>
        <v>56.277319157664316</v>
      </c>
      <c r="Q63" s="22">
        <f t="shared" si="53"/>
        <v>498.55647086626527</v>
      </c>
      <c r="R63" s="62">
        <f t="shared" si="0"/>
        <v>763.01993989792823</v>
      </c>
      <c r="S63" s="62">
        <f ca="1">AVERAGE(OFFSET($R$3,0,0,'Données projet'!$E$9+1,1))-AVERAGE(OFFSET($H$3,0,0,'Données projet'!$E$9+1,1))</f>
        <v>441.65022104269036</v>
      </c>
      <c r="T63" s="62">
        <f t="shared" si="34"/>
        <v>279.15102514960176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62.126400644999009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101.07628890237928</v>
      </c>
      <c r="AO63" s="62">
        <f t="shared" si="36"/>
        <v>525.17643703681017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47.790688735316621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6.135596682715448E-5</v>
      </c>
      <c r="AX63" s="23">
        <f t="shared" si="6"/>
        <v>47.790750091283449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62.126400644999009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62.126400644999009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62.126400644999009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62.126400644999009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62.126400644999009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62.126400644999009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62.126400644999009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62.126400644999009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4.5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16.5</v>
      </c>
      <c r="H64" s="70">
        <f t="shared" si="1"/>
        <v>190.66666666666666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62.262989991077198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213.80112</v>
      </c>
      <c r="P64" s="14">
        <f t="shared" si="33"/>
        <v>52.765356850602878</v>
      </c>
      <c r="Q64" s="22">
        <f t="shared" si="53"/>
        <v>464.2699471814667</v>
      </c>
      <c r="R64" s="62">
        <f t="shared" si="0"/>
        <v>729.23424381541645</v>
      </c>
      <c r="S64" s="62">
        <f ca="1">AVERAGE(OFFSET($R$3,0,0,'Données projet'!$E$9+1,1))-AVERAGE(OFFSET($H$3,0,0,'Données projet'!$E$9+1,1))</f>
        <v>441.65022104269036</v>
      </c>
      <c r="T64" s="62">
        <f t="shared" si="34"/>
        <v>279.15102514960176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62.262989991077198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101.07628890237928</v>
      </c>
      <c r="AO64" s="62">
        <f t="shared" si="36"/>
        <v>525.17643703681017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46.853542478658923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4.3385220209737793E-5</v>
      </c>
      <c r="AX64" s="23">
        <f t="shared" si="6"/>
        <v>46.853585863879132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62.262989991077198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62.262989991077198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62.262989991077198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62.262989991077198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62.262989991077198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62.262989991077198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62.262989991077198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62.262989991077198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4.5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16.5</v>
      </c>
      <c r="H65" s="70">
        <f t="shared" si="1"/>
        <v>190.66666666666666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62.39720981736896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221.21424000000002</v>
      </c>
      <c r="P65" s="14">
        <f t="shared" si="33"/>
        <v>54.378710185570377</v>
      </c>
      <c r="Q65" s="22">
        <f t="shared" si="53"/>
        <v>479.99105490653511</v>
      </c>
      <c r="R65" s="62">
        <f t="shared" si="0"/>
        <v>745.44749090355458</v>
      </c>
      <c r="S65" s="62">
        <f ca="1">AVERAGE(OFFSET($R$3,0,0,'Données projet'!$E$9+1,1))-AVERAGE(OFFSET($H$3,0,0,'Données projet'!$E$9+1,1))</f>
        <v>441.65022104269036</v>
      </c>
      <c r="T65" s="62">
        <f t="shared" si="34"/>
        <v>279.15102514960176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62.39720981736896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101.07628890237928</v>
      </c>
      <c r="AO65" s="62">
        <f t="shared" si="36"/>
        <v>525.17643703681017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45.934773088491504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3.067798341357724E-5</v>
      </c>
      <c r="AX65" s="23">
        <f t="shared" si="6"/>
        <v>45.934803766474914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62.39720981736896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62.39720981736896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62.39720981736896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62.39720981736896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62.39720981736896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62.39720981736896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62.39720981736896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62.39720981736896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4.5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16.5</v>
      </c>
      <c r="H66" s="70">
        <f t="shared" si="1"/>
        <v>190.66666666666666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62.529101229745137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228.62735999999998</v>
      </c>
      <c r="P66" s="14">
        <f t="shared" si="33"/>
        <v>55.985781352428695</v>
      </c>
      <c r="Q66" s="22">
        <f t="shared" si="53"/>
        <v>495.70122118881324</v>
      </c>
      <c r="R66" s="62">
        <f t="shared" si="0"/>
        <v>761.64125903121203</v>
      </c>
      <c r="S66" s="62">
        <f ca="1">AVERAGE(OFFSET($R$3,0,0,'Données projet'!$E$9+1,1))-AVERAGE(OFFSET($H$3,0,0,'Données projet'!$E$9+1,1))</f>
        <v>441.65022104269036</v>
      </c>
      <c r="T66" s="62">
        <f t="shared" si="34"/>
        <v>279.15102514960176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62.529101229745137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101.07628890237928</v>
      </c>
      <c r="AO66" s="62">
        <f t="shared" si="36"/>
        <v>525.17643703681017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45.034020205671276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2.1692610104868896E-5</v>
      </c>
      <c r="AX66" s="23">
        <f t="shared" si="6"/>
        <v>45.03404189828138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62.529101229745137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62.529101229745137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62.529101229745137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62.529101229745137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62.529101229745137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62.529101229745137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62.529101229745137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62.529101229745137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4.5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16.5</v>
      </c>
      <c r="H67" s="70">
        <f t="shared" si="1"/>
        <v>190.66666666666666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62.658704620981617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236.04048</v>
      </c>
      <c r="P67" s="14">
        <f t="shared" si="33"/>
        <v>57.586797409506879</v>
      </c>
      <c r="Q67" s="22">
        <f t="shared" ref="Q67:Q98" si="54">(O67+P67)*0.475*44/12</f>
        <v>511.40084148822439</v>
      </c>
      <c r="R67" s="62">
        <f t="shared" ref="R67:R130" si="55">Q67+(I67+J67)*44/12</f>
        <v>777.8160917651569</v>
      </c>
      <c r="S67" s="62">
        <f ca="1">AVERAGE(OFFSET($R$3,0,0,'Données projet'!$E$9+1,1))-AVERAGE(OFFSET($H$3,0,0,'Données projet'!$E$9+1,1))</f>
        <v>441.65022104269036</v>
      </c>
      <c r="T67" s="62">
        <f t="shared" si="34"/>
        <v>279.15102514960176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62.658704620981617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101.07628890237928</v>
      </c>
      <c r="AO67" s="62">
        <f t="shared" si="36"/>
        <v>525.17643703681017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44.150930537478146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1.533899170678862E-5</v>
      </c>
      <c r="AX67" s="23">
        <f t="shared" si="6"/>
        <v>44.150945876469855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62.658704620981617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62.658704620981617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62.658704620981617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62.658704620981617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62.658704620981617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62.658704620981617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62.658704620981617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62.658704620981617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4.5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16.5</v>
      </c>
      <c r="H68" s="70">
        <f t="shared" ref="H68:H131" si="56">(B68+E68+F68)*44/12+(C68+D68)*0.475*44/12</f>
        <v>190.66666666666666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62.786059683129913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243.45360000000002</v>
      </c>
      <c r="P68" s="14">
        <f t="shared" si="33"/>
        <v>59.181970343065316</v>
      </c>
      <c r="Q68" s="22">
        <f t="shared" si="54"/>
        <v>527.09028501417208</v>
      </c>
      <c r="R68" s="62">
        <f t="shared" si="55"/>
        <v>793.97250385231507</v>
      </c>
      <c r="S68" s="62">
        <f ca="1">AVERAGE(OFFSET($R$3,0,0,'Données projet'!$E$9+1,1))-AVERAGE(OFFSET($H$3,0,0,'Données projet'!$E$9+1,1))</f>
        <v>441.65022104269036</v>
      </c>
      <c r="T68" s="62">
        <f t="shared" si="34"/>
        <v>279.15102514960176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62.786059683129913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101.07628890237928</v>
      </c>
      <c r="AO68" s="62">
        <f t="shared" si="36"/>
        <v>525.17643703681017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43.285157719046772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1.0846305052434448E-5</v>
      </c>
      <c r="AX68" s="23">
        <f t="shared" ref="AX68:AX131" si="60">SUM(AU68:AW68)</f>
        <v>43.285168565351825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62.786059683129913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62.786059683129913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62.786059683129913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62.786059683129913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62.786059683129913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62.786059683129913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62.786059683129913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62.786059683129913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4.5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16.5</v>
      </c>
      <c r="H69" s="70">
        <f t="shared" si="56"/>
        <v>190.66666666666666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62.911205419673195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226.77408</v>
      </c>
      <c r="P69" s="14">
        <f t="shared" ref="P69:P132" si="87">EXP(-1.0587+0.8836*LN(O69)+0.284)</f>
        <v>55.584589827360034</v>
      </c>
      <c r="Q69" s="22">
        <f t="shared" si="54"/>
        <v>491.77468328265195</v>
      </c>
      <c r="R69" s="62">
        <f t="shared" si="55"/>
        <v>759.11576982145357</v>
      </c>
      <c r="S69" s="62">
        <f ca="1">AVERAGE(OFFSET($R$3,0,0,'Données projet'!$E$9+1,1))-AVERAGE(OFFSET($H$3,0,0,'Données projet'!$E$9+1,1))</f>
        <v>441.65022104269036</v>
      </c>
      <c r="T69" s="62">
        <f t="shared" ref="T69:T132" si="88">$T$3</f>
        <v>279.15102514960176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62.911205419673195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101.07628890237928</v>
      </c>
      <c r="AO69" s="62">
        <f t="shared" ref="AO69:AO132" si="90">$AO$3</f>
        <v>525.17643703681017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42.436362177515555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7.66949585339431E-6</v>
      </c>
      <c r="AX69" s="23">
        <f t="shared" si="60"/>
        <v>42.436369847011406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62.911205419673195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62.911205419673195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62.911205419673195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62.911205419673195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62.911205419673195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62.911205419673195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62.911205419673195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62.911205419673195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4.5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16.5</v>
      </c>
      <c r="H70" s="70">
        <f t="shared" si="56"/>
        <v>190.66666666666666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63.034180157471418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233.68176</v>
      </c>
      <c r="P70" s="14">
        <f t="shared" si="87"/>
        <v>57.078026837098335</v>
      </c>
      <c r="Q70" s="22">
        <f t="shared" si="54"/>
        <v>506.40662874127952</v>
      </c>
      <c r="R70" s="62">
        <f t="shared" si="55"/>
        <v>774.198622652008</v>
      </c>
      <c r="S70" s="62">
        <f ca="1">AVERAGE(OFFSET($R$3,0,0,'Données projet'!$E$9+1,1))-AVERAGE(OFFSET($H$3,0,0,'Données projet'!$E$9+1,1))</f>
        <v>441.65022104269036</v>
      </c>
      <c r="T70" s="62">
        <f t="shared" si="88"/>
        <v>279.15102514960176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63.034180157471418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101.07628890237928</v>
      </c>
      <c r="AO70" s="62">
        <f t="shared" si="90"/>
        <v>525.17643703681017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41.604210998839605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5.4231525262172241E-6</v>
      </c>
      <c r="AX70" s="23">
        <f t="shared" si="60"/>
        <v>41.604216421992135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63.034180157471418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63.034180157471418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63.034180157471418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63.034180157471418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63.034180157471418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63.034180157471418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63.034180157471418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63.034180157471418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4.5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16.5</v>
      </c>
      <c r="H71" s="70">
        <f t="shared" si="56"/>
        <v>190.66666666666666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63.155021558499158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240.58944</v>
      </c>
      <c r="P71" s="14">
        <f t="shared" si="87"/>
        <v>58.56633325847811</v>
      </c>
      <c r="Q71" s="22">
        <f t="shared" si="54"/>
        <v>521.02963842518272</v>
      </c>
      <c r="R71" s="62">
        <f t="shared" si="55"/>
        <v>789.26471747301298</v>
      </c>
      <c r="S71" s="62">
        <f ca="1">AVERAGE(OFFSET($R$3,0,0,'Données projet'!$E$9+1,1))-AVERAGE(OFFSET($H$3,0,0,'Données projet'!$E$9+1,1))</f>
        <v>441.65022104269036</v>
      </c>
      <c r="T71" s="62">
        <f t="shared" si="88"/>
        <v>279.15102514960176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63.155021558499158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101.07628890237928</v>
      </c>
      <c r="AO71" s="62">
        <f t="shared" si="90"/>
        <v>525.17643703681017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40.788377797215389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3.834747926697155E-6</v>
      </c>
      <c r="AX71" s="23">
        <f t="shared" si="60"/>
        <v>40.788381631963318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63.155021558499158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63.155021558499158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63.155021558499158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63.155021558499158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63.155021558499158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63.155021558499158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63.155021558499158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63.155021558499158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4.5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16.5</v>
      </c>
      <c r="H72" s="70">
        <f t="shared" si="56"/>
        <v>190.66666666666666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63.273766631379971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247.49712</v>
      </c>
      <c r="P72" s="14">
        <f t="shared" si="87"/>
        <v>60.049673316050104</v>
      </c>
      <c r="Q72" s="22">
        <f t="shared" si="54"/>
        <v>535.64399835878714</v>
      </c>
      <c r="R72" s="62">
        <f t="shared" si="55"/>
        <v>804.31447600718036</v>
      </c>
      <c r="S72" s="62">
        <f ca="1">AVERAGE(OFFSET($R$3,0,0,'Données projet'!$E$9+1,1))-AVERAGE(OFFSET($H$3,0,0,'Données projet'!$E$9+1,1))</f>
        <v>441.65022104269036</v>
      </c>
      <c r="T72" s="62">
        <f t="shared" si="88"/>
        <v>279.15102514960176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63.273766631379971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101.07628890237928</v>
      </c>
      <c r="AO72" s="62">
        <f t="shared" si="90"/>
        <v>525.17643703681017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39.988542587065908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2.7115762631086121E-6</v>
      </c>
      <c r="AX72" s="23">
        <f t="shared" si="60"/>
        <v>39.988545298642173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63.273766631379971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63.273766631379971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63.273766631379971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63.273766631379971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63.273766631379971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63.273766631379971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63.273766631379971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63.273766631379971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4.5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16.5</v>
      </c>
      <c r="H73" s="70">
        <f t="shared" si="56"/>
        <v>190.66666666666666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63.390451742720515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254.40479999999999</v>
      </c>
      <c r="P73" s="14">
        <f t="shared" si="87"/>
        <v>61.52820154571765</v>
      </c>
      <c r="Q73" s="22">
        <f t="shared" si="54"/>
        <v>550.24997769212484</v>
      </c>
      <c r="R73" s="62">
        <f t="shared" si="55"/>
        <v>819.34830074876675</v>
      </c>
      <c r="S73" s="62">
        <f ca="1">AVERAGE(OFFSET($R$3,0,0,'Données projet'!$E$9+1,1))-AVERAGE(OFFSET($H$3,0,0,'Données projet'!$E$9+1,1))</f>
        <v>441.65022104269036</v>
      </c>
      <c r="T73" s="62">
        <f t="shared" si="88"/>
        <v>279.15102514960176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63.390451742720515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101.07628890237928</v>
      </c>
      <c r="AO73" s="62">
        <f t="shared" si="90"/>
        <v>525.17643703681017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39.204391657536149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1.9173739633485775E-6</v>
      </c>
      <c r="AX73" s="23">
        <f t="shared" si="60"/>
        <v>39.204393574910114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63.390451742720515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63.390451742720515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63.390451742720515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63.390451742720515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63.390451742720515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63.390451742720515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63.390451742720515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63.390451742720515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4.5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16.5</v>
      </c>
      <c r="H74" s="70">
        <f t="shared" si="56"/>
        <v>190.66666666666666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63.505112628248128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237.21984</v>
      </c>
      <c r="P74" s="14">
        <f t="shared" si="87"/>
        <v>57.840960489671517</v>
      </c>
      <c r="Q74" s="22">
        <f t="shared" si="54"/>
        <v>513.89756085284455</v>
      </c>
      <c r="R74" s="62">
        <f t="shared" si="55"/>
        <v>783.416307156421</v>
      </c>
      <c r="S74" s="62">
        <f ca="1">AVERAGE(OFFSET($R$3,0,0,'Données projet'!$E$9+1,1))-AVERAGE(OFFSET($H$3,0,0,'Données projet'!$E$9+1,1))</f>
        <v>441.65022104269036</v>
      </c>
      <c r="T74" s="62">
        <f t="shared" si="88"/>
        <v>279.15102514960176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63.505112628248128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101.07628890237928</v>
      </c>
      <c r="AO74" s="62">
        <f t="shared" si="90"/>
        <v>525.17643703681017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38.43561744944963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1.355788131554306E-6</v>
      </c>
      <c r="AX74" s="23">
        <f t="shared" si="60"/>
        <v>38.435618805237759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63.505112628248128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63.505112628248128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63.505112628248128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63.505112628248128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63.505112628248128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63.505112628248128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63.505112628248128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63.505112628248128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4.5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16.5</v>
      </c>
      <c r="H75" s="70">
        <f t="shared" si="56"/>
        <v>190.66666666666666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63.617784403755167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243.62208000000001</v>
      </c>
      <c r="P75" s="14">
        <f t="shared" si="87"/>
        <v>59.218157943988587</v>
      </c>
      <c r="Q75" s="22">
        <f t="shared" si="54"/>
        <v>527.44674775244675</v>
      </c>
      <c r="R75" s="62">
        <f t="shared" si="55"/>
        <v>797.37862389954898</v>
      </c>
      <c r="S75" s="62">
        <f ca="1">AVERAGE(OFFSET($R$3,0,0,'Données projet'!$E$9+1,1))-AVERAGE(OFFSET($H$3,0,0,'Données projet'!$E$9+1,1))</f>
        <v>441.65022104269036</v>
      </c>
      <c r="T75" s="62">
        <f t="shared" si="88"/>
        <v>279.15102514960176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63.617784403755167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101.07628890237928</v>
      </c>
      <c r="AO75" s="62">
        <f t="shared" si="90"/>
        <v>525.17643703681017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37.681918434677719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9.5868698167428875E-7</v>
      </c>
      <c r="AX75" s="23">
        <f t="shared" si="60"/>
        <v>37.681919393364701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63.617784403755167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63.617784403755167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63.617784403755167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63.617784403755167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63.617784403755167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63.617784403755167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63.617784403755167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63.617784403755167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4.5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16.5</v>
      </c>
      <c r="H76" s="70">
        <f t="shared" si="56"/>
        <v>190.66666666666666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63.728501575853521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250.02432000000005</v>
      </c>
      <c r="P76" s="14">
        <f t="shared" si="87"/>
        <v>60.591148584829206</v>
      </c>
      <c r="Q76" s="22">
        <f t="shared" si="54"/>
        <v>540.9886077852442</v>
      </c>
      <c r="R76" s="62">
        <f t="shared" si="55"/>
        <v>811.32644689670713</v>
      </c>
      <c r="S76" s="62">
        <f ca="1">AVERAGE(OFFSET($R$3,0,0,'Données projet'!$E$9+1,1))-AVERAGE(OFFSET($H$3,0,0,'Données projet'!$E$9+1,1))</f>
        <v>441.65022104269036</v>
      </c>
      <c r="T76" s="62">
        <f t="shared" si="88"/>
        <v>279.15102514960176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63.728501575853521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101.07628890237928</v>
      </c>
      <c r="AO76" s="62">
        <f t="shared" si="90"/>
        <v>525.17643703681017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36.942998997874483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6.7789406577715301E-7</v>
      </c>
      <c r="AX76" s="23">
        <f t="shared" si="60"/>
        <v>36.942999675768547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63.728501575853521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63.728501575853521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63.728501575853521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63.728501575853521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63.728501575853521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63.728501575853521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63.728501575853521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63.728501575853521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4.5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16.5</v>
      </c>
      <c r="H77" s="70">
        <f t="shared" si="56"/>
        <v>190.66666666666666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63.837298052542472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256.42656000000005</v>
      </c>
      <c r="P77" s="14">
        <f t="shared" si="87"/>
        <v>61.960052520146306</v>
      </c>
      <c r="Q77" s="22">
        <f t="shared" si="54"/>
        <v>554.52335013925483</v>
      </c>
      <c r="R77" s="62">
        <f t="shared" si="55"/>
        <v>825.26010966524393</v>
      </c>
      <c r="S77" s="62">
        <f ca="1">AVERAGE(OFFSET($R$3,0,0,'Données projet'!$E$9+1,1))-AVERAGE(OFFSET($H$3,0,0,'Données projet'!$E$9+1,1))</f>
        <v>441.65022104269036</v>
      </c>
      <c r="T77" s="62">
        <f t="shared" si="88"/>
        <v>279.15102514960176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63.837298052542472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101.07628890237928</v>
      </c>
      <c r="AO77" s="62">
        <f t="shared" si="90"/>
        <v>525.17643703681017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36.218569320530605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4.7934349083714438E-7</v>
      </c>
      <c r="AX77" s="23">
        <f t="shared" si="60"/>
        <v>36.218569799874096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63.837298052542472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63.837298052542472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63.837298052542472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63.837298052542472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63.837298052542472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63.837298052542472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63.837298052542472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63.837298052542472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4.5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16.5</v>
      </c>
      <c r="H78" s="70">
        <f t="shared" si="56"/>
        <v>190.66666666666666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63.944207153593368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262.82880000000006</v>
      </c>
      <c r="P78" s="14">
        <f t="shared" si="87"/>
        <v>63.324983518559485</v>
      </c>
      <c r="Q78" s="22">
        <f t="shared" si="54"/>
        <v>568.05117296149115</v>
      </c>
      <c r="R78" s="62">
        <f t="shared" si="55"/>
        <v>839.17993252466681</v>
      </c>
      <c r="S78" s="62">
        <f ca="1">AVERAGE(OFFSET($R$3,0,0,'Données projet'!$E$9+1,1))-AVERAGE(OFFSET($H$3,0,0,'Données projet'!$E$9+1,1))</f>
        <v>441.65022104269036</v>
      </c>
      <c r="T78" s="62">
        <f t="shared" si="88"/>
        <v>279.15102514960176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63.944207153593368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101.07628890237928</v>
      </c>
      <c r="AO78" s="62">
        <f t="shared" si="90"/>
        <v>525.17643703681017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35.508345267300967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3.3894703288857651E-7</v>
      </c>
      <c r="AX78" s="23">
        <f t="shared" si="60"/>
        <v>35.508345606248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63.944207153593368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63.944207153593368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63.944207153593368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63.944207153593368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63.944207153593368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63.944207153593368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63.944207153593368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63.944207153593368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4.5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16.5</v>
      </c>
      <c r="H79" s="70">
        <f t="shared" si="56"/>
        <v>190.66666666666666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64.049261620753953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245.30688000000009</v>
      </c>
      <c r="P79" s="14">
        <f t="shared" si="87"/>
        <v>59.579874112906374</v>
      </c>
      <c r="Q79" s="22">
        <f t="shared" si="54"/>
        <v>531.01109674664542</v>
      </c>
      <c r="R79" s="62">
        <f t="shared" si="55"/>
        <v>802.52505602274323</v>
      </c>
      <c r="S79" s="62">
        <f ca="1">AVERAGE(OFFSET($R$3,0,0,'Données projet'!$E$9+1,1))-AVERAGE(OFFSET($H$3,0,0,'Données projet'!$E$9+1,1))</f>
        <v>441.65022104269036</v>
      </c>
      <c r="T79" s="62">
        <f t="shared" si="88"/>
        <v>279.15102514960176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64.049261620753953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101.07628890237928</v>
      </c>
      <c r="AO79" s="62">
        <f t="shared" si="90"/>
        <v>525.17643703681017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34.812048274561263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2.3967174541857219E-7</v>
      </c>
      <c r="AX79" s="23">
        <f t="shared" si="60"/>
        <v>34.812048514233005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64.049261620753953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64.049261620753953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64.049261620753953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64.049261620753953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64.049261620753953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64.049261620753953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64.049261620753953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64.049261620753953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4.5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16.5</v>
      </c>
      <c r="H80" s="70">
        <f t="shared" si="56"/>
        <v>190.66666666666666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64.152493627775925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251.37216000000004</v>
      </c>
      <c r="P80" s="14">
        <f t="shared" si="87"/>
        <v>60.879674595707343</v>
      </c>
      <c r="Q80" s="22">
        <f t="shared" si="54"/>
        <v>543.83861192085692</v>
      </c>
      <c r="R80" s="62">
        <f t="shared" si="55"/>
        <v>815.73108855603527</v>
      </c>
      <c r="S80" s="62">
        <f ca="1">AVERAGE(OFFSET($R$3,0,0,'Données projet'!$E$9+1,1))-AVERAGE(OFFSET($H$3,0,0,'Données projet'!$E$9+1,1))</f>
        <v>441.65022104269036</v>
      </c>
      <c r="T80" s="62">
        <f t="shared" si="88"/>
        <v>279.15102514960176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64.152493627775925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101.07628890237928</v>
      </c>
      <c r="AO80" s="62">
        <f t="shared" si="90"/>
        <v>525.17643703681017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34.129405241149954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1.6947351644428825E-7</v>
      </c>
      <c r="AX80" s="23">
        <f t="shared" si="60"/>
        <v>34.12940541062347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64.152493627775925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64.152493627775925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64.152493627775925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64.152493627775925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64.152493627775925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64.152493627775925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64.152493627775925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64.152493627775925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4.5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16.5</v>
      </c>
      <c r="H81" s="70">
        <f t="shared" si="56"/>
        <v>190.66666666666666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64.253934790268261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257.43744000000004</v>
      </c>
      <c r="P81" s="14">
        <f t="shared" si="87"/>
        <v>62.175829233865038</v>
      </c>
      <c r="Q81" s="22">
        <f t="shared" si="54"/>
        <v>556.65977724898164</v>
      </c>
      <c r="R81" s="62">
        <f t="shared" si="55"/>
        <v>828.92420481329862</v>
      </c>
      <c r="S81" s="62">
        <f ca="1">AVERAGE(OFFSET($R$3,0,0,'Données projet'!$E$9+1,1))-AVERAGE(OFFSET($H$3,0,0,'Données projet'!$E$9+1,1))</f>
        <v>441.65022104269036</v>
      </c>
      <c r="T81" s="62">
        <f t="shared" si="88"/>
        <v>279.15102514960176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64.253934790268261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101.07628890237928</v>
      </c>
      <c r="AO81" s="62">
        <f t="shared" si="90"/>
        <v>525.17643703681017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33.460148421252704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1.1983587270928609E-7</v>
      </c>
      <c r="AX81" s="23">
        <f t="shared" si="60"/>
        <v>33.460148541088579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64.253934790268261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64.253934790268261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64.253934790268261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64.253934790268261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64.253934790268261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64.253934790268261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64.253934790268261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64.253934790268261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4.5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16.5</v>
      </c>
      <c r="H82" s="70">
        <f t="shared" si="56"/>
        <v>190.66666666666666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64.353616175379813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263.50272000000001</v>
      </c>
      <c r="P82" s="14">
        <f t="shared" si="87"/>
        <v>63.468433809179743</v>
      </c>
      <c r="Q82" s="22">
        <f t="shared" si="54"/>
        <v>569.4747595509881</v>
      </c>
      <c r="R82" s="62">
        <f t="shared" si="55"/>
        <v>842.10468552738075</v>
      </c>
      <c r="S82" s="62">
        <f ca="1">AVERAGE(OFFSET($R$3,0,0,'Données projet'!$E$9+1,1))-AVERAGE(OFFSET($H$3,0,0,'Données projet'!$E$9+1,1))</f>
        <v>441.65022104269036</v>
      </c>
      <c r="T82" s="62">
        <f t="shared" si="88"/>
        <v>279.15102514960176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64.353616175379813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101.07628890237928</v>
      </c>
      <c r="AO82" s="62">
        <f t="shared" si="90"/>
        <v>525.17643703681017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32.80401531938729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8.4736758222144127E-8</v>
      </c>
      <c r="AX82" s="23">
        <f t="shared" si="60"/>
        <v>32.804015404124051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64.353616175379813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64.353616175379813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64.353616175379813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64.353616175379813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64.353616175379813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64.353616175379813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64.353616175379813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64.353616175379813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4.5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16.5</v>
      </c>
      <c r="H83" s="70">
        <f t="shared" si="56"/>
        <v>190.66666666666666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64.451568311313849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269.56800000000004</v>
      </c>
      <c r="P83" s="14">
        <f t="shared" si="87"/>
        <v>64.757579442439862</v>
      </c>
      <c r="Q83" s="22">
        <f t="shared" si="54"/>
        <v>582.28371752891621</v>
      </c>
      <c r="R83" s="62">
        <f t="shared" si="55"/>
        <v>855.27280133706699</v>
      </c>
      <c r="S83" s="62">
        <f ca="1">AVERAGE(OFFSET($R$3,0,0,'Données projet'!$E$9+1,1))-AVERAGE(OFFSET($H$3,0,0,'Données projet'!$E$9+1,1))</f>
        <v>441.65022104269036</v>
      </c>
      <c r="T83" s="62">
        <f t="shared" si="88"/>
        <v>279.15102514960176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64.451568311313849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101.07628890237928</v>
      </c>
      <c r="AO83" s="62">
        <f t="shared" si="90"/>
        <v>525.17643703681017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32.160748587447777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5.9917936354643047E-8</v>
      </c>
      <c r="AX83" s="23">
        <f t="shared" si="60"/>
        <v>32.160748647365715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64.451568311313849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64.451568311313849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64.451568311313849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64.451568311313849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64.451568311313849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64.451568311313849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64.451568311313849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64.451568311313849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4.5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16.5</v>
      </c>
      <c r="H84" s="70">
        <f t="shared" si="56"/>
        <v>190.66666666666666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64.547821196677631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251.70912000000001</v>
      </c>
      <c r="P84" s="14">
        <f t="shared" si="87"/>
        <v>60.951777927910598</v>
      </c>
      <c r="Q84" s="22">
        <f t="shared" si="54"/>
        <v>544.55106389111097</v>
      </c>
      <c r="R84" s="62">
        <f t="shared" si="55"/>
        <v>817.89307494559557</v>
      </c>
      <c r="S84" s="62">
        <f ca="1">AVERAGE(OFFSET($R$3,0,0,'Données projet'!$E$9+1,1))-AVERAGE(OFFSET($H$3,0,0,'Données projet'!$E$9+1,1))</f>
        <v>441.65022104269036</v>
      </c>
      <c r="T84" s="62">
        <f t="shared" si="88"/>
        <v>279.15102514960176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64.547821196677631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101.07628890237928</v>
      </c>
      <c r="AO84" s="62">
        <f t="shared" si="90"/>
        <v>525.17643703681017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31.530095923767632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4.2368379111072063E-8</v>
      </c>
      <c r="AX84" s="23">
        <f t="shared" si="60"/>
        <v>31.530095966136013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64.547821196677631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64.547821196677631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64.547821196677631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64.547821196677631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64.547821196677631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64.547821196677631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64.547821196677631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64.547821196677631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4.5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16.5</v>
      </c>
      <c r="H85" s="70">
        <f t="shared" si="56"/>
        <v>190.66666666666666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64.642404309669544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257.43744000000004</v>
      </c>
      <c r="P85" s="14">
        <f t="shared" si="87"/>
        <v>62.175829233865038</v>
      </c>
      <c r="Q85" s="22">
        <f t="shared" si="54"/>
        <v>556.65977724898164</v>
      </c>
      <c r="R85" s="62">
        <f t="shared" si="55"/>
        <v>830.34859305110331</v>
      </c>
      <c r="S85" s="62">
        <f ca="1">AVERAGE(OFFSET($R$3,0,0,'Données projet'!$E$9+1,1))-AVERAGE(OFFSET($H$3,0,0,'Données projet'!$E$9+1,1))</f>
        <v>441.65022104269036</v>
      </c>
      <c r="T85" s="62">
        <f t="shared" si="88"/>
        <v>279.15102514960176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64.642404309669544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101.07628890237928</v>
      </c>
      <c r="AO85" s="62">
        <f t="shared" si="90"/>
        <v>525.17643703681017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30.911809974162114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2.9958968177321524E-8</v>
      </c>
      <c r="AX85" s="23">
        <f t="shared" si="60"/>
        <v>30.911810004121083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64.642404309669544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64.642404309669544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64.642404309669544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64.642404309669544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64.642404309669544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64.642404309669544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64.642404309669544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64.642404309669544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4.5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16.5</v>
      </c>
      <c r="H86" s="70">
        <f t="shared" si="56"/>
        <v>190.66666666666666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64.735346617107211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263.16576000000003</v>
      </c>
      <c r="P86" s="14">
        <f t="shared" si="87"/>
        <v>63.396714008817959</v>
      </c>
      <c r="Q86" s="22">
        <f t="shared" si="54"/>
        <v>568.76297556535803</v>
      </c>
      <c r="R86" s="62">
        <f t="shared" si="55"/>
        <v>842.7925798280844</v>
      </c>
      <c r="S86" s="62">
        <f ca="1">AVERAGE(OFFSET($R$3,0,0,'Données projet'!$E$9+1,1))-AVERAGE(OFFSET($H$3,0,0,'Données projet'!$E$9+1,1))</f>
        <v>441.65022104269036</v>
      </c>
      <c r="T86" s="62">
        <f t="shared" si="88"/>
        <v>279.15102514960176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64.735346617107211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101.07628890237928</v>
      </c>
      <c r="AO86" s="62">
        <f t="shared" si="90"/>
        <v>525.17643703681017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30.305648234911168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2.1184189555536032E-8</v>
      </c>
      <c r="AX86" s="23">
        <f t="shared" si="60"/>
        <v>30.305648256095356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64.735346617107211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64.735346617107211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64.735346617107211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64.735346617107211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64.735346617107211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64.735346617107211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64.735346617107211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64.735346617107211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4.5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16.5</v>
      </c>
      <c r="H87" s="70">
        <f t="shared" si="56"/>
        <v>190.66666666666666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64.826676583298706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268.89408000000003</v>
      </c>
      <c r="P87" s="14">
        <f t="shared" si="87"/>
        <v>64.614509116360949</v>
      </c>
      <c r="Q87" s="22">
        <f t="shared" si="54"/>
        <v>580.86079271099538</v>
      </c>
      <c r="R87" s="62">
        <f t="shared" si="55"/>
        <v>855.22527351642407</v>
      </c>
      <c r="S87" s="62">
        <f ca="1">AVERAGE(OFFSET($R$3,0,0,'Données projet'!$E$9+1,1))-AVERAGE(OFFSET($H$3,0,0,'Données projet'!$E$9+1,1))</f>
        <v>441.65022104269036</v>
      </c>
      <c r="T87" s="62">
        <f t="shared" si="88"/>
        <v>279.15102514960176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64.826676583298706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101.07628890237928</v>
      </c>
      <c r="AO87" s="62">
        <f t="shared" si="90"/>
        <v>525.17643703681017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29.711372957644777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1.4979484088660762E-8</v>
      </c>
      <c r="AX87" s="23">
        <f t="shared" si="60"/>
        <v>29.711372972624261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64.826676583298706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64.826676583298706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64.826676583298706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64.826676583298706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64.826676583298706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64.826676583298706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64.826676583298706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64.826676583298706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4.5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16.5</v>
      </c>
      <c r="H88" s="70">
        <f t="shared" si="56"/>
        <v>190.66666666666666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64.916422178760001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274.62240000000008</v>
      </c>
      <c r="P88" s="14">
        <f t="shared" si="87"/>
        <v>65.829287958103762</v>
      </c>
      <c r="Q88" s="22">
        <f t="shared" si="54"/>
        <v>592.95335652703079</v>
      </c>
      <c r="R88" s="62">
        <f t="shared" si="55"/>
        <v>867.64690451581737</v>
      </c>
      <c r="S88" s="62">
        <f ca="1">AVERAGE(OFFSET($R$3,0,0,'Données projet'!$E$9+1,1))-AVERAGE(OFFSET($H$3,0,0,'Données projet'!$E$9+1,1))</f>
        <v>441.65022104269036</v>
      </c>
      <c r="T88" s="62">
        <f t="shared" si="88"/>
        <v>279.15102514960176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64.916422178760001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101.07628890237928</v>
      </c>
      <c r="AO88" s="62">
        <f t="shared" si="90"/>
        <v>525.17643703681017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29.128751056093453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1.0592094777768016E-8</v>
      </c>
      <c r="AX88" s="23">
        <f t="shared" si="60"/>
        <v>29.128751066685549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64.916422178760001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64.916422178760001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64.916422178760001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64.916422178760001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64.916422178760001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64.916422178760001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64.916422178760001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64.916422178760001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4.5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16.5</v>
      </c>
      <c r="H89" s="70">
        <f t="shared" si="56"/>
        <v>190.66666666666666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65.004610888781144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256.42656000000005</v>
      </c>
      <c r="P89" s="14">
        <f t="shared" si="87"/>
        <v>61.960052520146306</v>
      </c>
      <c r="Q89" s="22">
        <f t="shared" si="54"/>
        <v>554.52335013925483</v>
      </c>
      <c r="R89" s="62">
        <f t="shared" si="55"/>
        <v>829.54025673145236</v>
      </c>
      <c r="S89" s="62">
        <f ca="1">AVERAGE(OFFSET($R$3,0,0,'Données projet'!$E$9+1,1))-AVERAGE(OFFSET($H$3,0,0,'Données projet'!$E$9+1,1))</f>
        <v>441.65022104269036</v>
      </c>
      <c r="T89" s="62">
        <f t="shared" si="88"/>
        <v>279.15102514960176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65.004610888781144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101.07628890237928</v>
      </c>
      <c r="AO89" s="62">
        <f t="shared" si="90"/>
        <v>525.17643703681017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28.557554014667279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7.4897420443303809E-9</v>
      </c>
      <c r="AX89" s="23">
        <f t="shared" si="60"/>
        <v>28.557554022157021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65.004610888781144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65.004610888781144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65.004610888781144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65.004610888781144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65.004610888781144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65.004610888781144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65.004610888781144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65.004610888781144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4.5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16.5</v>
      </c>
      <c r="H90" s="70">
        <f t="shared" si="56"/>
        <v>190.66666666666666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65.091269721843815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261.81792000000002</v>
      </c>
      <c r="P90" s="14">
        <f t="shared" si="87"/>
        <v>63.109727755181751</v>
      </c>
      <c r="Q90" s="22">
        <f t="shared" si="54"/>
        <v>565.91565317360812</v>
      </c>
      <c r="R90" s="62">
        <f t="shared" si="55"/>
        <v>841.25030882036879</v>
      </c>
      <c r="S90" s="62">
        <f ca="1">AVERAGE(OFFSET($R$3,0,0,'Données projet'!$E$9+1,1))-AVERAGE(OFFSET($H$3,0,0,'Données projet'!$E$9+1,1))</f>
        <v>441.65022104269036</v>
      </c>
      <c r="T90" s="62">
        <f t="shared" si="88"/>
        <v>279.15102514960176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65.091269721843815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101.07628890237928</v>
      </c>
      <c r="AO90" s="62">
        <f t="shared" si="90"/>
        <v>525.17643703681017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27.997557798827678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5.2960473888840079E-9</v>
      </c>
      <c r="AX90" s="23">
        <f t="shared" si="60"/>
        <v>27.997557804123726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65.091269721843815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65.091269721843815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65.091269721843815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65.091269721843815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65.091269721843815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65.091269721843815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65.091269721843815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65.091269721843815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4.5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16.5</v>
      </c>
      <c r="H91" s="70">
        <f t="shared" si="56"/>
        <v>190.66666666666666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65.176425217892998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267.20928000000004</v>
      </c>
      <c r="P91" s="14">
        <f t="shared" si="87"/>
        <v>64.256650415058076</v>
      </c>
      <c r="Q91" s="22">
        <f t="shared" si="54"/>
        <v>577.3031621395595</v>
      </c>
      <c r="R91" s="62">
        <f t="shared" si="55"/>
        <v>852.95005460516722</v>
      </c>
      <c r="S91" s="62">
        <f ca="1">AVERAGE(OFFSET($R$3,0,0,'Données projet'!$E$9+1,1))-AVERAGE(OFFSET($H$3,0,0,'Données projet'!$E$9+1,1))</f>
        <v>441.65022104269036</v>
      </c>
      <c r="T91" s="62">
        <f t="shared" si="88"/>
        <v>279.15102514960176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65.176425217892998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101.07628890237928</v>
      </c>
      <c r="AO91" s="62">
        <f t="shared" si="90"/>
        <v>525.17643703681017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27.448542767216729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3.7448710221651904E-9</v>
      </c>
      <c r="AX91" s="23">
        <f t="shared" si="60"/>
        <v>27.448542770961598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65.176425217892998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65.176425217892998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65.176425217892998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65.176425217892998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65.176425217892998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65.176425217892998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65.176425217892998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65.176425217892998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4.5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16.5</v>
      </c>
      <c r="H92" s="70">
        <f t="shared" si="56"/>
        <v>190.66666666666666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65.26010345646489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272.60064</v>
      </c>
      <c r="P92" s="14">
        <f t="shared" si="87"/>
        <v>65.400882437522853</v>
      </c>
      <c r="Q92" s="22">
        <f t="shared" si="54"/>
        <v>588.68598491201885</v>
      </c>
      <c r="R92" s="62">
        <f t="shared" si="55"/>
        <v>864.63969758572352</v>
      </c>
      <c r="S92" s="62">
        <f ca="1">AVERAGE(OFFSET($R$3,0,0,'Données projet'!$E$9+1,1))-AVERAGE(OFFSET($H$3,0,0,'Données projet'!$E$9+1,1))</f>
        <v>441.65022104269036</v>
      </c>
      <c r="T92" s="62">
        <f t="shared" si="88"/>
        <v>279.15102514960176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65.26010345646489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101.07628890237928</v>
      </c>
      <c r="AO92" s="62">
        <f t="shared" si="90"/>
        <v>525.17643703681017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26.910293585509567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2.648023694442004E-9</v>
      </c>
      <c r="AX92" s="23">
        <f t="shared" si="60"/>
        <v>26.91029358815759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65.26010345646489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65.26010345646489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65.26010345646489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65.26010345646489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65.26010345646489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65.26010345646489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65.26010345646489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65.26010345646489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4.5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16.5</v>
      </c>
      <c r="H93" s="70">
        <f t="shared" si="56"/>
        <v>190.66666666666666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65.342330064674073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277.99200000000002</v>
      </c>
      <c r="P93" s="14">
        <f t="shared" si="87"/>
        <v>66.542483170264177</v>
      </c>
      <c r="Q93" s="22">
        <f t="shared" si="54"/>
        <v>600.06422485487678</v>
      </c>
      <c r="R93" s="62">
        <f t="shared" si="55"/>
        <v>876.31943509201506</v>
      </c>
      <c r="S93" s="62">
        <f ca="1">AVERAGE(OFFSET($R$3,0,0,'Données projet'!$E$9+1,1))-AVERAGE(OFFSET($H$3,0,0,'Données projet'!$E$9+1,1))</f>
        <v>441.65022104269036</v>
      </c>
      <c r="T93" s="62">
        <f t="shared" si="88"/>
        <v>279.15102514960176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65.342330064674073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101.07628890237928</v>
      </c>
      <c r="AO93" s="62">
        <f t="shared" si="90"/>
        <v>525.17643703681017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26.382599141956099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1.8724355110825952E-9</v>
      </c>
      <c r="AX93" s="23">
        <f t="shared" si="60"/>
        <v>26.382599143828536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65.342330064674073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65.342330064674073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65.342330064674073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65.342330064674073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65.342330064674073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65.342330064674073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65.342330064674073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65.342330064674073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4.5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16.5</v>
      </c>
      <c r="H94" s="70">
        <f t="shared" si="56"/>
        <v>190.66666666666666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65.423130225061982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6.2</v>
      </c>
      <c r="N94" s="14">
        <f>IF('Données projet'!$A$36&gt;35,N93+M94-V93,IF(A94&lt;'Données projet'!$A$36,$K$205^A94,IF(A94='Données projet'!$A$36,'Données projet'!$B$36,N93+M94-V93)))</f>
        <v>308.19999999999993</v>
      </c>
      <c r="O94" s="14">
        <f>N94*VLOOKUP('Données projet'!$B$9,Paramètres!$A$1:$I$89,3,0)*VLOOKUP('Données projet'!$B$9,Paramètres!$A$1:$I$89,5,0)</f>
        <v>259.62767999999994</v>
      </c>
      <c r="P94" s="14">
        <f t="shared" si="87"/>
        <v>62.643007760076095</v>
      </c>
      <c r="Q94" s="22">
        <f t="shared" si="54"/>
        <v>561.28811451546574</v>
      </c>
      <c r="R94" s="62">
        <f t="shared" si="55"/>
        <v>837.83959200735967</v>
      </c>
      <c r="S94" s="62">
        <f ca="1">AVERAGE(OFFSET($R$3,0,0,'Données projet'!$E$9+1,1))-AVERAGE(OFFSET($H$3,0,0,'Données projet'!$E$9+1,1))</f>
        <v>441.65022104269036</v>
      </c>
      <c r="T94" s="62">
        <f t="shared" si="88"/>
        <v>279.15102514960176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65.423130225061982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101.07628890237928</v>
      </c>
      <c r="AO94" s="62">
        <f t="shared" si="90"/>
        <v>525.17643703681017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25.865252464578884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1.324011847221002E-9</v>
      </c>
      <c r="AX94" s="23">
        <f t="shared" si="60"/>
        <v>25.865252465902895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65.423130225061982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65.423130225061982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65.423130225061982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65.423130225061982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65.423130225061982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65.423130225061982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65.423130225061982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65.423130225061982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4.5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16.5</v>
      </c>
      <c r="H95" s="70">
        <f t="shared" si="56"/>
        <v>190.66666666666666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65.502528683309251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6.2</v>
      </c>
      <c r="N95" s="14">
        <f>IF('Données projet'!$A$36&gt;35,N94+M95-V94,IF(A95&lt;'Données projet'!$A$36,$K$205^A95,IF(A95='Données projet'!$A$36,'Données projet'!$B$36,N94+M95-V94)))</f>
        <v>314.39999999999992</v>
      </c>
      <c r="O95" s="14">
        <f>N95*VLOOKUP('Données projet'!$B$9,Paramètres!$A$1:$I$89,3,0)*VLOOKUP('Données projet'!$B$9,Paramètres!$A$1:$I$89,5,0)</f>
        <v>264.85055999999997</v>
      </c>
      <c r="P95" s="14">
        <f t="shared" si="87"/>
        <v>63.755206416242395</v>
      </c>
      <c r="Q95" s="22">
        <f t="shared" si="54"/>
        <v>572.32170984162212</v>
      </c>
      <c r="R95" s="62">
        <f t="shared" si="55"/>
        <v>849.1643150137561</v>
      </c>
      <c r="S95" s="62">
        <f ca="1">AVERAGE(OFFSET($R$3,0,0,'Données projet'!$E$9+1,1))-AVERAGE(OFFSET($H$3,0,0,'Données projet'!$E$9+1,1))</f>
        <v>441.65022104269036</v>
      </c>
      <c r="T95" s="62">
        <f t="shared" si="88"/>
        <v>279.15102514960176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65.502528683309251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101.07628890237928</v>
      </c>
      <c r="AO95" s="62">
        <f t="shared" si="90"/>
        <v>525.17643703681017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25.358050639994719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9.3621775554129761E-10</v>
      </c>
      <c r="AX95" s="23">
        <f t="shared" si="60"/>
        <v>25.358050640930937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65.502528683309251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65.502528683309251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65.502528683309251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65.502528683309251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65.502528683309251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65.502528683309251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65.502528683309251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65.502528683309251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4.5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16.5</v>
      </c>
      <c r="H96" s="70">
        <f t="shared" si="56"/>
        <v>190.66666666666666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65.580549755814289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6.2</v>
      </c>
      <c r="N96" s="14">
        <f>IF('Données projet'!$A$36&gt;35,N95+M96-V95,IF(A96&lt;'Données projet'!$A$36,$K$205^A96,IF(A96='Données projet'!$A$36,'Données projet'!$B$36,N95+M96-V95)))</f>
        <v>320.59999999999991</v>
      </c>
      <c r="O96" s="14">
        <f>N96*VLOOKUP('Données projet'!$B$9,Paramètres!$A$1:$I$89,3,0)*VLOOKUP('Données projet'!$B$9,Paramètres!$A$1:$I$89,5,0)</f>
        <v>270.07343999999995</v>
      </c>
      <c r="P96" s="14">
        <f t="shared" si="87"/>
        <v>64.864854862635113</v>
      </c>
      <c r="Q96" s="22">
        <f t="shared" si="54"/>
        <v>583.35086355242277</v>
      </c>
      <c r="R96" s="62">
        <f t="shared" si="55"/>
        <v>860.4795459904085</v>
      </c>
      <c r="S96" s="62">
        <f ca="1">AVERAGE(OFFSET($R$3,0,0,'Données projet'!$E$9+1,1))-AVERAGE(OFFSET($H$3,0,0,'Données projet'!$E$9+1,1))</f>
        <v>441.65022104269036</v>
      </c>
      <c r="T96" s="62">
        <f t="shared" si="88"/>
        <v>279.15102514960176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65.580549755814289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101.07628890237928</v>
      </c>
      <c r="AO96" s="62">
        <f t="shared" si="90"/>
        <v>525.17643703681017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24.860794733828087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6.6200592361050099E-10</v>
      </c>
      <c r="AX96" s="23">
        <f t="shared" si="60"/>
        <v>24.860794734490092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65.580549755814289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65.580549755814289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65.580549755814289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65.580549755814289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65.580549755814289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65.580549755814289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65.580549755814289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65.580549755814289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4.5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16.5</v>
      </c>
      <c r="H97" s="70">
        <f t="shared" si="56"/>
        <v>190.66666666666666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65.657217337140366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6.2</v>
      </c>
      <c r="N97" s="14">
        <f>IF('Données projet'!$A$36&gt;35,N96+M97-V96,IF(A97&lt;'Données projet'!$A$36,$K$205^A97,IF(A97='Données projet'!$A$36,'Données projet'!$B$36,N96+M97-V96)))</f>
        <v>326.7999999999999</v>
      </c>
      <c r="O97" s="14">
        <f>N97*VLOOKUP('Données projet'!$B$9,Paramètres!$A$1:$I$89,3,0)*VLOOKUP('Données projet'!$B$9,Paramètres!$A$1:$I$89,5,0)</f>
        <v>275.29631999999992</v>
      </c>
      <c r="P97" s="14">
        <f t="shared" si="87"/>
        <v>65.972008102689301</v>
      </c>
      <c r="Q97" s="22">
        <f t="shared" si="54"/>
        <v>594.37567144551701</v>
      </c>
      <c r="R97" s="62">
        <f t="shared" si="55"/>
        <v>871.78546834836504</v>
      </c>
      <c r="S97" s="62">
        <f ca="1">AVERAGE(OFFSET($R$3,0,0,'Données projet'!$E$9+1,1))-AVERAGE(OFFSET($H$3,0,0,'Données projet'!$E$9+1,1))</f>
        <v>441.65022104269036</v>
      </c>
      <c r="T97" s="62">
        <f t="shared" si="88"/>
        <v>279.15102514960176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65.657217337140366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101.07628890237928</v>
      </c>
      <c r="AO97" s="62">
        <f t="shared" si="90"/>
        <v>525.17643703681017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24.373289712685224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4.6810887777064881E-10</v>
      </c>
      <c r="AX97" s="23">
        <f t="shared" si="60"/>
        <v>24.373289713153333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65.657217337140366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65.657217337140366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65.657217337140366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65.657217337140366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65.657217337140366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65.657217337140366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65.657217337140366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65.657217337140366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4.5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16.5</v>
      </c>
      <c r="H98" s="70">
        <f t="shared" si="56"/>
        <v>190.66666666666666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65.732554907333451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333</v>
      </c>
      <c r="L98" s="13">
        <f>VLOOKUP(A98,'Données projet'!$A$35:$I$55,9,0)</f>
        <v>6.2</v>
      </c>
      <c r="M98" s="13">
        <f t="array" ref="M98">INDEX(L:L,MIN(IF(ISNUMBER(L98:L294),ROW(L98:L294),"")))</f>
        <v>6.2</v>
      </c>
      <c r="N98" s="14">
        <f>IF('Données projet'!$A$36&gt;35,N97+M98-V97,IF(A98&lt;'Données projet'!$A$36,$K$205^A98,IF(A98='Données projet'!$A$36,'Données projet'!$B$36,N97+M98-V97)))</f>
        <v>332.99999999999989</v>
      </c>
      <c r="O98" s="14">
        <f>N98*VLOOKUP('Données projet'!$B$9,Paramètres!$A$1:$I$89,3,0)*VLOOKUP('Données projet'!$B$9,Paramètres!$A$1:$I$89,5,0)</f>
        <v>280.5191999999999</v>
      </c>
      <c r="P98" s="14">
        <f t="shared" si="87"/>
        <v>67.076718933381159</v>
      </c>
      <c r="Q98" s="22">
        <f t="shared" si="54"/>
        <v>605.39622547563874</v>
      </c>
      <c r="R98" s="62">
        <f t="shared" si="55"/>
        <v>883.08226013586136</v>
      </c>
      <c r="S98" s="62">
        <f ca="1">AVERAGE(OFFSET($R$3,0,0,'Données projet'!$E$9+1,1))-AVERAGE(OFFSET($H$3,0,0,'Données projet'!$E$9+1,1))</f>
        <v>441.65022104269036</v>
      </c>
      <c r="T98" s="62">
        <f t="shared" si="88"/>
        <v>279.15102514960176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65.732554907333451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101.07628890237928</v>
      </c>
      <c r="AO98" s="62">
        <f t="shared" si="90"/>
        <v>525.17643703681017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23.895344367658272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3.3100296180525049E-10</v>
      </c>
      <c r="AX98" s="23">
        <f t="shared" si="60"/>
        <v>23.895344367989274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65.732554907333451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65.732554907333451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65.732554907333451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65.732554907333451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65.732554907333451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65.732554907333451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65.732554907333451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65.732554907333451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4.5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16.5</v>
      </c>
      <c r="H99" s="70">
        <f t="shared" si="56"/>
        <v>190.66666666666666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65.806585539113286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5.6</v>
      </c>
      <c r="N99" s="14">
        <f>IF('Données projet'!$A$36&gt;35,N98+M99-V98,IF(A99&lt;'Données projet'!$A$36,$K$205^A99,IF(A99='Données projet'!$A$36,'Données projet'!$B$36,N98+M99-V98)))</f>
        <v>310.59999999999991</v>
      </c>
      <c r="O99" s="14">
        <f>N99*VLOOKUP('Données projet'!$B$9,Paramètres!$A$1:$I$89,3,0)*VLOOKUP('Données projet'!$B$9,Paramètres!$A$1:$I$89,5,0)</f>
        <v>261.64943999999997</v>
      </c>
      <c r="P99" s="14">
        <f t="shared" si="87"/>
        <v>63.073842398428624</v>
      </c>
      <c r="Q99" s="22">
        <f t="shared" ref="Q99:Q130" si="107">(O99+P99)*0.475*44/12</f>
        <v>565.55971684392978</v>
      </c>
      <c r="R99" s="62">
        <f t="shared" si="55"/>
        <v>843.51719715401191</v>
      </c>
      <c r="S99" s="62">
        <f ca="1">AVERAGE(OFFSET($R$3,0,0,'Données projet'!$E$9+1,1))-AVERAGE(OFFSET($H$3,0,0,'Données projet'!$E$9+1,1))</f>
        <v>441.65022104269036</v>
      </c>
      <c r="T99" s="62">
        <f t="shared" si="88"/>
        <v>279.15102514960176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65.806585539113286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101.07628890237928</v>
      </c>
      <c r="AO99" s="62">
        <f t="shared" si="90"/>
        <v>525.17643703681017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23.426771239329423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2.340544388853244E-10</v>
      </c>
      <c r="AX99" s="23">
        <f t="shared" si="60"/>
        <v>23.426771239563475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65.806585539113286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65.806585539113286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65.806585539113286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65.806585539113286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65.806585539113286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65.806585539113286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65.806585539113286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65.806585539113286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4.5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16.5</v>
      </c>
      <c r="H100" s="70">
        <f t="shared" si="56"/>
        <v>190.66666666666666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65.87933190493942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5.6</v>
      </c>
      <c r="N100" s="14">
        <f>IF('Données projet'!$A$36&gt;35,N99+M100-V99,IF(A100&lt;'Données projet'!$A$36,$K$205^A100,IF(A100='Données projet'!$A$36,'Données projet'!$B$36,N99+M100-V99)))</f>
        <v>316.19999999999993</v>
      </c>
      <c r="O100" s="14">
        <f>N100*VLOOKUP('Données projet'!$B$9,Paramètres!$A$1:$I$89,3,0)*VLOOKUP('Données projet'!$B$9,Paramètres!$A$1:$I$89,5,0)</f>
        <v>266.36687999999992</v>
      </c>
      <c r="P100" s="14">
        <f t="shared" si="87"/>
        <v>64.077622653233107</v>
      </c>
      <c r="Q100" s="22">
        <f t="shared" si="107"/>
        <v>575.52417545438084</v>
      </c>
      <c r="R100" s="62">
        <f t="shared" si="55"/>
        <v>853.74839243915881</v>
      </c>
      <c r="S100" s="62">
        <f ca="1">AVERAGE(OFFSET($R$3,0,0,'Données projet'!$E$9+1,1))-AVERAGE(OFFSET($H$3,0,0,'Données projet'!$E$9+1,1))</f>
        <v>441.65022104269036</v>
      </c>
      <c r="T100" s="62">
        <f t="shared" si="88"/>
        <v>279.15102514960176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65.87933190493942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101.07628890237928</v>
      </c>
      <c r="AO100" s="62">
        <f t="shared" si="90"/>
        <v>525.17643703681017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22.967386544245716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1.6550148090262525E-10</v>
      </c>
      <c r="AX100" s="23">
        <f t="shared" si="60"/>
        <v>22.96738654441122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65.87933190493942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65.87933190493942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65.87933190493942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65.87933190493942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65.87933190493942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65.87933190493942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65.87933190493942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65.87933190493942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4.5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16.5</v>
      </c>
      <c r="H101" s="70">
        <f t="shared" si="56"/>
        <v>190.66666666666666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65.950816283954978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5.6</v>
      </c>
      <c r="N101" s="14">
        <f>IF('Données projet'!$A$36&gt;35,N100+M101-V100,IF(A101&lt;'Données projet'!$A$36,$K$205^A101,IF(A101='Données projet'!$A$36,'Données projet'!$B$36,N100+M101-V100)))</f>
        <v>321.79999999999995</v>
      </c>
      <c r="O101" s="14">
        <f>N101*VLOOKUP('Données projet'!$B$9,Paramètres!$A$1:$I$89,3,0)*VLOOKUP('Données projet'!$B$9,Paramètres!$A$1:$I$89,5,0)</f>
        <v>271.08431999999999</v>
      </c>
      <c r="P101" s="14">
        <f t="shared" si="87"/>
        <v>65.079335652211455</v>
      </c>
      <c r="Q101" s="22">
        <f t="shared" si="107"/>
        <v>585.4850335942682</v>
      </c>
      <c r="R101" s="62">
        <f t="shared" si="55"/>
        <v>863.97135996876978</v>
      </c>
      <c r="S101" s="62">
        <f ca="1">AVERAGE(OFFSET($R$3,0,0,'Données projet'!$E$9+1,1))-AVERAGE(OFFSET($H$3,0,0,'Données projet'!$E$9+1,1))</f>
        <v>441.65022104269036</v>
      </c>
      <c r="T101" s="62">
        <f t="shared" si="88"/>
        <v>279.15102514960176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65.950816283954978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101.07628890237928</v>
      </c>
      <c r="AO101" s="62">
        <f t="shared" si="90"/>
        <v>525.17643703681017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22.517010102835602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1.170272194426622E-10</v>
      </c>
      <c r="AX101" s="23">
        <f t="shared" si="60"/>
        <v>22.517010102952629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65.950816283954978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65.950816283954978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65.950816283954978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65.950816283954978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65.950816283954978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65.950816283954978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65.950816283954978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65.950816283954978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4.5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16.5</v>
      </c>
      <c r="H102" s="70">
        <f t="shared" si="56"/>
        <v>190.66666666666666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66.021060568809759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5.6</v>
      </c>
      <c r="N102" s="14">
        <f>IF('Données projet'!$A$36&gt;35,N101+M102-V101,IF(A102&lt;'Données projet'!$A$36,$K$205^A102,IF(A102='Données projet'!$A$36,'Données projet'!$B$36,N101+M102-V101)))</f>
        <v>327.39999999999998</v>
      </c>
      <c r="O102" s="14">
        <f>N102*VLOOKUP('Données projet'!$B$9,Paramètres!$A$1:$I$89,3,0)*VLOOKUP('Données projet'!$B$9,Paramètres!$A$1:$I$89,5,0)</f>
        <v>275.80176</v>
      </c>
      <c r="P102" s="14">
        <f t="shared" si="87"/>
        <v>66.079021520862696</v>
      </c>
      <c r="Q102" s="22">
        <f t="shared" si="107"/>
        <v>595.44236114883586</v>
      </c>
      <c r="R102" s="62">
        <f t="shared" si="55"/>
        <v>874.18624990113835</v>
      </c>
      <c r="S102" s="62">
        <f ca="1">AVERAGE(OFFSET($R$3,0,0,'Données projet'!$E$9+1,1))-AVERAGE(OFFSET($H$3,0,0,'Données projet'!$E$9+1,1))</f>
        <v>441.65022104269036</v>
      </c>
      <c r="T102" s="62">
        <f t="shared" si="88"/>
        <v>279.15102514960176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66.021060568809759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101.07628890237928</v>
      </c>
      <c r="AO102" s="62">
        <f t="shared" si="90"/>
        <v>525.17643703681017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22.075465268739038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8.2750740451312624E-11</v>
      </c>
      <c r="AX102" s="23">
        <f t="shared" si="60"/>
        <v>22.075465268821787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66.021060568809759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66.021060568809759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66.021060568809759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66.021060568809759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66.021060568809759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66.021060568809759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66.021060568809759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66.021060568809759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4.5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16.5</v>
      </c>
      <c r="H103" s="70">
        <f t="shared" si="56"/>
        <v>190.66666666666666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66.090086272364971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5.6</v>
      </c>
      <c r="M103" s="13">
        <f t="array" ref="M103">INDEX(L:L,MIN(IF(ISNUMBER(L103:L299),ROW(L103:L299),"")))</f>
        <v>5.6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280.51920000000007</v>
      </c>
      <c r="P103" s="14">
        <f t="shared" si="87"/>
        <v>67.07671893338123</v>
      </c>
      <c r="Q103" s="22">
        <f t="shared" si="107"/>
        <v>605.39622547563897</v>
      </c>
      <c r="R103" s="62">
        <f t="shared" si="55"/>
        <v>884.39320847431054</v>
      </c>
      <c r="S103" s="62">
        <f ca="1">AVERAGE(OFFSET($R$3,0,0,'Données projet'!$E$9+1,1))-AVERAGE(OFFSET($H$3,0,0,'Données projet'!$E$9+1,1))</f>
        <v>441.65022104269036</v>
      </c>
      <c r="T103" s="62">
        <f t="shared" si="88"/>
        <v>279.15102514960176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66.090086272364971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101.07628890237928</v>
      </c>
      <c r="AO103" s="62">
        <f t="shared" si="90"/>
        <v>525.17643703681017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21.642578859523351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5.8513609721331101E-11</v>
      </c>
      <c r="AX103" s="23">
        <f t="shared" si="60"/>
        <v>21.642578859581864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66.090086272364971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66.090086272364971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66.090086272364971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66.090086272364971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66.090086272364971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66.090086272364971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66.090086272364971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66.090086272364971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4.5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16.5</v>
      </c>
      <c r="H104" s="70">
        <f t="shared" si="56"/>
        <v>190.66666666666666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66.1579145342819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262.32336000000004</v>
      </c>
      <c r="P104" s="14">
        <f t="shared" si="87"/>
        <v>63.217367706132244</v>
      </c>
      <c r="Q104" s="22">
        <f t="shared" si="107"/>
        <v>566.98343408818027</v>
      </c>
      <c r="R104" s="62">
        <f t="shared" si="55"/>
        <v>846.22912071388055</v>
      </c>
      <c r="S104" s="62">
        <f ca="1">AVERAGE(OFFSET($R$3,0,0,'Données projet'!$E$9+1,1))-AVERAGE(OFFSET($H$3,0,0,'Données projet'!$E$9+1,1))</f>
        <v>441.65022104269036</v>
      </c>
      <c r="T104" s="62">
        <f t="shared" si="88"/>
        <v>279.15102514960176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66.1579145342819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101.07628890237928</v>
      </c>
      <c r="AO104" s="62">
        <f t="shared" si="90"/>
        <v>525.17643703681017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21.218181088757746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4.1375370225656312E-11</v>
      </c>
      <c r="AX104" s="23">
        <f t="shared" si="60"/>
        <v>21.21818108879912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66.1579145342819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66.1579145342819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66.1579145342819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66.1579145342819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66.1579145342819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66.1579145342819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66.1579145342819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66.1579145342819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4.5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16.5</v>
      </c>
      <c r="H105" s="70">
        <f t="shared" si="56"/>
        <v>190.66666666666666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66.22456612749582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266.87231999999995</v>
      </c>
      <c r="P105" s="14">
        <f t="shared" si="87"/>
        <v>64.185047205393062</v>
      </c>
      <c r="Q105" s="22">
        <f t="shared" si="107"/>
        <v>576.59158121605947</v>
      </c>
      <c r="R105" s="62">
        <f t="shared" si="55"/>
        <v>856.08165701687744</v>
      </c>
      <c r="S105" s="62">
        <f ca="1">AVERAGE(OFFSET($R$3,0,0,'Données projet'!$E$9+1,1))-AVERAGE(OFFSET($H$3,0,0,'Données projet'!$E$9+1,1))</f>
        <v>441.65022104269036</v>
      </c>
      <c r="T105" s="62">
        <f t="shared" si="88"/>
        <v>279.15102514960176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66.22456612749582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101.07628890237928</v>
      </c>
      <c r="AO105" s="62">
        <f t="shared" si="90"/>
        <v>525.17643703681017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20.802105499419774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2.925680486066555E-11</v>
      </c>
      <c r="AX105" s="23">
        <f t="shared" si="60"/>
        <v>20.802105499449031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66.22456612749582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66.22456612749582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66.22456612749582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66.22456612749582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66.22456612749582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66.22456612749582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66.22456612749582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66.22456612749582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4.5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16.5</v>
      </c>
      <c r="H106" s="70">
        <f t="shared" si="56"/>
        <v>190.66666666666666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66.290061464578116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271.42127999999997</v>
      </c>
      <c r="P106" s="14">
        <f t="shared" si="87"/>
        <v>65.15080854578764</v>
      </c>
      <c r="Q106" s="22">
        <f t="shared" si="107"/>
        <v>586.19638755057997</v>
      </c>
      <c r="R106" s="62">
        <f t="shared" si="55"/>
        <v>865.92661292069965</v>
      </c>
      <c r="S106" s="62">
        <f ca="1">AVERAGE(OFFSET($R$3,0,0,'Données projet'!$E$9+1,1))-AVERAGE(OFFSET($H$3,0,0,'Données projet'!$E$9+1,1))</f>
        <v>441.65022104269036</v>
      </c>
      <c r="T106" s="62">
        <f t="shared" si="88"/>
        <v>279.15102514960176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66.290061464578116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101.07628890237928</v>
      </c>
      <c r="AO106" s="62">
        <f t="shared" si="90"/>
        <v>525.17643703681017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20.394188898607666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2.0687685112828156E-11</v>
      </c>
      <c r="AX106" s="23">
        <f t="shared" si="60"/>
        <v>20.394188898628354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66.290061464578116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66.290061464578116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66.290061464578116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66.290061464578116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66.290061464578116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66.290061464578116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66.290061464578116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66.290061464578116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4.5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16.5</v>
      </c>
      <c r="H107" s="70">
        <f t="shared" si="56"/>
        <v>190.66666666666666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66.354420603987677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275.97023999999993</v>
      </c>
      <c r="P107" s="14">
        <f t="shared" si="87"/>
        <v>66.114687585645072</v>
      </c>
      <c r="Q107" s="22">
        <f t="shared" si="107"/>
        <v>595.79791554499843</v>
      </c>
      <c r="R107" s="62">
        <f t="shared" si="55"/>
        <v>875.76412442628657</v>
      </c>
      <c r="S107" s="62">
        <f ca="1">AVERAGE(OFFSET($R$3,0,0,'Données projet'!$E$9+1,1))-AVERAGE(OFFSET($H$3,0,0,'Données projet'!$E$9+1,1))</f>
        <v>441.65022104269036</v>
      </c>
      <c r="T107" s="62">
        <f t="shared" si="88"/>
        <v>279.15102514960176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66.354420603987677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101.07628890237928</v>
      </c>
      <c r="AO107" s="62">
        <f t="shared" si="90"/>
        <v>525.17643703681017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19.994271293532925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1.4628402430332775E-11</v>
      </c>
      <c r="AX107" s="23">
        <f t="shared" si="60"/>
        <v>19.994271293547556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66.354420603987677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66.354420603987677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66.354420603987677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66.354420603987677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66.354420603987677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66.354420603987677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66.354420603987677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66.354420603987677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4.5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16.5</v>
      </c>
      <c r="H108" s="70">
        <f t="shared" si="56"/>
        <v>190.66666666666666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66.417663256213984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280.5191999999999</v>
      </c>
      <c r="P108" s="14">
        <f t="shared" si="87"/>
        <v>67.076718933381159</v>
      </c>
      <c r="Q108" s="22">
        <f t="shared" si="107"/>
        <v>605.39622547563874</v>
      </c>
      <c r="R108" s="62">
        <f t="shared" si="55"/>
        <v>885.59432408175667</v>
      </c>
      <c r="S108" s="62">
        <f ca="1">AVERAGE(OFFSET($R$3,0,0,'Données projet'!$E$9+1,1))-AVERAGE(OFFSET($H$3,0,0,'Données projet'!$E$9+1,1))</f>
        <v>441.65022104269036</v>
      </c>
      <c r="T108" s="62">
        <f t="shared" si="88"/>
        <v>279.15102514960176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66.417663256213984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101.07628890237928</v>
      </c>
      <c r="AO108" s="62">
        <f t="shared" si="90"/>
        <v>525.17643703681017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19.602195828768046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1.0343842556414078E-11</v>
      </c>
      <c r="AX108" s="23">
        <f t="shared" si="60"/>
        <v>19.602195828778392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66.417663256213984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66.417663256213984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66.417663256213984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66.417663256213984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66.417663256213984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66.417663256213984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66.417663256213984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66.417663256213984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4.5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16.5</v>
      </c>
      <c r="H109" s="70">
        <f t="shared" si="56"/>
        <v>190.66666666666666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66.479808789813518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262.82879999999994</v>
      </c>
      <c r="P109" s="14">
        <f t="shared" si="87"/>
        <v>63.324983518559428</v>
      </c>
      <c r="Q109" s="22">
        <f t="shared" si="107"/>
        <v>568.05117296149081</v>
      </c>
      <c r="R109" s="62">
        <f t="shared" si="55"/>
        <v>848.4771385241404</v>
      </c>
      <c r="S109" s="62">
        <f ca="1">AVERAGE(OFFSET($R$3,0,0,'Données projet'!$E$9+1,1))-AVERAGE(OFFSET($H$3,0,0,'Données projet'!$E$9+1,1))</f>
        <v>441.65022104269036</v>
      </c>
      <c r="T109" s="62">
        <f t="shared" si="88"/>
        <v>279.15102514960176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66.479808789813518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101.07628890237928</v>
      </c>
      <c r="AO109" s="62">
        <f t="shared" si="90"/>
        <v>525.17643703681017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19.217808724724787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7.3142012151663876E-12</v>
      </c>
      <c r="AX109" s="23">
        <f t="shared" si="60"/>
        <v>19.217808724732102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66.479808789813518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66.479808789813518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66.479808789813518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66.479808789813518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66.479808789813518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66.479808789813518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66.479808789813518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66.479808789813518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4.5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16.5</v>
      </c>
      <c r="H110" s="70">
        <f t="shared" si="56"/>
        <v>190.66666666666666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66.540876237341706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267.04079999999993</v>
      </c>
      <c r="P110" s="14">
        <f t="shared" si="87"/>
        <v>64.220850124833518</v>
      </c>
      <c r="Q110" s="22">
        <f t="shared" si="107"/>
        <v>576.94737396741823</v>
      </c>
      <c r="R110" s="62">
        <f t="shared" si="55"/>
        <v>857.5972535043378</v>
      </c>
      <c r="S110" s="62">
        <f ca="1">AVERAGE(OFFSET($R$3,0,0,'Données projet'!$E$9+1,1))-AVERAGE(OFFSET($H$3,0,0,'Données projet'!$E$9+1,1))</f>
        <v>441.65022104269036</v>
      </c>
      <c r="T110" s="62">
        <f t="shared" si="88"/>
        <v>279.15102514960176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66.540876237341706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101.07628890237928</v>
      </c>
      <c r="AO110" s="62">
        <f t="shared" si="90"/>
        <v>525.17643703681017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18.840959217338835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5.171921278207039E-12</v>
      </c>
      <c r="AX110" s="23">
        <f t="shared" si="60"/>
        <v>18.840959217344007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66.540876237341706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66.540876237341706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66.540876237341706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66.540876237341706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66.540876237341706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66.540876237341706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66.540876237341706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66.540876237341706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4.5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16.5</v>
      </c>
      <c r="H111" s="70">
        <f t="shared" si="56"/>
        <v>190.66666666666666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66.600884301181665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271.25279999999992</v>
      </c>
      <c r="P111" s="14">
        <f t="shared" si="87"/>
        <v>65.115073390838859</v>
      </c>
      <c r="Q111" s="22">
        <f t="shared" si="107"/>
        <v>585.84071282237755</v>
      </c>
      <c r="R111" s="62">
        <f t="shared" si="55"/>
        <v>866.71062192671025</v>
      </c>
      <c r="S111" s="62">
        <f ca="1">AVERAGE(OFFSET($R$3,0,0,'Données projet'!$E$9+1,1))-AVERAGE(OFFSET($H$3,0,0,'Données projet'!$E$9+1,1))</f>
        <v>441.65022104269036</v>
      </c>
      <c r="T111" s="62">
        <f t="shared" si="88"/>
        <v>279.15102514960176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66.600884301181665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101.07628890237928</v>
      </c>
      <c r="AO111" s="62">
        <f t="shared" si="90"/>
        <v>525.17643703681017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18.471499498937217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3.6571006075831938E-12</v>
      </c>
      <c r="AX111" s="23">
        <f t="shared" si="60"/>
        <v>18.471499498940872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66.600884301181665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66.600884301181665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66.600884301181665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66.600884301181665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66.600884301181665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66.600884301181665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66.600884301181665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66.600884301181665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4.5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16.5</v>
      </c>
      <c r="H112" s="70">
        <f t="shared" si="56"/>
        <v>190.66666666666666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66.659851359271912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275.46479999999997</v>
      </c>
      <c r="P112" s="14">
        <f t="shared" si="87"/>
        <v>66.007681781116673</v>
      </c>
      <c r="Q112" s="22">
        <f t="shared" si="107"/>
        <v>594.73123910211143</v>
      </c>
      <c r="R112" s="62">
        <f t="shared" si="55"/>
        <v>875.81736075277513</v>
      </c>
      <c r="S112" s="62">
        <f ca="1">AVERAGE(OFFSET($R$3,0,0,'Données projet'!$E$9+1,1))-AVERAGE(OFFSET($H$3,0,0,'Données projet'!$E$9+1,1))</f>
        <v>441.65022104269036</v>
      </c>
      <c r="T112" s="62">
        <f t="shared" si="88"/>
        <v>279.15102514960176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66.659851359271912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101.07628890237928</v>
      </c>
      <c r="AO112" s="62">
        <f t="shared" si="90"/>
        <v>525.17643703681017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18.109284660265278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2.5859606391035195E-12</v>
      </c>
      <c r="AX112" s="23">
        <f t="shared" si="60"/>
        <v>18.109284660267864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66.659851359271912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66.659851359271912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66.659851359271912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66.659851359271912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66.659851359271912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66.659851359271912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66.659851359271912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66.659851359271912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4.5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16.5</v>
      </c>
      <c r="H113" s="70">
        <f t="shared" si="56"/>
        <v>190.66666666666666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66.717795470734899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279.6767999999999</v>
      </c>
      <c r="P113" s="14">
        <f t="shared" si="87"/>
        <v>66.898702839783041</v>
      </c>
      <c r="Q113" s="22">
        <f t="shared" si="107"/>
        <v>603.61900077928851</v>
      </c>
      <c r="R113" s="62">
        <f t="shared" si="55"/>
        <v>884.91758417198321</v>
      </c>
      <c r="S113" s="62">
        <f ca="1">AVERAGE(OFFSET($R$3,0,0,'Données projet'!$E$9+1,1))-AVERAGE(OFFSET($H$3,0,0,'Données projet'!$E$9+1,1))</f>
        <v>441.65022104269036</v>
      </c>
      <c r="T113" s="62">
        <f t="shared" si="88"/>
        <v>279.15102514960176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66.717795470734899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101.07628890237928</v>
      </c>
      <c r="AO113" s="62">
        <f t="shared" si="90"/>
        <v>525.17643703681017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17.754172633650459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1.8285503037915969E-12</v>
      </c>
      <c r="AX113" s="23">
        <f t="shared" si="60"/>
        <v>17.754172633652288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66.717795470734899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66.717795470734899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66.717795470734899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66.717795470734899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66.717795470734899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66.717795470734899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66.717795470734899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66.717795470734899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4.5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16.5</v>
      </c>
      <c r="H114" s="70">
        <f t="shared" si="56"/>
        <v>190.66666666666666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66.774734381407598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2.8</v>
      </c>
      <c r="N114" s="14">
        <f>IF('Données projet'!$A$36&gt;35,N113+M114-V113,IF(A114&lt;'Données projet'!$A$36,$K$205^A114,IF(A114='Données projet'!$A$36,'Données projet'!$B$36,N113+M114-V113)))</f>
        <v>309.7999999999999</v>
      </c>
      <c r="O114" s="14">
        <f>N114*VLOOKUP('Données projet'!$B$9,Paramètres!$A$1:$I$89,3,0)*VLOOKUP('Données projet'!$B$9,Paramètres!$A$1:$I$89,5,0)</f>
        <v>260.9755199999999</v>
      </c>
      <c r="P114" s="14">
        <f t="shared" si="87"/>
        <v>62.930274054356879</v>
      </c>
      <c r="Q114" s="22">
        <f t="shared" si="107"/>
        <v>564.13592464467138</v>
      </c>
      <c r="R114" s="62">
        <f t="shared" si="55"/>
        <v>845.64328404316598</v>
      </c>
      <c r="S114" s="62">
        <f ca="1">AVERAGE(OFFSET($R$3,0,0,'Données projet'!$E$9+1,1))-AVERAGE(OFFSET($H$3,0,0,'Données projet'!$E$9+1,1))</f>
        <v>441.65022104269036</v>
      </c>
      <c r="T114" s="62">
        <f t="shared" si="88"/>
        <v>279.15102514960176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66.774734381407598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101.07628890237928</v>
      </c>
      <c r="AO114" s="62">
        <f t="shared" si="90"/>
        <v>525.17643703681017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17.406024137280607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1.2929803195517597E-12</v>
      </c>
      <c r="AX114" s="23">
        <f t="shared" si="60"/>
        <v>17.4060241372819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66.774734381407598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66.774734381407598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66.774734381407598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66.774734381407598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66.774734381407598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66.774734381407598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66.774734381407598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66.774734381407598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4.5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16.5</v>
      </c>
      <c r="H115" s="70">
        <f t="shared" si="56"/>
        <v>190.66666666666666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66.830685529276494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2.8</v>
      </c>
      <c r="N115" s="14">
        <f>IF('Données projet'!$A$36&gt;35,N114+M115-V114,IF(A115&lt;'Données projet'!$A$36,$K$205^A115,IF(A115='Données projet'!$A$36,'Données projet'!$B$36,N114+M115-V114)))</f>
        <v>312.59999999999991</v>
      </c>
      <c r="O115" s="14">
        <f>N115*VLOOKUP('Données projet'!$B$9,Paramètres!$A$1:$I$89,3,0)*VLOOKUP('Données projet'!$B$9,Paramètres!$A$1:$I$89,5,0)</f>
        <v>263.33423999999997</v>
      </c>
      <c r="P115" s="14">
        <f t="shared" si="87"/>
        <v>63.432575244281175</v>
      </c>
      <c r="Q115" s="22">
        <f t="shared" si="107"/>
        <v>569.11886988378967</v>
      </c>
      <c r="R115" s="62">
        <f t="shared" si="55"/>
        <v>850.83138349113688</v>
      </c>
      <c r="S115" s="62">
        <f ca="1">AVERAGE(OFFSET($R$3,0,0,'Données projet'!$E$9+1,1))-AVERAGE(OFFSET($H$3,0,0,'Données projet'!$E$9+1,1))</f>
        <v>441.65022104269036</v>
      </c>
      <c r="T115" s="62">
        <f t="shared" si="88"/>
        <v>279.15102514960176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66.830685529276494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101.07628890237928</v>
      </c>
      <c r="AO115" s="62">
        <f t="shared" si="90"/>
        <v>525.17643703681017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17.064702620574952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9.1427515189579845E-13</v>
      </c>
      <c r="AX115" s="23">
        <f t="shared" si="60"/>
        <v>17.064702620575865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66.830685529276494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66.830685529276494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66.830685529276494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66.830685529276494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66.830685529276494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66.830685529276494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66.830685529276494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66.830685529276494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4.5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16.5</v>
      </c>
      <c r="H116" s="70">
        <f t="shared" si="56"/>
        <v>190.66666666666666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66.885666049817871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2.8</v>
      </c>
      <c r="N116" s="14">
        <f>IF('Données projet'!$A$36&gt;35,N115+M116-V115,IF(A116&lt;'Données projet'!$A$36,$K$205^A116,IF(A116='Données projet'!$A$36,'Données projet'!$B$36,N115+M116-V115)))</f>
        <v>315.39999999999992</v>
      </c>
      <c r="O116" s="14">
        <f>N116*VLOOKUP('Données projet'!$B$9,Paramètres!$A$1:$I$89,3,0)*VLOOKUP('Données projet'!$B$9,Paramètres!$A$1:$I$89,5,0)</f>
        <v>265.69295999999997</v>
      </c>
      <c r="P116" s="14">
        <f t="shared" si="87"/>
        <v>63.934352995290837</v>
      </c>
      <c r="Q116" s="22">
        <f t="shared" si="107"/>
        <v>574.10090346679817</v>
      </c>
      <c r="R116" s="62">
        <f t="shared" si="55"/>
        <v>856.01501231613042</v>
      </c>
      <c r="S116" s="62">
        <f ca="1">AVERAGE(OFFSET($R$3,0,0,'Données projet'!$E$9+1,1))-AVERAGE(OFFSET($H$3,0,0,'Données projet'!$E$9+1,1))</f>
        <v>441.65022104269036</v>
      </c>
      <c r="T116" s="62">
        <f t="shared" si="88"/>
        <v>279.15102514960176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66.885666049817871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101.07628890237928</v>
      </c>
      <c r="AO116" s="62">
        <f t="shared" si="90"/>
        <v>525.17643703681017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16.730074210626327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6.4649015977587987E-13</v>
      </c>
      <c r="AX116" s="23">
        <f t="shared" si="60"/>
        <v>16.730074210626974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66.885666049817871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66.885666049817871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66.885666049817871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66.885666049817871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66.885666049817871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66.885666049817871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66.885666049817871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66.885666049817871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4.5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16.5</v>
      </c>
      <c r="H117" s="70">
        <f t="shared" si="56"/>
        <v>190.66666666666666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66.939692781245896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2.8</v>
      </c>
      <c r="N117" s="14">
        <f>IF('Données projet'!$A$36&gt;35,N116+M117-V116,IF(A117&lt;'Données projet'!$A$36,$K$205^A117,IF(A117='Données projet'!$A$36,'Données projet'!$B$36,N116+M117-V116)))</f>
        <v>318.19999999999993</v>
      </c>
      <c r="O117" s="14">
        <f>N117*VLOOKUP('Données projet'!$B$9,Paramètres!$A$1:$I$89,3,0)*VLOOKUP('Données projet'!$B$9,Paramètres!$A$1:$I$89,5,0)</f>
        <v>268.05167999999998</v>
      </c>
      <c r="P117" s="14">
        <f t="shared" si="87"/>
        <v>64.435612492630426</v>
      </c>
      <c r="Q117" s="22">
        <f t="shared" si="107"/>
        <v>579.08203442466458</v>
      </c>
      <c r="R117" s="62">
        <f t="shared" si="55"/>
        <v>861.19424128923288</v>
      </c>
      <c r="S117" s="62">
        <f ca="1">AVERAGE(OFFSET($R$3,0,0,'Données projet'!$E$9+1,1))-AVERAGE(OFFSET($H$3,0,0,'Données projet'!$E$9+1,1))</f>
        <v>441.65022104269036</v>
      </c>
      <c r="T117" s="62">
        <f t="shared" si="88"/>
        <v>279.15102514960176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66.939692781245896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101.07628890237928</v>
      </c>
      <c r="AO117" s="62">
        <f t="shared" si="90"/>
        <v>525.17643703681017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16.40200765969362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4.5713757594789922E-13</v>
      </c>
      <c r="AX117" s="23">
        <f t="shared" si="60"/>
        <v>16.402007659694078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66.939692781245896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66.939692781245896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66.939692781245896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66.939692781245896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66.939692781245896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66.939692781245896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66.939692781245896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66.939692781245896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4.5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16.5</v>
      </c>
      <c r="H118" s="70">
        <f t="shared" si="56"/>
        <v>190.66666666666666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66.99278226966932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321</v>
      </c>
      <c r="L118" s="13">
        <f>VLOOKUP(A118,'Données projet'!$A$35:$I$55,9,0)</f>
        <v>2.8</v>
      </c>
      <c r="M118" s="13">
        <f t="array" ref="M118">INDEX(L:L,MIN(IF(ISNUMBER(L118:L314),ROW(L118:L314),"")))</f>
        <v>2.8</v>
      </c>
      <c r="N118" s="14">
        <f>IF('Données projet'!$A$36&gt;35,N117+M118-V117,IF(A118&lt;'Données projet'!$A$36,$K$205^A118,IF(A118='Données projet'!$A$36,'Données projet'!$B$36,N117+M118-V117)))</f>
        <v>320.99999999999994</v>
      </c>
      <c r="O118" s="14">
        <f>N118*VLOOKUP('Données projet'!$B$9,Paramètres!$A$1:$I$89,3,0)*VLOOKUP('Données projet'!$B$9,Paramètres!$A$1:$I$89,5,0)</f>
        <v>270.41039999999998</v>
      </c>
      <c r="P118" s="14">
        <f t="shared" si="87"/>
        <v>64.936358825024399</v>
      </c>
      <c r="Q118" s="22">
        <f t="shared" si="107"/>
        <v>584.06227162025073</v>
      </c>
      <c r="R118" s="62">
        <f t="shared" si="55"/>
        <v>866.36913994237148</v>
      </c>
      <c r="S118" s="62">
        <f ca="1">AVERAGE(OFFSET($R$3,0,0,'Données projet'!$E$9+1,1))-AVERAGE(OFFSET($H$3,0,0,'Données projet'!$E$9+1,1))</f>
        <v>441.65022104269036</v>
      </c>
      <c r="T118" s="62">
        <f t="shared" si="88"/>
        <v>279.15102514960176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321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66.99278226966932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101.07628890237928</v>
      </c>
      <c r="AO118" s="62">
        <f t="shared" si="90"/>
        <v>525.17643703681017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16.080374293723864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3.2324507988793994E-13</v>
      </c>
      <c r="AX118" s="23">
        <f t="shared" si="60"/>
        <v>16.080374293724187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66.99278226966932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66.99278226966932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66.99278226966932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66.99278226966932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66.99278226966932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66.99278226966932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66.99278226966932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66.99278226966932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4.5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16.5</v>
      </c>
      <c r="H119" s="70">
        <f t="shared" si="56"/>
        <v>190.66666666666666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67.044950774158906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-4.7884896048344674E-14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441.65022104269036</v>
      </c>
      <c r="T119" s="62">
        <f t="shared" si="88"/>
        <v>279.15102514960176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67.044950774158906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101.07628890237928</v>
      </c>
      <c r="AO119" s="62">
        <f t="shared" si="90"/>
        <v>525.17643703681017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15.765047961883793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2.2856878797394961E-13</v>
      </c>
      <c r="AX119" s="23">
        <f t="shared" si="60"/>
        <v>15.765047961884022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67.044950774158906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67.044950774158906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67.044950774158906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67.044950774158906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67.044950774158906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67.044950774158906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67.044950774158906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67.044950774158906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4.5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16.5</v>
      </c>
      <c r="H120" s="70">
        <f t="shared" si="56"/>
        <v>190.66666666666666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67.096214271726907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-4.7884896048344674E-14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441.65022104269036</v>
      </c>
      <c r="T120" s="62">
        <f t="shared" si="88"/>
        <v>279.15102514960176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67.096214271726907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101.07628890237928</v>
      </c>
      <c r="AO120" s="62">
        <f t="shared" si="90"/>
        <v>525.17643703681017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15.455904987081034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1.6162253994396997E-13</v>
      </c>
      <c r="AX120" s="23">
        <f t="shared" si="60"/>
        <v>15.455904987081196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67.096214271726907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67.096214271726907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67.096214271726907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67.096214271726907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67.096214271726907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67.096214271726907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67.096214271726907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67.096214271726907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4.5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16.5</v>
      </c>
      <c r="H121" s="70">
        <f t="shared" si="56"/>
        <v>190.66666666666666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67.146588462220109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-4.7884896048344674E-14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441.65022104269036</v>
      </c>
      <c r="T121" s="62">
        <f t="shared" si="88"/>
        <v>279.15102514960176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67.146588462220109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101.07628890237928</v>
      </c>
      <c r="AO121" s="62">
        <f t="shared" si="90"/>
        <v>525.17643703681017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15.152824117455561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1.1428439398697481E-13</v>
      </c>
      <c r="AX121" s="23">
        <f t="shared" si="60"/>
        <v>15.152824117455674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67.146588462220109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67.146588462220109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67.146588462220109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67.146588462220109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67.146588462220109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67.146588462220109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67.146588462220109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67.146588462220109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4.5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16.5</v>
      </c>
      <c r="H122" s="70">
        <f t="shared" si="56"/>
        <v>190.66666666666666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67.196088773128082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-4.7884896048344674E-14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441.65022104269036</v>
      </c>
      <c r="T122" s="62">
        <f t="shared" si="88"/>
        <v>279.15102514960176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67.196088773128082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101.07628890237928</v>
      </c>
      <c r="AO122" s="62">
        <f t="shared" si="90"/>
        <v>525.17643703681017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14.855686478822367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8.0811269971984984E-14</v>
      </c>
      <c r="AX122" s="23">
        <f t="shared" si="60"/>
        <v>14.855686478822447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67.196088773128082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67.196088773128082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67.196088773128082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67.196088773128082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67.196088773128082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67.196088773128082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67.196088773128082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67.196088773128082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4.5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16.5</v>
      </c>
      <c r="H123" s="70">
        <f t="shared" si="56"/>
        <v>190.66666666666666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67.244730364307912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-4.7884896048344674E-14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441.65022104269036</v>
      </c>
      <c r="T123" s="62">
        <f t="shared" si="88"/>
        <v>279.15102514960176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67.244730364307912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101.07628890237928</v>
      </c>
      <c r="AO123" s="62">
        <f t="shared" si="90"/>
        <v>525.17643703681017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14.564375528046705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5.7142196993487403E-14</v>
      </c>
      <c r="AX123" s="23">
        <f t="shared" si="60"/>
        <v>14.564375528046762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67.244730364307912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67.244730364307912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67.244730364307912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67.244730364307912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67.244730364307912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67.244730364307912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67.244730364307912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67.244730364307912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4.5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16.5</v>
      </c>
      <c r="H124" s="70">
        <f t="shared" si="56"/>
        <v>190.66666666666666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67.292528132627069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-4.7884896048344674E-14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441.65022104269036</v>
      </c>
      <c r="T124" s="62">
        <f t="shared" si="88"/>
        <v>279.15102514960176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67.292528132627069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101.07628890237928</v>
      </c>
      <c r="AO124" s="62">
        <f t="shared" si="90"/>
        <v>525.17643703681017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14.27877700733362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4.0405634985992492E-14</v>
      </c>
      <c r="AX124" s="23">
        <f t="shared" si="60"/>
        <v>14.278777007333661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67.292528132627069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67.292528132627069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67.292528132627069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67.292528132627069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67.292528132627069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67.292528132627069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67.292528132627069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67.292528132627069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4.5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16.5</v>
      </c>
      <c r="H125" s="70">
        <f t="shared" si="56"/>
        <v>190.66666666666666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67.339496716525701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-4.7884896048344674E-14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441.65022104269036</v>
      </c>
      <c r="T125" s="62">
        <f t="shared" si="88"/>
        <v>279.15102514960176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67.339496716525701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101.07628890237928</v>
      </c>
      <c r="AO125" s="62">
        <f t="shared" si="90"/>
        <v>525.17643703681017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13.99877889941382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2.8571098496743702E-14</v>
      </c>
      <c r="AX125" s="23">
        <f t="shared" si="60"/>
        <v>13.998778899413848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67.339496716525701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67.339496716525701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67.339496716525701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67.339496716525701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67.339496716525701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67.339496716525701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67.339496716525701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67.339496716525701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4.5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16.5</v>
      </c>
      <c r="H126" s="70">
        <f t="shared" si="56"/>
        <v>190.66666666666666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67.385650500499708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-4.7884896048344674E-14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441.65022104269036</v>
      </c>
      <c r="T126" s="62">
        <f t="shared" si="88"/>
        <v>279.15102514960176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67.385650500499708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101.07628890237928</v>
      </c>
      <c r="AO126" s="62">
        <f t="shared" si="90"/>
        <v>525.17643703681017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13.724271383608345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2.0202817492996246E-14</v>
      </c>
      <c r="AX126" s="23">
        <f t="shared" si="60"/>
        <v>13.724271383608365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67.385650500499708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67.385650500499708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67.385650500499708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67.385650500499708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67.385650500499708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67.385650500499708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67.385650500499708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67.385650500499708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4.5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16.5</v>
      </c>
      <c r="H127" s="70">
        <f t="shared" si="56"/>
        <v>190.66666666666666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67.431003619506185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-4.7884896048344674E-14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441.65022104269036</v>
      </c>
      <c r="T127" s="62">
        <f t="shared" si="88"/>
        <v>279.15102514960176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67.431003619506185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101.07628890237928</v>
      </c>
      <c r="AO127" s="62">
        <f t="shared" si="90"/>
        <v>525.17643703681017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13.455146792754764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1.4285549248371851E-14</v>
      </c>
      <c r="AX127" s="23">
        <f t="shared" si="60"/>
        <v>13.455146792754778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67.431003619506185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67.431003619506185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67.431003619506185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67.431003619506185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67.431003619506185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67.431003619506185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67.431003619506185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67.431003619506185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4.5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16.5</v>
      </c>
      <c r="H128" s="70">
        <f t="shared" si="56"/>
        <v>190.66666666666666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67.475569963292259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-4.7884896048344674E-14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441.65022104269036</v>
      </c>
      <c r="T128" s="62">
        <f t="shared" si="88"/>
        <v>279.15102514960176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67.475569963292259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101.07628890237928</v>
      </c>
      <c r="AO128" s="62">
        <f t="shared" si="90"/>
        <v>525.17643703681017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13.19129957097803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1.0101408746498123E-14</v>
      </c>
      <c r="AX128" s="23">
        <f t="shared" si="60"/>
        <v>13.191299570978041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67.475569963292259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67.475569963292259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67.475569963292259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67.475569963292259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67.475569963292259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67.475569963292259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67.475569963292259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67.475569963292259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4.5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16.5</v>
      </c>
      <c r="H129" s="70">
        <f t="shared" si="56"/>
        <v>190.66666666666666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67.51936318064908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-4.7884896048344674E-14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441.65022104269036</v>
      </c>
      <c r="T129" s="62">
        <f t="shared" si="88"/>
        <v>279.15102514960176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67.51936318064908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101.07628890237928</v>
      </c>
      <c r="AO129" s="62">
        <f t="shared" si="90"/>
        <v>525.17643703681017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12.932626232289422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7.1427746241859254E-15</v>
      </c>
      <c r="AX129" s="23">
        <f t="shared" si="60"/>
        <v>12.932626232289429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67.51936318064908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67.51936318064908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67.51936318064908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67.51936318064908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67.51936318064908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67.51936318064908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67.51936318064908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67.51936318064908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4.5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16.5</v>
      </c>
      <c r="H130" s="70">
        <f t="shared" si="56"/>
        <v>190.66666666666666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67.562396683591729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-4.7884896048344674E-14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441.65022104269036</v>
      </c>
      <c r="T130" s="62">
        <f t="shared" si="88"/>
        <v>279.15102514960176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67.562396683591729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101.07628890237928</v>
      </c>
      <c r="AO130" s="62">
        <f t="shared" si="90"/>
        <v>525.17643703681017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12.679025319997342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5.0507043732490615E-15</v>
      </c>
      <c r="AX130" s="23">
        <f t="shared" si="60"/>
        <v>12.679025319997347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67.562396683591729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67.562396683591729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67.562396683591729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67.562396683591729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67.562396683591729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67.562396683591729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67.562396683591729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67.562396683591729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4.5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16.5</v>
      </c>
      <c r="H131" s="70">
        <f t="shared" si="56"/>
        <v>190.66666666666666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67.604683651466814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-4.7884896048344674E-14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441.65022104269036</v>
      </c>
      <c r="T131" s="62">
        <f t="shared" si="88"/>
        <v>279.15102514960176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67.604683651466814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101.07628890237928</v>
      </c>
      <c r="AO131" s="62">
        <f t="shared" si="90"/>
        <v>525.17643703681017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12.430397366914026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3.5713873120929627E-15</v>
      </c>
      <c r="AX131" s="23">
        <f t="shared" si="60"/>
        <v>12.430397366914029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67.604683651466814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67.604683651466814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67.604683651466814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67.604683651466814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67.604683651466814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67.604683651466814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67.604683651466814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67.604683651466814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4.5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16.5</v>
      </c>
      <c r="H132" s="70">
        <f t="shared" ref="H132:H195" si="110">(B132+E132+F132)*44/12+(C132+D132)*0.475*44/12</f>
        <v>190.66666666666666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67.646237034988758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-4.7884896048344674E-14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441.65022104269036</v>
      </c>
      <c r="T132" s="62">
        <f t="shared" si="88"/>
        <v>279.15102514960176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67.646237034988758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101.07628890237928</v>
      </c>
      <c r="AO132" s="62">
        <f t="shared" si="90"/>
        <v>525.17643703681017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12.186644856342596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2.5253521866245308E-15</v>
      </c>
      <c r="AX132" s="23">
        <f t="shared" ref="AX132:AX153" si="114">SUM(AU132:AW132)</f>
        <v>12.186644856342598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67.646237034988758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67.646237034988758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67.646237034988758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67.646237034988758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67.646237034988758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67.646237034988758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67.646237034988758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67.646237034988758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4.5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16.5</v>
      </c>
      <c r="H133" s="70">
        <f t="shared" si="110"/>
        <v>190.66666666666666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67.687069560206055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-4.7884896048344674E-14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441.65022104269036</v>
      </c>
      <c r="T133" s="62">
        <f t="shared" ref="T133:T196" si="142">$T$3</f>
        <v>279.15102514960176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67.687069560206055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101.07628890237928</v>
      </c>
      <c r="AO133" s="62">
        <f t="shared" ref="AO133:AO196" si="144">$AO$3</f>
        <v>525.17643703681017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11.947672183829122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1.7856936560464813E-15</v>
      </c>
      <c r="AX133" s="23">
        <f t="shared" si="114"/>
        <v>11.947672183829123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67.687069560206055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67.687069560206055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67.687069560206055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67.687069560206055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67.687069560206055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67.687069560206055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67.687069560206055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67.687069560206055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4.5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16.5</v>
      </c>
      <c r="H134" s="70">
        <f t="shared" si="110"/>
        <v>190.66666666666666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67.727193732398689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-4.7884896048344674E-14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441.65022104269036</v>
      </c>
      <c r="T134" s="62">
        <f t="shared" si="142"/>
        <v>279.15102514960176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67.727193732398689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101.07628890237928</v>
      </c>
      <c r="AO134" s="62">
        <f t="shared" si="144"/>
        <v>525.17643703681017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11.713385619664697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1.2626760933122654E-15</v>
      </c>
      <c r="AX134" s="23">
        <f t="shared" si="114"/>
        <v>11.713385619664699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67.727193732398689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67.727193732398689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67.727193732398689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67.727193732398689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67.727193732398689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67.727193732398689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67.727193732398689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67.727193732398689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4.5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16.5</v>
      </c>
      <c r="H135" s="70">
        <f t="shared" si="110"/>
        <v>190.66666666666666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67.76662183990797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-4.7884896048344674E-14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441.65022104269036</v>
      </c>
      <c r="T135" s="62">
        <f t="shared" si="142"/>
        <v>279.15102514960176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67.76662183990797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101.07628890237928</v>
      </c>
      <c r="AO135" s="62">
        <f t="shared" si="144"/>
        <v>525.17643703681017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11.483693272122844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8.9284682802324067E-16</v>
      </c>
      <c r="AX135" s="23">
        <f t="shared" si="114"/>
        <v>11.483693272122846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67.76662183990797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67.76662183990797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67.76662183990797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67.76662183990797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67.76662183990797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67.76662183990797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67.76662183990797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67.76662183990797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4.5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16.5</v>
      </c>
      <c r="H136" s="70">
        <f t="shared" si="110"/>
        <v>190.66666666666666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67.805365957900023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-4.7884896048344674E-14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441.65022104269036</v>
      </c>
      <c r="T136" s="62">
        <f t="shared" si="142"/>
        <v>279.15102514960176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67.805365957900023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101.07628890237928</v>
      </c>
      <c r="AO136" s="62">
        <f t="shared" si="144"/>
        <v>525.17643703681017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11.258505051417787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6.3133804665613269E-16</v>
      </c>
      <c r="AX136" s="23">
        <f t="shared" si="114"/>
        <v>11.258505051417787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67.805365957900023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67.805365957900023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67.805365957900023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67.805365957900023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67.805365957900023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67.805365957900023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67.805365957900023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67.805365957900023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4.5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16.5</v>
      </c>
      <c r="H137" s="70">
        <f t="shared" si="110"/>
        <v>190.66666666666666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67.84343795206378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-4.7884896048344674E-14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441.65022104269036</v>
      </c>
      <c r="T137" s="62">
        <f t="shared" si="142"/>
        <v>279.15102514960176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67.84343795206378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101.07628890237928</v>
      </c>
      <c r="AO137" s="62">
        <f t="shared" si="144"/>
        <v>525.17643703681017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11.037732634369505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4.4642341401162034E-16</v>
      </c>
      <c r="AX137" s="23">
        <f t="shared" si="114"/>
        <v>11.037732634369505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67.84343795206378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67.84343795206378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67.84343795206378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67.84343795206378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67.84343795206378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67.84343795206378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67.84343795206378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67.84343795206378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4.5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16.5</v>
      </c>
      <c r="H138" s="70">
        <f t="shared" si="110"/>
        <v>190.66666666666666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67.880849482245026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-4.7884896048344674E-14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441.65022104269036</v>
      </c>
      <c r="T138" s="62">
        <f t="shared" si="142"/>
        <v>279.15102514960176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67.880849482245026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101.07628890237928</v>
      </c>
      <c r="AO138" s="62">
        <f t="shared" si="144"/>
        <v>525.17643703681017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10.821289429761661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3.1566902332806634E-16</v>
      </c>
      <c r="AX138" s="23">
        <f t="shared" si="114"/>
        <v>10.821289429761661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67.880849482245026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67.880849482245026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67.880849482245026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67.880849482245026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67.880849482245026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67.880849482245026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67.880849482245026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67.880849482245026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4.5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16.5</v>
      </c>
      <c r="H139" s="70">
        <f t="shared" si="110"/>
        <v>190.66666666666666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67.917612006017279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-4.7884896048344674E-14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441.65022104269036</v>
      </c>
      <c r="T139" s="62">
        <f t="shared" si="142"/>
        <v>279.15102514960176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67.917612006017279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101.07628890237928</v>
      </c>
      <c r="AO139" s="62">
        <f t="shared" si="144"/>
        <v>525.17643703681017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10.609090544378859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2.2321170700581017E-16</v>
      </c>
      <c r="AX139" s="23">
        <f t="shared" si="114"/>
        <v>10.609090544378859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67.917612006017279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67.917612006017279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67.917612006017279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67.917612006017279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67.917612006017279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67.917612006017279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67.917612006017279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67.917612006017279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4.5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16.5</v>
      </c>
      <c r="H140" s="70">
        <f t="shared" si="110"/>
        <v>190.66666666666666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67.953736782190759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-4.7884896048344674E-14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441.65022104269036</v>
      </c>
      <c r="T140" s="62">
        <f t="shared" si="142"/>
        <v>279.15102514960176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67.953736782190759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101.07628890237928</v>
      </c>
      <c r="AO140" s="62">
        <f t="shared" si="144"/>
        <v>525.17643703681017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10.401052749709873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1.5783451166403317E-16</v>
      </c>
      <c r="AX140" s="23">
        <f t="shared" si="114"/>
        <v>10.401052749709873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67.953736782190759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67.953736782190759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67.953736782190759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67.953736782190759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67.953736782190759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67.953736782190759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67.953736782190759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67.953736782190759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4.5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16.5</v>
      </c>
      <c r="H141" s="70">
        <f t="shared" si="110"/>
        <v>190.66666666666666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67.989234874260546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-4.7884896048344674E-14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441.65022104269036</v>
      </c>
      <c r="T141" s="62">
        <f t="shared" si="142"/>
        <v>279.15102514960176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67.989234874260546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101.07628890237928</v>
      </c>
      <c r="AO141" s="62">
        <f t="shared" si="144"/>
        <v>525.17643703681017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10.197094449303821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1.1160585350290508E-16</v>
      </c>
      <c r="AX141" s="23">
        <f t="shared" si="114"/>
        <v>10.197094449303821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67.989234874260546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67.989234874260546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67.989234874260546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67.989234874260546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67.989234874260546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67.989234874260546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67.989234874260546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67.989234874260546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4.5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16.5</v>
      </c>
      <c r="H142" s="70">
        <f t="shared" si="110"/>
        <v>190.66666666666666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68.024117153794776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-4.7884896048344674E-14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441.65022104269036</v>
      </c>
      <c r="T142" s="62">
        <f t="shared" si="142"/>
        <v>279.15102514960176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68.024117153794776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101.07628890237928</v>
      </c>
      <c r="AO142" s="62">
        <f t="shared" si="144"/>
        <v>525.17643703681017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9.9971356467664503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7.8917255832016586E-17</v>
      </c>
      <c r="AX142" s="23">
        <f t="shared" si="114"/>
        <v>9.9971356467664503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68.024117153794776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68.024117153794776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68.024117153794776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68.024117153794776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68.024117153794776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68.024117153794776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68.024117153794776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68.024117153794776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4.5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16.5</v>
      </c>
      <c r="H143" s="70">
        <f t="shared" si="110"/>
        <v>190.66666666666666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68.058394303764175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-4.7884896048344674E-14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441.65022104269036</v>
      </c>
      <c r="T143" s="62">
        <f t="shared" si="142"/>
        <v>279.15102514960176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68.058394303764175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101.07628890237928</v>
      </c>
      <c r="AO143" s="62">
        <f t="shared" si="144"/>
        <v>525.17643703681017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9.8010979143840125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5.5802926751452542E-17</v>
      </c>
      <c r="AX143" s="23">
        <f t="shared" si="114"/>
        <v>9.8010979143840125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68.058394303764175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68.058394303764175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68.058394303764175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68.058394303764175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68.058394303764175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68.058394303764175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68.058394303764175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68.058394303764175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4.5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16.5</v>
      </c>
      <c r="H144" s="70">
        <f t="shared" si="110"/>
        <v>190.66666666666666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68.092076821813819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-4.7884896048344674E-14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441.65022104269036</v>
      </c>
      <c r="T144" s="62">
        <f t="shared" si="142"/>
        <v>279.15102514960176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68.092076821813819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101.07628890237928</v>
      </c>
      <c r="AO144" s="62">
        <f t="shared" si="144"/>
        <v>525.17643703681017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9.6089043623623827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3.9458627916008293E-17</v>
      </c>
      <c r="AX144" s="23">
        <f t="shared" si="114"/>
        <v>9.6089043623623827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68.092076821813819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68.092076821813819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68.092076821813819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68.092076821813819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68.092076821813819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68.092076821813819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68.092076821813819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68.092076821813819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4.5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16.5</v>
      </c>
      <c r="H145" s="70">
        <f t="shared" si="110"/>
        <v>190.66666666666666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68.125175023478135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-4.7884896048344674E-14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441.65022104269036</v>
      </c>
      <c r="T145" s="62">
        <f t="shared" si="142"/>
        <v>279.15102514960176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68.125175023478135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101.07628890237928</v>
      </c>
      <c r="AO145" s="62">
        <f t="shared" si="144"/>
        <v>525.17643703681017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9.4204796086694067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2.7901463375726271E-17</v>
      </c>
      <c r="AX145" s="23">
        <f t="shared" si="114"/>
        <v>9.4204796086694067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68.125175023478135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68.125175023478135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68.125175023478135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68.125175023478135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68.125175023478135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68.125175023478135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68.125175023478135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68.125175023478135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4.5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16.5</v>
      </c>
      <c r="H146" s="70">
        <f t="shared" si="110"/>
        <v>190.66666666666666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68.157699045340081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-4.7884896048344674E-14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441.65022104269036</v>
      </c>
      <c r="T146" s="62">
        <f t="shared" si="142"/>
        <v>279.15102514960176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68.157699045340081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101.07628890237928</v>
      </c>
      <c r="AO146" s="62">
        <f t="shared" si="144"/>
        <v>525.17643703681017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9.2357497494685976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1.9729313958004146E-17</v>
      </c>
      <c r="AX146" s="23">
        <f t="shared" si="114"/>
        <v>9.2357497494685976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68.157699045340081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68.157699045340081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68.157699045340081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68.157699045340081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68.157699045340081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68.157699045340081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68.157699045340081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68.157699045340081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4.5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16.5</v>
      </c>
      <c r="H147" s="70">
        <f t="shared" si="110"/>
        <v>190.66666666666666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68.189658848135537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-4.7884896048344674E-14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441.65022104269036</v>
      </c>
      <c r="T147" s="62">
        <f t="shared" si="142"/>
        <v>279.15102514960176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68.189658848135537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101.07628890237928</v>
      </c>
      <c r="AO147" s="62">
        <f t="shared" si="144"/>
        <v>525.17643703681017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9.0546423301326282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1.3950731687863136E-17</v>
      </c>
      <c r="AX147" s="23">
        <f t="shared" si="114"/>
        <v>9.0546423301326282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68.189658848135537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68.189658848135537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68.189658848135537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68.189658848135537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68.189658848135537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68.189658848135537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68.189658848135537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68.189658848135537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4.5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16.5</v>
      </c>
      <c r="H148" s="70">
        <f t="shared" si="110"/>
        <v>190.66666666666666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68.221064219803878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-4.7884896048344674E-14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441.65022104269036</v>
      </c>
      <c r="T148" s="62">
        <f t="shared" si="142"/>
        <v>279.15102514960176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68.221064219803878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101.07628890237928</v>
      </c>
      <c r="AO148" s="62">
        <f t="shared" si="144"/>
        <v>525.17643703681017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8.8770863168252188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9.8646569790020732E-18</v>
      </c>
      <c r="AX148" s="23">
        <f t="shared" si="114"/>
        <v>8.8770863168252188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68.221064219803878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68.221064219803878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68.221064219803878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68.221064219803878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68.221064219803878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68.221064219803878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68.221064219803878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68.221064219803878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4.5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16.5</v>
      </c>
      <c r="H149" s="70">
        <f t="shared" si="110"/>
        <v>190.66666666666666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68.251924778485716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-4.7884896048344674E-14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441.65022104269036</v>
      </c>
      <c r="T149" s="62">
        <f t="shared" si="142"/>
        <v>279.15102514960176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68.251924778485716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101.07628890237928</v>
      </c>
      <c r="AO149" s="62">
        <f t="shared" si="144"/>
        <v>525.17643703681017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8.7030120686402928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6.9753658439315678E-18</v>
      </c>
      <c r="AX149" s="23">
        <f t="shared" si="114"/>
        <v>8.7030120686402928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68.251924778485716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68.251924778485716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68.251924778485716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68.251924778485716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68.251924778485716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68.251924778485716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68.251924778485716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68.251924778485716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4.5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16.5</v>
      </c>
      <c r="H150" s="70">
        <f t="shared" si="110"/>
        <v>190.66666666666666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68.282249975468247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-4.7884896048344674E-14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441.65022104269036</v>
      </c>
      <c r="T150" s="62">
        <f t="shared" si="142"/>
        <v>279.15102514960176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68.282249975468247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101.07628890237928</v>
      </c>
      <c r="AO150" s="62">
        <f t="shared" si="144"/>
        <v>525.17643703681017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8.5323513102874653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4.9323284895010366E-18</v>
      </c>
      <c r="AX150" s="23">
        <f t="shared" si="114"/>
        <v>8.5323513102874653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68.282249975468247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68.282249975468247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68.282249975468247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68.282249975468247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68.282249975468247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68.282249975468247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68.282249975468247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68.282249975468247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4.5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16.5</v>
      </c>
      <c r="H151" s="70">
        <f t="shared" si="110"/>
        <v>190.66666666666666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68.312049098080138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-4.7884896048344674E-14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441.65022104269036</v>
      </c>
      <c r="T151" s="62">
        <f t="shared" si="142"/>
        <v>279.15102514960176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68.312049098080138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101.07628890237928</v>
      </c>
      <c r="AO151" s="62">
        <f t="shared" si="144"/>
        <v>525.17643703681017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8.3650371053131529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3.4876829219657839E-18</v>
      </c>
      <c r="AX151" s="23">
        <f t="shared" si="114"/>
        <v>8.3650371053131529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68.312049098080138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68.312049098080138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68.312049098080138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68.312049098080138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68.312049098080138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68.312049098080138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68.312049098080138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68.312049098080138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4.5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16.5</v>
      </c>
      <c r="H152" s="70">
        <f t="shared" si="110"/>
        <v>190.66666666666666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68.341331272535569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-4.7884896048344674E-14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441.65022104269036</v>
      </c>
      <c r="T152" s="62">
        <f t="shared" si="142"/>
        <v>279.15102514960176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68.341331272535569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101.07628890237928</v>
      </c>
      <c r="AO152" s="62">
        <f t="shared" si="144"/>
        <v>525.17643703681017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8.2010038298467993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2.4661642447505183E-18</v>
      </c>
      <c r="AX152" s="23">
        <f t="shared" si="114"/>
        <v>8.2010038298467993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68.341331272535569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68.341331272535569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68.341331272535569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68.341331272535569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68.341331272535569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68.341331272535569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68.341331272535569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68.341331272535569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4.5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16.5</v>
      </c>
      <c r="H153" s="70">
        <f t="shared" si="110"/>
        <v>190.66666666666666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68.370105466729342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-4.7884896048344674E-14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441.65022104269036</v>
      </c>
      <c r="T153" s="62">
        <f t="shared" si="142"/>
        <v>279.15102514960176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68.370105466729342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101.07628890237928</v>
      </c>
      <c r="AO153" s="62">
        <f t="shared" si="144"/>
        <v>525.17643703681017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8.0401871468619213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1.7438414609828919E-18</v>
      </c>
      <c r="AX153" s="23">
        <f t="shared" si="114"/>
        <v>8.0401871468619213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68.370105466729342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68.370105466729342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68.370105466729342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68.370105466729342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68.370105466729342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68.370105466729342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68.370105466729342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68.370105466729342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4.5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16.5</v>
      </c>
      <c r="H154" s="70">
        <f t="shared" si="110"/>
        <v>190.66666666666666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68.398380492983307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-4.7884896048344674E-14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441.65022104269036</v>
      </c>
      <c r="T154" s="62">
        <f t="shared" si="142"/>
        <v>279.15102514960176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68.398380492983307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101.07628890237928</v>
      </c>
      <c r="AO154" s="62">
        <f t="shared" si="144"/>
        <v>525.17643703681017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7.8825239809418859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1.2330821223752592E-18</v>
      </c>
      <c r="AX154" s="23">
        <f t="shared" ref="AX154:AX203" si="166">SUM(AU154:AW154)</f>
        <v>7.8825239809418859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68.398380492983307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68.398380492983307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68.398380492983307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68.398380492983307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68.398380492983307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68.398380492983307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68.398380492983307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68.398380492983307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4.5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16.5</v>
      </c>
      <c r="H155" s="70">
        <f t="shared" si="110"/>
        <v>190.66666666666666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68.426165010745251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-4.7884896048344674E-14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441.65022104269036</v>
      </c>
      <c r="T155" s="62">
        <f t="shared" si="142"/>
        <v>279.15102514960176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68.426165010745251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101.07628890237928</v>
      </c>
      <c r="AO155" s="62">
        <f t="shared" si="144"/>
        <v>525.17643703681017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7.7279524935405064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8.7192073049144597E-19</v>
      </c>
      <c r="AX155" s="23">
        <f t="shared" si="166"/>
        <v>7.7279524935405064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68.426165010745251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68.426165010745251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68.426165010745251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68.426165010745251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68.426165010745251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68.426165010745251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68.426165010745251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68.426165010745251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4.5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16.5</v>
      </c>
      <c r="H156" s="70">
        <f t="shared" si="110"/>
        <v>190.66666666666666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68.453467529240925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-4.7884896048344674E-14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441.65022104269036</v>
      </c>
      <c r="T156" s="62">
        <f t="shared" si="142"/>
        <v>279.15102514960176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68.453467529240925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101.07628890237928</v>
      </c>
      <c r="AO156" s="62">
        <f t="shared" si="144"/>
        <v>525.17643703681017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7.5764120587277706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6.1654106118762958E-19</v>
      </c>
      <c r="AX156" s="23">
        <f t="shared" si="166"/>
        <v>7.5764120587277706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68.453467529240925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68.453467529240925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68.453467529240925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68.453467529240925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68.453467529240925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68.453467529240925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68.453467529240925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68.453467529240925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4.5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16.5</v>
      </c>
      <c r="H157" s="70">
        <f t="shared" si="110"/>
        <v>190.66666666666666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68.480296410079944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-4.7884896048344674E-14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441.65022104269036</v>
      </c>
      <c r="T157" s="62">
        <f t="shared" si="142"/>
        <v>279.15102514960176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68.480296410079944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101.07628890237928</v>
      </c>
      <c r="AO157" s="62">
        <f t="shared" si="144"/>
        <v>525.17643703681017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7.4278432394111737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4.3596036524572298E-19</v>
      </c>
      <c r="AX157" s="23">
        <f t="shared" si="166"/>
        <v>7.4278432394111737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68.480296410079944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68.480296410079944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68.480296410079944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68.480296410079944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68.480296410079944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68.480296410079944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68.480296410079944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68.480296410079944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4.5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16.5</v>
      </c>
      <c r="H158" s="70">
        <f t="shared" si="110"/>
        <v>190.66666666666666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68.506659869816829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-4.7884896048344674E-14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441.65022104269036</v>
      </c>
      <c r="T158" s="62">
        <f t="shared" si="142"/>
        <v>279.15102514960176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68.506659869816829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101.07628890237928</v>
      </c>
      <c r="AO158" s="62">
        <f t="shared" si="144"/>
        <v>525.17643703681017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7.2821877640233437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3.0827053059381479E-19</v>
      </c>
      <c r="AX158" s="23">
        <f t="shared" si="166"/>
        <v>7.2821877640233437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68.506659869816829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68.506659869816829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68.506659869816829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68.506659869816829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68.506659869816829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68.506659869816829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68.506659869816829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68.506659869816829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4.5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16.5</v>
      </c>
      <c r="H159" s="70">
        <f t="shared" si="110"/>
        <v>190.66666666666666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68.532565982467133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-4.7884896048344674E-14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441.65022104269036</v>
      </c>
      <c r="T159" s="62">
        <f t="shared" si="142"/>
        <v>279.15102514960176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68.532565982467133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101.07628890237928</v>
      </c>
      <c r="AO159" s="62">
        <f t="shared" si="144"/>
        <v>525.17643703681017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7.139388503666801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2.1798018262286149E-19</v>
      </c>
      <c r="AX159" s="23">
        <f t="shared" si="166"/>
        <v>7.139388503666801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68.532565982467133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68.532565982467133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68.532565982467133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68.532565982467133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68.532565982467133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68.532565982467133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68.532565982467133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68.532565982467133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4.5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16.5</v>
      </c>
      <c r="H160" s="70">
        <f t="shared" si="110"/>
        <v>190.66666666666666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68.558022681980361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-4.7884896048344674E-14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441.65022104269036</v>
      </c>
      <c r="T160" s="62">
        <f t="shared" si="142"/>
        <v>279.15102514960176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68.558022681980361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101.07628890237928</v>
      </c>
      <c r="AO160" s="62">
        <f t="shared" si="144"/>
        <v>525.17643703681017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6.9993894497069018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1.5413526529690739E-19</v>
      </c>
      <c r="AX160" s="23">
        <f t="shared" si="166"/>
        <v>6.9993894497069018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68.558022681980361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68.558022681980361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68.558022681980361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68.558022681980361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68.558022681980361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68.558022681980361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68.558022681980361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68.558022681980361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4.5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16.5</v>
      </c>
      <c r="H161" s="70">
        <f t="shared" si="110"/>
        <v>190.66666666666666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68.583037764669669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-4.7884896048344674E-14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441.65022104269036</v>
      </c>
      <c r="T161" s="62">
        <f t="shared" si="142"/>
        <v>279.15102514960176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68.583037764669669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101.07628890237928</v>
      </c>
      <c r="AO161" s="62">
        <f t="shared" si="144"/>
        <v>525.17643703681017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6.8621356918041645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1.0899009131143075E-19</v>
      </c>
      <c r="AX161" s="23">
        <f t="shared" si="166"/>
        <v>6.8621356918041645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68.583037764669669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68.583037764669669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68.583037764669669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68.583037764669669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68.583037764669669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68.583037764669669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68.583037764669669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68.583037764669669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4.5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16.5</v>
      </c>
      <c r="H162" s="70">
        <f t="shared" si="110"/>
        <v>190.66666666666666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68.607618891599657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-4.7884896048344674E-14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441.65022104269036</v>
      </c>
      <c r="T162" s="62">
        <f t="shared" si="142"/>
        <v>279.15102514960176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68.607618891599657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101.07628890237928</v>
      </c>
      <c r="AO162" s="62">
        <f t="shared" si="144"/>
        <v>525.17643703681017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6.7275733963773741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7.7067632648453697E-20</v>
      </c>
      <c r="AX162" s="23">
        <f t="shared" si="166"/>
        <v>6.7275733963773741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68.607618891599657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68.607618891599657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68.607618891599657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68.607618891599657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68.607618891599657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68.607618891599657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68.607618891599657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68.607618891599657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4.5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16.5</v>
      </c>
      <c r="H163" s="70">
        <f t="shared" si="110"/>
        <v>190.66666666666666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68.631773590932596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-4.7884896048344674E-14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441.65022104269036</v>
      </c>
      <c r="T163" s="62">
        <f t="shared" si="142"/>
        <v>279.15102514960176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68.631773590932596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101.07628890237928</v>
      </c>
      <c r="AO163" s="62">
        <f t="shared" si="144"/>
        <v>525.17643703681017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6.595649785489007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5.4495045655715373E-20</v>
      </c>
      <c r="AX163" s="23">
        <f t="shared" si="166"/>
        <v>6.595649785489007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68.631773590932596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68.631773590932596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68.631773590932596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68.631773590932596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68.631773590932596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68.631773590932596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68.631773590932596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68.631773590932596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4.5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16.5</v>
      </c>
      <c r="H164" s="70">
        <f t="shared" si="110"/>
        <v>190.66666666666666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68.655509260233927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-4.7884896048344674E-14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441.65022104269036</v>
      </c>
      <c r="T164" s="62">
        <f t="shared" si="142"/>
        <v>279.15102514960176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68.655509260233927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101.07628890237928</v>
      </c>
      <c r="AO164" s="62">
        <f t="shared" si="144"/>
        <v>525.17643703681017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6.4663131161447032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3.8533816324226849E-20</v>
      </c>
      <c r="AX164" s="23">
        <f t="shared" si="166"/>
        <v>6.4663131161447032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68.655509260233927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68.655509260233927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68.655509260233927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68.655509260233927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68.655509260233927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68.655509260233927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68.655509260233927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68.655509260233927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4.5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16.5</v>
      </c>
      <c r="H165" s="70">
        <f t="shared" si="110"/>
        <v>190.66666666666666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68.678833168737867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-4.7884896048344674E-14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441.65022104269036</v>
      </c>
      <c r="T165" s="62">
        <f t="shared" si="142"/>
        <v>279.15102514960176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68.678833168737867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101.07628890237928</v>
      </c>
      <c r="AO165" s="62">
        <f t="shared" si="144"/>
        <v>525.17643703681017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6.3395126599986629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2.7247522827857687E-20</v>
      </c>
      <c r="AX165" s="23">
        <f t="shared" si="166"/>
        <v>6.3395126599986629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68.678833168737867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68.678833168737867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68.678833168737867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68.678833168737867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68.678833168737867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68.678833168737867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68.678833168737867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68.678833168737867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4.5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16.5</v>
      </c>
      <c r="H166" s="70">
        <f t="shared" si="110"/>
        <v>190.66666666666666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68.701752459573726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-4.7884896048344674E-14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441.65022104269036</v>
      </c>
      <c r="T166" s="62">
        <f t="shared" si="142"/>
        <v>279.15102514960176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68.701752459573726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101.07628890237928</v>
      </c>
      <c r="AO166" s="62">
        <f t="shared" si="144"/>
        <v>525.17643703681017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6.2151986834570048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1.9266908162113424E-20</v>
      </c>
      <c r="AX166" s="23">
        <f t="shared" si="166"/>
        <v>6.2151986834570048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68.701752459573726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68.701752459573726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68.701752459573726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68.701752459573726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68.701752459573726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68.701752459573726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68.701752459573726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68.701752459573726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4.5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16.5</v>
      </c>
      <c r="H167" s="70">
        <f t="shared" si="110"/>
        <v>190.66666666666666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68.724274151953438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-4.7884896048344674E-14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441.65022104269036</v>
      </c>
      <c r="T167" s="62">
        <f t="shared" si="142"/>
        <v>279.15102514960176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68.724274151953438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101.07628890237928</v>
      </c>
      <c r="AO167" s="62">
        <f t="shared" si="144"/>
        <v>525.17643703681017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6.0933224281712901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1.3623761413928843E-20</v>
      </c>
      <c r="AX167" s="23">
        <f t="shared" si="166"/>
        <v>6.0933224281712901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68.724274151953438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68.724274151953438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68.724274151953438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68.724274151953438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68.724274151953438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68.724274151953438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68.724274151953438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68.724274151953438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4.5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16.5</v>
      </c>
      <c r="H168" s="70">
        <f t="shared" si="110"/>
        <v>190.66666666666666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68.746405143321326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-4.7884896048344674E-14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441.65022104269036</v>
      </c>
      <c r="T168" s="62">
        <f t="shared" si="142"/>
        <v>279.15102514960176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68.746405143321326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101.07628890237928</v>
      </c>
      <c r="AO168" s="62">
        <f t="shared" si="144"/>
        <v>525.17643703681017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5.9738360919145528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9.6334540810567122E-21</v>
      </c>
      <c r="AX168" s="23">
        <f t="shared" si="166"/>
        <v>5.9738360919145528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68.746405143321326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68.746405143321326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68.746405143321326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68.746405143321326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68.746405143321326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68.746405143321326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68.746405143321326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68.746405143321326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4.5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16.5</v>
      </c>
      <c r="H169" s="70">
        <f t="shared" si="110"/>
        <v>190.66666666666666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68.768152211466472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-4.7884896048344674E-14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441.65022104269036</v>
      </c>
      <c r="T169" s="62">
        <f t="shared" si="142"/>
        <v>279.15102514960176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68.768152211466472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101.07628890237928</v>
      </c>
      <c r="AO169" s="62">
        <f t="shared" si="144"/>
        <v>525.17643703681017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5.8566928098323405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6.8118807069644216E-21</v>
      </c>
      <c r="AX169" s="23">
        <f t="shared" si="166"/>
        <v>5.8566928098323405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68.768152211466472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68.768152211466472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68.768152211466472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68.768152211466472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68.768152211466472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68.768152211466472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68.768152211466472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68.768152211466472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4.5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16.5</v>
      </c>
      <c r="H170" s="70">
        <f t="shared" si="110"/>
        <v>190.66666666666666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68.789522016598454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-4.7884896048344674E-14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441.65022104269036</v>
      </c>
      <c r="T170" s="62">
        <f t="shared" si="142"/>
        <v>279.15102514960176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68.789522016598454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101.07628890237928</v>
      </c>
      <c r="AO170" s="62">
        <f t="shared" si="144"/>
        <v>525.17643703681017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5.741846636061414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4.8167270405283561E-21</v>
      </c>
      <c r="AX170" s="23">
        <f t="shared" si="166"/>
        <v>5.741846636061414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68.789522016598454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68.789522016598454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68.789522016598454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68.789522016598454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68.789522016598454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68.789522016598454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68.789522016598454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68.789522016598454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4.5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16.5</v>
      </c>
      <c r="H171" s="70">
        <f t="shared" si="110"/>
        <v>190.66666666666666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68.810521103387117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-4.7884896048344674E-14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441.65022104269036</v>
      </c>
      <c r="T171" s="62">
        <f t="shared" si="142"/>
        <v>279.15102514960176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68.810521103387117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101.07628890237928</v>
      </c>
      <c r="AO171" s="62">
        <f t="shared" si="144"/>
        <v>525.17643703681017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5.6292525257088863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3.4059403534822108E-21</v>
      </c>
      <c r="AX171" s="23">
        <f t="shared" si="166"/>
        <v>5.6292525257088863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68.810521103387117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68.810521103387117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68.810521103387117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68.810521103387117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68.810521103387117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68.810521103387117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68.810521103387117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68.810521103387117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4.5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16.5</v>
      </c>
      <c r="H172" s="70">
        <f t="shared" si="110"/>
        <v>190.66666666666666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68.831155902966941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-4.7884896048344674E-14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441.65022104269036</v>
      </c>
      <c r="T172" s="62">
        <f t="shared" si="142"/>
        <v>279.15102514960176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68.831155902966941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101.07628890237928</v>
      </c>
      <c r="AO172" s="62">
        <f t="shared" si="144"/>
        <v>525.17643703681017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5.5188663171847452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2.408363520264178E-21</v>
      </c>
      <c r="AX172" s="23">
        <f t="shared" si="166"/>
        <v>5.5188663171847452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68.831155902966941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68.831155902966941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68.831155902966941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68.831155902966941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68.831155902966941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68.831155902966941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68.831155902966941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68.831155902966941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4.5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16.5</v>
      </c>
      <c r="H173" s="70">
        <f t="shared" si="110"/>
        <v>190.66666666666666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68.851432734906524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-4.7884896048344674E-14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441.65022104269036</v>
      </c>
      <c r="T173" s="62">
        <f t="shared" si="142"/>
        <v>279.15102514960176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68.851432734906524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101.07628890237928</v>
      </c>
      <c r="AO173" s="62">
        <f t="shared" si="144"/>
        <v>525.17643703681017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5.4106447148808234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1.7029701767411054E-21</v>
      </c>
      <c r="AX173" s="23">
        <f t="shared" si="166"/>
        <v>5.4106447148808234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68.851432734906524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68.851432734906524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68.851432734906524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68.851432734906524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68.851432734906524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68.851432734906524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68.851432734906524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68.851432734906524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4.5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16.5</v>
      </c>
      <c r="H174" s="70">
        <f t="shared" si="110"/>
        <v>190.66666666666666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68.871357809144186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-4.7884896048344674E-14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441.65022104269036</v>
      </c>
      <c r="T174" s="62">
        <f t="shared" si="142"/>
        <v>279.15102514960176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68.871357809144186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101.07628890237928</v>
      </c>
      <c r="AO174" s="62">
        <f t="shared" si="144"/>
        <v>525.17643703681017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5.3045452721894222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1.204181760132089E-21</v>
      </c>
      <c r="AX174" s="23">
        <f t="shared" si="166"/>
        <v>5.3045452721894222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68.871357809144186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68.871357809144186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68.871357809144186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68.871357809144186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68.871357809144186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68.871357809144186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68.871357809144186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68.871357809144186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4.5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16.5</v>
      </c>
      <c r="H175" s="70">
        <f t="shared" si="110"/>
        <v>190.66666666666666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68.890937227889594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-4.7884896048344674E-14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441.65022104269036</v>
      </c>
      <c r="T175" s="62">
        <f t="shared" si="142"/>
        <v>279.15102514960176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68.890937227889594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101.07628890237928</v>
      </c>
      <c r="AO175" s="62">
        <f t="shared" si="144"/>
        <v>525.17643703681017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5.2005263748549293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8.514850883705527E-22</v>
      </c>
      <c r="AX175" s="23">
        <f t="shared" si="166"/>
        <v>5.2005263748549293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68.890937227889594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68.890937227889594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68.890937227889594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68.890937227889594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68.890937227889594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68.890937227889594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68.890937227889594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68.890937227889594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4.5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16.5</v>
      </c>
      <c r="H176" s="70">
        <f t="shared" si="110"/>
        <v>190.66666666666666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68.910176987492804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-4.7884896048344674E-14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441.65022104269036</v>
      </c>
      <c r="T176" s="62">
        <f t="shared" si="142"/>
        <v>279.15102514960176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68.910176987492804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101.07628890237928</v>
      </c>
      <c r="AO176" s="62">
        <f t="shared" si="144"/>
        <v>525.17643703681017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5.0985472246519032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6.0209088006604451E-22</v>
      </c>
      <c r="AX176" s="23">
        <f t="shared" si="166"/>
        <v>5.0985472246519032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68.910176987492804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68.910176987492804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68.910176987492804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68.910176987492804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68.910176987492804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68.910176987492804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68.910176987492804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68.910176987492804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4.5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16.5</v>
      </c>
      <c r="H177" s="70">
        <f t="shared" si="110"/>
        <v>190.66666666666666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68.929082980280569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-4.7884896048344674E-14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441.65022104269036</v>
      </c>
      <c r="T177" s="62">
        <f t="shared" si="142"/>
        <v>279.15102514960176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68.929082980280569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101.07628890237928</v>
      </c>
      <c r="AO177" s="62">
        <f t="shared" si="144"/>
        <v>525.17643703681017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4.9985678233832189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4.2574254418527635E-22</v>
      </c>
      <c r="AX177" s="23">
        <f t="shared" si="166"/>
        <v>4.9985678233832189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68.929082980280569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68.929082980280569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68.929082980280569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68.929082980280569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68.929082980280569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68.929082980280569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68.929082980280569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68.929082980280569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4.5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16.5</v>
      </c>
      <c r="H178" s="70">
        <f t="shared" si="110"/>
        <v>190.66666666666666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68.947660996360923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-4.7884896048344674E-14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441.65022104269036</v>
      </c>
      <c r="T178" s="62">
        <f t="shared" si="142"/>
        <v>279.15102514960176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68.947660996360923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101.07628890237928</v>
      </c>
      <c r="AO178" s="62">
        <f t="shared" si="144"/>
        <v>525.17643703681017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4.900548957192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3.0104544003302225E-22</v>
      </c>
      <c r="AX178" s="23">
        <f t="shared" si="166"/>
        <v>4.900548957192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68.947660996360923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68.947660996360923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68.947660996360923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68.947660996360923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68.947660996360923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68.947660996360923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68.947660996360923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68.947660996360923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4.5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16.5</v>
      </c>
      <c r="H179" s="70">
        <f t="shared" si="110"/>
        <v>190.66666666666666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68.965916725396511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-4.7884896048344674E-14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441.65022104269036</v>
      </c>
      <c r="T179" s="62">
        <f t="shared" si="142"/>
        <v>279.15102514960176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68.965916725396511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101.07628890237928</v>
      </c>
      <c r="AO179" s="62">
        <f t="shared" si="144"/>
        <v>525.17643703681017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4.804452181181186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2.1287127209263818E-22</v>
      </c>
      <c r="AX179" s="23">
        <f t="shared" si="166"/>
        <v>4.804452181181186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68.965916725396511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68.965916725396511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68.965916725396511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68.965916725396511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68.965916725396511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68.965916725396511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68.965916725396511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68.965916725396511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4.5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16.5</v>
      </c>
      <c r="H180" s="70">
        <f t="shared" si="110"/>
        <v>190.66666666666666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68.983855758347019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-4.7884896048344674E-14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441.65022104269036</v>
      </c>
      <c r="T180" s="62">
        <f t="shared" si="142"/>
        <v>279.15102514960176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68.983855758347019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101.07628890237928</v>
      </c>
      <c r="AO180" s="62">
        <f t="shared" si="144"/>
        <v>525.17643703681017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4.710239804334698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1.5052272001651113E-22</v>
      </c>
      <c r="AX180" s="23">
        <f t="shared" si="166"/>
        <v>4.710239804334698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68.983855758347019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68.983855758347019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68.983855758347019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68.983855758347019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68.983855758347019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68.983855758347019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68.983855758347019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68.983855758347019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4.5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16.5</v>
      </c>
      <c r="H181" s="70">
        <f t="shared" si="110"/>
        <v>190.66666666666666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69.001483589181504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-4.7884896048344674E-14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441.65022104269036</v>
      </c>
      <c r="T181" s="62">
        <f t="shared" si="142"/>
        <v>279.15102514960176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69.001483589181504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101.07628890237928</v>
      </c>
      <c r="AO181" s="62">
        <f t="shared" si="144"/>
        <v>525.17643703681017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4.6178748747342935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1.0643563604631909E-22</v>
      </c>
      <c r="AX181" s="23">
        <f t="shared" si="166"/>
        <v>4.6178748747342935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69.001483589181504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69.001483589181504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69.001483589181504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69.001483589181504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69.001483589181504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69.001483589181504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69.001483589181504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69.001483589181504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4.5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16.5</v>
      </c>
      <c r="H182" s="70">
        <f t="shared" si="110"/>
        <v>190.66666666666666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69.01880561656094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-4.7884896048344674E-14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441.65022104269036</v>
      </c>
      <c r="T182" s="62">
        <f t="shared" si="142"/>
        <v>279.15102514960176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69.01880561656094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101.07628890237928</v>
      </c>
      <c r="AO182" s="62">
        <f t="shared" si="144"/>
        <v>525.17643703681017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4.5273211650663088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7.5261360008255564E-23</v>
      </c>
      <c r="AX182" s="23">
        <f t="shared" si="166"/>
        <v>4.5273211650663088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69.01880561656094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69.01880561656094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69.01880561656094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69.01880561656094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69.01880561656094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69.01880561656094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69.01880561656094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69.01880561656094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4.5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16.5</v>
      </c>
      <c r="H183" s="70">
        <f t="shared" si="110"/>
        <v>190.66666666666666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69.035827145491595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-4.7884896048344674E-14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441.65022104269036</v>
      </c>
      <c r="T183" s="62">
        <f t="shared" si="142"/>
        <v>279.15102514960176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69.035827145491595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101.07628890237928</v>
      </c>
      <c r="AO183" s="62">
        <f t="shared" si="144"/>
        <v>525.17643703681017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4.4385431584126041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5.3217818023159544E-23</v>
      </c>
      <c r="AX183" s="23">
        <f t="shared" si="166"/>
        <v>4.4385431584126041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69.035827145491595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69.035827145491595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69.035827145491595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69.035827145491595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69.035827145491595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69.035827145491595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69.035827145491595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69.035827145491595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4.5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16.5</v>
      </c>
      <c r="H184" s="70">
        <f t="shared" si="110"/>
        <v>190.66666666666666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69.052553388949747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-4.7884896048344674E-14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441.65022104269036</v>
      </c>
      <c r="T184" s="62">
        <f t="shared" si="142"/>
        <v>279.15102514960176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69.052553388949747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101.07628890237928</v>
      </c>
      <c r="AO184" s="62">
        <f t="shared" si="144"/>
        <v>525.17643703681017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4.351506034320141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3.7630680004127782E-23</v>
      </c>
      <c r="AX184" s="23">
        <f t="shared" si="166"/>
        <v>4.351506034320141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69.052553388949747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69.052553388949747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69.052553388949747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69.052553388949747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69.052553388949747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69.052553388949747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69.052553388949747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69.052553388949747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4.5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16.5</v>
      </c>
      <c r="H185" s="70">
        <f t="shared" si="110"/>
        <v>190.66666666666666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69.068989469478169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-4.7884896048344674E-14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441.65022104269036</v>
      </c>
      <c r="T185" s="62">
        <f t="shared" si="142"/>
        <v>279.15102514960176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69.068989469478169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101.07628890237928</v>
      </c>
      <c r="AO185" s="62">
        <f t="shared" si="144"/>
        <v>525.17643703681017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4.2661756551437282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2.6608909011579772E-23</v>
      </c>
      <c r="AX185" s="23">
        <f t="shared" si="166"/>
        <v>4.2661756551437282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69.068989469478169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69.068989469478169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69.068989469478169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69.068989469478169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69.068989469478169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69.068989469478169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69.068989469478169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69.068989469478169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4.5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16.5</v>
      </c>
      <c r="H186" s="70">
        <f t="shared" si="110"/>
        <v>190.66666666666666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69.08514042075501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-4.7884896048344674E-14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441.65022104269036</v>
      </c>
      <c r="T186" s="62">
        <f t="shared" si="142"/>
        <v>279.15102514960176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69.08514042075501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101.07628890237928</v>
      </c>
      <c r="AO186" s="62">
        <f t="shared" si="144"/>
        <v>525.17643703681017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4.182518552656572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1.8815340002063891E-23</v>
      </c>
      <c r="AX186" s="23">
        <f t="shared" si="166"/>
        <v>4.182518552656572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69.08514042075501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69.08514042075501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69.08514042075501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69.08514042075501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69.08514042075501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69.08514042075501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69.08514042075501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69.08514042075501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4.5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16.5</v>
      </c>
      <c r="H187" s="70">
        <f t="shared" si="110"/>
        <v>190.66666666666666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69.101011189135292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-4.7884896048344674E-14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441.65022104269036</v>
      </c>
      <c r="T187" s="62">
        <f t="shared" si="142"/>
        <v>279.15102514960176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69.101011189135292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101.07628890237928</v>
      </c>
      <c r="AO187" s="62">
        <f t="shared" si="144"/>
        <v>525.17643703681017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4.1005019149233952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1.3304454505789886E-23</v>
      </c>
      <c r="AX187" s="23">
        <f t="shared" si="166"/>
        <v>4.1005019149233952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69.101011189135292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69.101011189135292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69.101011189135292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69.101011189135292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69.101011189135292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69.101011189135292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69.101011189135292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69.101011189135292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4.5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16.5</v>
      </c>
      <c r="H188" s="70">
        <f t="shared" si="110"/>
        <v>190.66666666666666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69.116606635165908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-4.7884896048344674E-14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441.65022104269036</v>
      </c>
      <c r="T188" s="62">
        <f t="shared" si="142"/>
        <v>279.15102514960176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69.116606635165908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101.07628890237928</v>
      </c>
      <c r="AO188" s="62">
        <f t="shared" si="144"/>
        <v>525.17643703681017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4.0200935734309562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9.4076700010319455E-24</v>
      </c>
      <c r="AX188" s="23">
        <f t="shared" si="166"/>
        <v>4.0200935734309562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69.116606635165908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69.116606635165908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69.116606635165908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69.116606635165908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69.116606635165908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69.116606635165908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69.116606635165908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69.116606635165908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4.5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16.5</v>
      </c>
      <c r="H189" s="70">
        <f t="shared" si="110"/>
        <v>190.66666666666666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69.131931535074102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-4.7884896048344674E-14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441.65022104269036</v>
      </c>
      <c r="T189" s="62">
        <f t="shared" si="142"/>
        <v>279.15102514960176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69.131931535074102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101.07628890237928</v>
      </c>
      <c r="AO189" s="62">
        <f t="shared" si="144"/>
        <v>525.17643703681017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3.9412619904709385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6.652227252894943E-24</v>
      </c>
      <c r="AX189" s="23">
        <f t="shared" si="166"/>
        <v>3.9412619904709385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69.131931535074102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69.131931535074102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69.131931535074102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69.131931535074102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69.131931535074102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69.131931535074102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69.131931535074102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69.131931535074102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4.5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16.5</v>
      </c>
      <c r="H190" s="70">
        <f t="shared" si="110"/>
        <v>190.66666666666666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69.146990582230217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-4.7884896048344674E-14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441.65022104269036</v>
      </c>
      <c r="T190" s="62">
        <f t="shared" si="142"/>
        <v>279.15102514960176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69.146990582230217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101.07628890237928</v>
      </c>
      <c r="AO190" s="62">
        <f t="shared" si="144"/>
        <v>525.17643703681017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3.8639762467702488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4.7038350005159727E-24</v>
      </c>
      <c r="AX190" s="23">
        <f t="shared" si="166"/>
        <v>3.8639762467702488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69.146990582230217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69.146990582230217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69.146990582230217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69.146990582230217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69.146990582230217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69.146990582230217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69.146990582230217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69.146990582230217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4.5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16.5</v>
      </c>
      <c r="H191" s="70">
        <f t="shared" si="110"/>
        <v>190.66666666666666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69.161788388585151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-4.7884896048344674E-14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441.65022104269036</v>
      </c>
      <c r="T191" s="62">
        <f t="shared" si="142"/>
        <v>279.15102514960176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69.161788388585151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101.07628890237928</v>
      </c>
      <c r="AO191" s="62">
        <f t="shared" si="144"/>
        <v>525.17643703681017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3.7882060293638808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3.3261136264474715E-24</v>
      </c>
      <c r="AX191" s="23">
        <f t="shared" si="166"/>
        <v>3.7882060293638808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69.161788388585151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69.161788388585151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69.161788388585151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69.161788388585151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69.161788388585151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69.161788388585151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69.161788388585151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69.161788388585151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4.5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16.5</v>
      </c>
      <c r="H192" s="70">
        <f t="shared" si="110"/>
        <v>190.66666666666666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69.176329486082778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-4.7884896048344674E-14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441.65022104269036</v>
      </c>
      <c r="T192" s="62">
        <f t="shared" si="142"/>
        <v>279.15102514960176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69.176329486082778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101.07628890237928</v>
      </c>
      <c r="AO192" s="62">
        <f t="shared" si="144"/>
        <v>525.17643703681017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3.7139216197055824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2.3519175002579864E-24</v>
      </c>
      <c r="AX192" s="23">
        <f t="shared" si="166"/>
        <v>3.7139216197055824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69.176329486082778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69.176329486082778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69.176329486082778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69.176329486082778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69.176329486082778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69.176329486082778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69.176329486082778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69.176329486082778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4.5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16.5</v>
      </c>
      <c r="H193" s="70">
        <f t="shared" si="110"/>
        <v>190.66666666666666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69.190618328047833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-4.7884896048344674E-14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441.65022104269036</v>
      </c>
      <c r="T193" s="62">
        <f t="shared" si="142"/>
        <v>279.15102514960176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69.190618328047833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101.07628890237928</v>
      </c>
      <c r="AO193" s="62">
        <f t="shared" si="144"/>
        <v>525.17643703681017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3.6410938820116674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1.6630568132237358E-24</v>
      </c>
      <c r="AX193" s="23">
        <f t="shared" si="166"/>
        <v>3.6410938820116674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69.190618328047833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69.190618328047833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69.190618328047833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69.190618328047833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69.190618328047833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69.190618328047833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69.190618328047833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69.190618328047833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4.5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16.5</v>
      </c>
      <c r="H194" s="70">
        <f t="shared" si="110"/>
        <v>190.66666666666666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69.20465929054987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-4.7884896048344674E-14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441.65022104269036</v>
      </c>
      <c r="T194" s="62">
        <f t="shared" si="142"/>
        <v>279.15102514960176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69.20465929054987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101.07628890237928</v>
      </c>
      <c r="AO194" s="62">
        <f t="shared" si="144"/>
        <v>525.17643703681017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3.5696942518333961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1.1759587501289932E-24</v>
      </c>
      <c r="AX194" s="23">
        <f t="shared" si="166"/>
        <v>3.5696942518333961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69.20465929054987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69.20465929054987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69.20465929054987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69.20465929054987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69.20465929054987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69.20465929054987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69.20465929054987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69.20465929054987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4.5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16.5</v>
      </c>
      <c r="H195" s="70">
        <f t="shared" si="110"/>
        <v>190.66666666666666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69.21845667374339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-4.7884896048344674E-14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441.65022104269036</v>
      </c>
      <c r="T195" s="62">
        <f t="shared" si="142"/>
        <v>279.15102514960176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69.21845667374339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101.07628890237928</v>
      </c>
      <c r="AO195" s="62">
        <f t="shared" si="144"/>
        <v>525.17643703681017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3.4996947248534465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8.3152840661186788E-25</v>
      </c>
      <c r="AX195" s="23">
        <f t="shared" si="166"/>
        <v>3.4996947248534465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69.21845667374339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69.21845667374339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69.21845667374339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69.21845667374339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69.21845667374339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69.21845667374339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69.21845667374339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69.21845667374339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4.5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16.5</v>
      </c>
      <c r="H196" s="70">
        <f t="shared" ref="H196:H203" si="192">(B196+E196+F196)*44/12+(C196+D196)*0.475*44/12</f>
        <v>190.66666666666666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69.232014703184817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-4.7884896048344674E-14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441.65022104269036</v>
      </c>
      <c r="T196" s="62">
        <f t="shared" si="142"/>
        <v>279.15102514960176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69.232014703184817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101.07628890237928</v>
      </c>
      <c r="AO196" s="62">
        <f t="shared" si="144"/>
        <v>525.17643703681017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3.4310678459020778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5.8797937506449659E-25</v>
      </c>
      <c r="AX196" s="23">
        <f t="shared" si="166"/>
        <v>3.4310678459020778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69.232014703184817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69.232014703184817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69.232014703184817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69.232014703184817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69.232014703184817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69.232014703184817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69.232014703184817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69.232014703184817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4.5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16.5</v>
      </c>
      <c r="H197" s="70">
        <f t="shared" si="192"/>
        <v>190.66666666666666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69.245337531126665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-4.7884896048344674E-14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441.65022104269036</v>
      </c>
      <c r="T197" s="62">
        <f t="shared" ref="T197:T203" si="204">$T$3</f>
        <v>279.15102514960176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69.245337531126665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101.07628890237928</v>
      </c>
      <c r="AO197" s="62">
        <f t="shared" ref="AO197:AO203" si="205">$AO$3</f>
        <v>525.17643703681017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3.3637866981886826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4.1576420330593394E-25</v>
      </c>
      <c r="AX197" s="23">
        <f t="shared" si="166"/>
        <v>3.3637866981886826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69.245337531126665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69.245337531126665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69.245337531126665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69.245337531126665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69.245337531126665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69.245337531126665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69.245337531126665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69.245337531126665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4.5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16.5</v>
      </c>
      <c r="H198" s="70">
        <f t="shared" si="192"/>
        <v>190.66666666666666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69.258429237789088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-4.7884896048344674E-14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441.65022104269036</v>
      </c>
      <c r="T198" s="62">
        <f t="shared" si="204"/>
        <v>279.15102514960176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69.258429237789088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101.07628890237928</v>
      </c>
      <c r="AO198" s="62">
        <f t="shared" si="205"/>
        <v>525.17643703681017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3.2978248927444991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2.939896875322483E-25</v>
      </c>
      <c r="AX198" s="23">
        <f t="shared" si="166"/>
        <v>3.2978248927444991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69.258429237789088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69.258429237789088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69.258429237789088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69.258429237789088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69.258429237789088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69.258429237789088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69.258429237789088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69.258429237789088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4.5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16.5</v>
      </c>
      <c r="H199" s="70">
        <f t="shared" si="192"/>
        <v>190.66666666666666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69.271293832609587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-4.7884896048344674E-14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441.65022104269036</v>
      </c>
      <c r="T199" s="62">
        <f t="shared" si="204"/>
        <v>279.15102514960176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69.271293832609587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101.07628890237928</v>
      </c>
      <c r="AO199" s="62">
        <f t="shared" si="205"/>
        <v>525.17643703681017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3.2331565580723476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2.0788210165296697E-25</v>
      </c>
      <c r="AX199" s="23">
        <f t="shared" si="166"/>
        <v>3.2331565580723476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69.271293832609587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69.271293832609587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69.271293832609587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69.271293832609587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69.271293832609587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69.271293832609587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69.271293832609587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69.271293832609587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4.5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16.5</v>
      </c>
      <c r="H200" s="70">
        <f t="shared" si="192"/>
        <v>190.66666666666666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69.28393525547088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-4.7884896048344674E-14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441.65022104269036</v>
      </c>
      <c r="T200" s="62">
        <f t="shared" si="204"/>
        <v>279.15102514960176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69.28393525547088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101.07628890237928</v>
      </c>
      <c r="AO200" s="62">
        <f t="shared" si="205"/>
        <v>525.17643703681017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3.1697563299993274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1.4699484376612415E-25</v>
      </c>
      <c r="AX200" s="23">
        <f t="shared" si="166"/>
        <v>3.1697563299993274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69.28393525547088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69.28393525547088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69.28393525547088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69.28393525547088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69.28393525547088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69.28393525547088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69.28393525547088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69.28393525547088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4.5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16.5</v>
      </c>
      <c r="H201" s="70">
        <f t="shared" si="192"/>
        <v>190.66666666666666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69.296357377907526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-4.7884896048344674E-14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441.65022104269036</v>
      </c>
      <c r="T201" s="62">
        <f t="shared" si="204"/>
        <v>279.15102514960176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69.296357377907526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101.07628890237928</v>
      </c>
      <c r="AO201" s="62">
        <f t="shared" si="205"/>
        <v>525.17643703681017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3.1075993417284984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1.0394105082648348E-25</v>
      </c>
      <c r="AX201" s="23">
        <f t="shared" si="166"/>
        <v>3.1075993417284984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69.296357377907526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69.296357377907526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69.296357377907526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69.296357377907526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69.296357377907526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69.296357377907526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69.296357377907526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69.296357377907526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4.5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16.5</v>
      </c>
      <c r="H202" s="70">
        <f t="shared" si="192"/>
        <v>190.66666666666666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69.308564004291597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-4.7884896048344674E-14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441.65022104269036</v>
      </c>
      <c r="T202" s="62">
        <f t="shared" si="204"/>
        <v>279.15102514960176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69.308564004291597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101.07628890237928</v>
      </c>
      <c r="AO202" s="62">
        <f t="shared" si="205"/>
        <v>525.17643703681017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3.0466612140856411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7.3497421883062074E-26</v>
      </c>
      <c r="AX202" s="23">
        <f t="shared" si="166"/>
        <v>3.0466612140856411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69.308564004291597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69.308564004291597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69.308564004291597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69.308564004291597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69.308564004291597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69.308564004291597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69.308564004291597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69.308564004291597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4.5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47.5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16.5</v>
      </c>
      <c r="H203" s="70">
        <f t="shared" si="192"/>
        <v>190.66666666666666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69.320558872997836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-4.7884896048344674E-14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441.65022104269036</v>
      </c>
      <c r="T203" s="62">
        <f t="shared" si="204"/>
        <v>279.15102514960176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69.320558872997836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101.07628890237928</v>
      </c>
      <c r="AO203" s="62">
        <f t="shared" si="205"/>
        <v>525.17643703681017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2.9869180459572724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5.1970525413241742E-26</v>
      </c>
      <c r="AX203" s="23">
        <f t="shared" si="166"/>
        <v>2.9869180459572724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69.320558872997836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69.320558872997836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69.320558872997836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69.320558872997836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69.320558872997836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69.320558872997836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69.320558872997836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69.320558872997836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1.3487750552117679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workbookViewId="0">
      <selection activeCell="B6" sqref="B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pédonculé</v>
      </c>
      <c r="B6" s="155">
        <f>'Données projet'!D9</f>
        <v>8.6320000000000014</v>
      </c>
      <c r="C6" s="156">
        <f ca="1">IF(OR('Données projet'!B9="",'Données projet'!C9="",'Données projet'!C9=0%),0,Calculateur!S3)</f>
        <v>441.65022104269036</v>
      </c>
      <c r="D6" s="156">
        <f>IF(OR('Données projet'!B9="",'Données projet'!C9="",'Données projet'!C9=0%),0,Calculateur!T3)</f>
        <v>279.15102514960176</v>
      </c>
      <c r="E6" s="156">
        <f ca="1">MIN(C6,D6)</f>
        <v>279.15102514960176</v>
      </c>
      <c r="F6" s="156">
        <f ca="1">E6*B6</f>
        <v>2409.6316490913628</v>
      </c>
      <c r="G6" s="156">
        <f ca="1">F6*(100%-'Données projet'!$C$24)*(100%-'Données projet'!$C$25)*(100%-'Données projet'!$C$26)*(100%-'Données projet'!$C$27)</f>
        <v>2168.6684841822266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133.79600000000002</v>
      </c>
      <c r="K6" s="160">
        <f>J6*(100%-'Données projet'!$C$24)*(100%-'Données projet'!$C$25)*(100%-'Données projet'!$C$26)*(100%-'Données projet'!$C$27)</f>
        <v>120.41640000000002</v>
      </c>
      <c r="L6" s="161">
        <f ca="1">G6+I6+K6</f>
        <v>2289.0848841822267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Robusta</v>
      </c>
      <c r="B7" s="163">
        <f>'Données projet'!D10</f>
        <v>7.968</v>
      </c>
      <c r="C7" s="156">
        <f ca="1">IF(OR('Données projet'!B10="",'Données projet'!C10="",'Données projet'!C10=0%),0,Calculateur!AN3)</f>
        <v>101.07628890237928</v>
      </c>
      <c r="D7" s="156">
        <f>IF(OR('Données projet'!B10="",'Données projet'!C10="",'Données projet'!C10=0%),0,Calculateur!AO3)</f>
        <v>525.17643703681017</v>
      </c>
      <c r="E7" s="156">
        <f t="shared" ref="E7:E15" ca="1" si="0">MIN(C7,D7)</f>
        <v>101.07628890237928</v>
      </c>
      <c r="F7" s="156">
        <f t="shared" ref="F7:F15" ca="1" si="1">E7*B7</f>
        <v>805.37586997415804</v>
      </c>
      <c r="G7" s="156">
        <f ca="1">F7*(100%-'Données projet'!$C$24)*(100%-'Données projet'!$C$25)*(100%-'Données projet'!$C$26)*(100%-'Données projet'!$C$27)</f>
        <v>724.83828297674222</v>
      </c>
      <c r="H7" s="164">
        <f>IF(OR('Données projet'!B10="",'Données projet'!C10="",'Données projet'!C10=0%),0,AVERAGE(Calculateur!$AX$3:$AX$33)*B7)</f>
        <v>325.98438860422544</v>
      </c>
      <c r="I7" s="158">
        <f>H7*(100%-'Données projet'!$C$24)*(100%-'Données projet'!$C$25)*(100%-'Données projet'!$C$26)*(100%-'Données projet'!$C$27)</f>
        <v>293.38594974380288</v>
      </c>
      <c r="J7" s="159">
        <f>IF(OR('Données projet'!B10="",'Données projet'!C10="",'Données projet'!C10=0%),0,SUM(Calculateur!$AQ$3:$AQ$33)*VLOOKUP('Données projet'!$B$10,Paramètres!$A$1:$I$89,9,0)*B7)</f>
        <v>3258.19488</v>
      </c>
      <c r="K7" s="160">
        <f>J7*(100%-'Données projet'!$C$24)*(100%-'Données projet'!$C$25)*(100%-'Données projet'!$C$26)*(100%-'Données projet'!$C$27)</f>
        <v>2932.3753919999999</v>
      </c>
      <c r="L7" s="161">
        <f t="shared" ref="L7:L15" ca="1" si="2">G7+I7+K7</f>
        <v>3950.5996247205449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3215.0075190655207</v>
      </c>
      <c r="G16" s="175">
        <f t="shared" ca="1" si="3"/>
        <v>2893.5067671589686</v>
      </c>
      <c r="H16" s="176">
        <f t="shared" si="3"/>
        <v>325.98438860422544</v>
      </c>
      <c r="I16" s="176">
        <f t="shared" si="3"/>
        <v>293.38594974380288</v>
      </c>
      <c r="J16" s="177">
        <f t="shared" si="3"/>
        <v>3391.9908799999998</v>
      </c>
      <c r="K16" s="177">
        <f t="shared" si="3"/>
        <v>3052.791792</v>
      </c>
      <c r="L16" s="178">
        <f t="shared" ca="1" si="3"/>
        <v>6239.684508902772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pédonculé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Robusta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4" zoomScale="90" zoomScaleNormal="90" workbookViewId="0">
      <selection activeCell="T33" sqref="T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pédonculé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1769.4457312963641</v>
      </c>
      <c r="U10" s="190">
        <f>'Données projet'!D9</f>
        <v>8.6320000000000014</v>
      </c>
      <c r="V10" s="189">
        <f>U10*T10</f>
        <v>15273.855552550218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Robusta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13169.057223582406</v>
      </c>
      <c r="U11" s="190">
        <f>'Données projet'!D10</f>
        <v>7.968</v>
      </c>
      <c r="V11" s="189">
        <f t="shared" ref="V11" si="0">U11*T11</f>
        <v>104931.0479575046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pédonculé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6059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06">
        <v>10</v>
      </c>
      <c r="D23" s="194">
        <f>B23*C23</f>
        <v>60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19625.503510054812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06">
        <v>10</v>
      </c>
      <c r="D24" s="194">
        <f t="shared" ref="D24:D42" si="2">B24*C24</f>
        <v>280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41855.714116943695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06">
        <v>10</v>
      </c>
      <c r="D25" s="194">
        <f t="shared" si="2"/>
        <v>280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180</v>
      </c>
      <c r="Q25" s="265"/>
      <c r="R25" s="25"/>
      <c r="S25" s="198" t="s">
        <v>266</v>
      </c>
      <c r="T25" s="341">
        <f ca="1">T23-T24</f>
        <v>-22230.210606888882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06">
        <v>20</v>
      </c>
      <c r="D26" s="194">
        <f t="shared" si="2"/>
        <v>560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06">
        <v>30</v>
      </c>
      <c r="D27" s="194">
        <f t="shared" si="2"/>
        <v>840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06">
        <v>30</v>
      </c>
      <c r="D28" s="194">
        <f t="shared" si="2"/>
        <v>840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06">
        <v>40</v>
      </c>
      <c r="D29" s="194">
        <f t="shared" si="2"/>
        <v>1120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06">
        <v>50</v>
      </c>
      <c r="D30" s="194">
        <f t="shared" si="2"/>
        <v>1400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2521.4285612616682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06">
        <v>60</v>
      </c>
      <c r="D31" s="194">
        <f t="shared" si="2"/>
        <v>1680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06">
        <v>70</v>
      </c>
      <c r="D32" s="194">
        <f t="shared" si="2"/>
        <v>1960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06">
        <v>70</v>
      </c>
      <c r="D33" s="194">
        <f t="shared" si="2"/>
        <v>1960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180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06">
        <v>80</v>
      </c>
      <c r="D34" s="194">
        <f t="shared" si="2"/>
        <v>2240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172.2488038277512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06">
        <v>80</v>
      </c>
      <c r="D35" s="194">
        <f t="shared" si="2"/>
        <v>2240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164.83139122272846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06">
        <v>90</v>
      </c>
      <c r="D36" s="194">
        <f t="shared" si="2"/>
        <v>2520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157.73338872988367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06">
        <v>90</v>
      </c>
      <c r="D37" s="194">
        <f t="shared" si="2"/>
        <v>2520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150.94104184677869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06">
        <v>100</v>
      </c>
      <c r="D38" s="194">
        <f t="shared" si="2"/>
        <v>2800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144.44118837012314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06">
        <v>100</v>
      </c>
      <c r="D39" s="194">
        <f t="shared" si="2"/>
        <v>2700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138.22123289007001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06">
        <v>110</v>
      </c>
      <c r="D40" s="194">
        <f t="shared" si="2"/>
        <v>2860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132.26912238284211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06">
        <v>110</v>
      </c>
      <c r="D41" s="194">
        <f t="shared" si="2"/>
        <v>2750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126.57332285439441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321</v>
      </c>
      <c r="C42" s="206">
        <v>120</v>
      </c>
      <c r="D42" s="194">
        <f t="shared" si="2"/>
        <v>38520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121.12279698985112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115.90698276540779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110.91577298125148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Robusta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106.13949567583876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101.56889538357775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97.195115199595961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93.009679616838227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89.00447810223757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85.171749380131644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81.504066392470492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77.994321906670336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74.635714743225222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397</v>
      </c>
      <c r="C54" s="204">
        <v>80</v>
      </c>
      <c r="D54" s="191">
        <f>B54*C54</f>
        <v>31760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6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  <vt:lpstr>REE!Zone_d_impression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cp:lastPrinted>2023-01-02T14:22:56Z</cp:lastPrinted>
  <dcterms:created xsi:type="dcterms:W3CDTF">2021-02-01T08:22:39Z</dcterms:created>
  <dcterms:modified xsi:type="dcterms:W3CDTF">2023-01-12T14:57:00Z</dcterms:modified>
</cp:coreProperties>
</file>