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eane.CORNU\Nextcloud\Projets carbone Nouvelle Aquitaine\Mme CHAIGNE - ENGIE Solutions - Coirac - Boisement\Montage\"/>
    </mc:Choice>
  </mc:AlternateContent>
  <bookViews>
    <workbookView xWindow="0" yWindow="0" windowWidth="19200" windowHeight="9768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D155" i="2" s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B156" i="2" l="1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AW194" i="2" l="1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151" i="2" a="1"/>
  <c r="AH151" i="2" s="1"/>
  <c r="AH90" i="2" a="1"/>
  <c r="AH90" i="2" s="1"/>
  <c r="AH166" i="2" a="1"/>
  <c r="AH166" i="2" s="1"/>
  <c r="AH62" i="2" a="1"/>
  <c r="AH62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0" i="2" l="1"/>
  <c r="CD54" i="2"/>
  <c r="CD63" i="2"/>
  <c r="CD190" i="2"/>
  <c r="CD71" i="2"/>
  <c r="CD68" i="2"/>
  <c r="CD88" i="2"/>
  <c r="CD200" i="2"/>
  <c r="CD112" i="2"/>
  <c r="CD166" i="2"/>
  <c r="CD182" i="2"/>
  <c r="CD147" i="2"/>
  <c r="CD72" i="2"/>
  <c r="CD67" i="2"/>
  <c r="CD139" i="2"/>
  <c r="CD21" i="2"/>
  <c r="CD164" i="2"/>
  <c r="CD45" i="2"/>
  <c r="CD97" i="2"/>
  <c r="CD55" i="2"/>
  <c r="CD138" i="2"/>
  <c r="CD76" i="2"/>
  <c r="CD96" i="2"/>
  <c r="CD199" i="2"/>
  <c r="CD150" i="2"/>
  <c r="CD121" i="2"/>
  <c r="CD81" i="2"/>
  <c r="CD196" i="2"/>
  <c r="CD53" i="2"/>
  <c r="CD162" i="2"/>
  <c r="CD181" i="2"/>
  <c r="CD126" i="2"/>
  <c r="CD133" i="2"/>
  <c r="CD92" i="2"/>
  <c r="CD26" i="2"/>
  <c r="CD16" i="2"/>
  <c r="CD109" i="2"/>
  <c r="CD163" i="2"/>
  <c r="CD113" i="2"/>
  <c r="CD175" i="2"/>
  <c r="CD41" i="2"/>
  <c r="CD17" i="2"/>
  <c r="CD39" i="2"/>
  <c r="CD105" i="2"/>
  <c r="CD44" i="2"/>
  <c r="CD42" i="2"/>
  <c r="CD160" i="2"/>
  <c r="CD153" i="2"/>
  <c r="CD114" i="2"/>
  <c r="CD131" i="2"/>
  <c r="CD19" i="2"/>
  <c r="CD180" i="2"/>
  <c r="CD154" i="2"/>
  <c r="CD11" i="2"/>
  <c r="CD4" i="2"/>
  <c r="CD70" i="2"/>
  <c r="CD123" i="2"/>
  <c r="CD83" i="2"/>
  <c r="CD141" i="2"/>
  <c r="CD8" i="2"/>
  <c r="CD20" i="2"/>
  <c r="CD10" i="2"/>
  <c r="CD66" i="2"/>
  <c r="CD47" i="2"/>
  <c r="CD203" i="2"/>
  <c r="CD155" i="2"/>
  <c r="CD177" i="2"/>
  <c r="CD48" i="2"/>
  <c r="CD179" i="2"/>
  <c r="CD101" i="2"/>
  <c r="CD174" i="2"/>
  <c r="CD192" i="2"/>
  <c r="CD102" i="2"/>
  <c r="CD134" i="2"/>
  <c r="CD129" i="2"/>
  <c r="CD57" i="2"/>
  <c r="CD98" i="2"/>
  <c r="CD191" i="2"/>
  <c r="CD80" i="2"/>
  <c r="CD184" i="2"/>
  <c r="CD13" i="2"/>
  <c r="CD127" i="2"/>
  <c r="CD49" i="2"/>
  <c r="CD188" i="2"/>
  <c r="CD176" i="2"/>
  <c r="CD29" i="2"/>
  <c r="CD22" i="2"/>
  <c r="CD43" i="2"/>
  <c r="CD152" i="2"/>
  <c r="CD146" i="2"/>
  <c r="CD58" i="2"/>
  <c r="CD116" i="2"/>
  <c r="CD120" i="2"/>
  <c r="CD186" i="2"/>
  <c r="CD144" i="2"/>
  <c r="CD187" i="2"/>
  <c r="CD100" i="2"/>
  <c r="CD185" i="2"/>
  <c r="CD95" i="2"/>
  <c r="CD84" i="2"/>
  <c r="CD194" i="2"/>
  <c r="CD59" i="2"/>
  <c r="CD119" i="2"/>
  <c r="CD51" i="2"/>
  <c r="CD108" i="2"/>
  <c r="CD50" i="2"/>
  <c r="CD111" i="2"/>
  <c r="CD143" i="2"/>
  <c r="CD35" i="2"/>
  <c r="CD165" i="2"/>
  <c r="CD183" i="2"/>
  <c r="CD128" i="2"/>
  <c r="CD130" i="2"/>
  <c r="CD69" i="2"/>
  <c r="CD24" i="2"/>
  <c r="CD117" i="2"/>
  <c r="CD195" i="2"/>
  <c r="CD159" i="2"/>
  <c r="CD77" i="2"/>
  <c r="CD122" i="2"/>
  <c r="CD148" i="2"/>
  <c r="CD132" i="2"/>
  <c r="CD142" i="2"/>
  <c r="CD89" i="2"/>
  <c r="CD106" i="2"/>
  <c r="CD167" i="2"/>
  <c r="CD110" i="2"/>
  <c r="CD32" i="2"/>
  <c r="CD3" i="2"/>
  <c r="C9" i="4" s="1"/>
  <c r="E9" i="4" s="1"/>
  <c r="F9" i="4" s="1"/>
  <c r="G9" i="4" s="1"/>
  <c r="L9" i="4" s="1"/>
  <c r="CD33" i="2"/>
  <c r="CD86" i="2"/>
  <c r="CD94" i="2"/>
  <c r="CD25" i="2"/>
  <c r="CD91" i="2"/>
  <c r="CD145" i="2"/>
  <c r="CD64" i="2"/>
  <c r="CD99" i="2"/>
  <c r="CD31" i="2"/>
  <c r="CD158" i="2"/>
  <c r="CD30" i="2"/>
  <c r="CD125" i="2"/>
  <c r="CD118" i="2"/>
  <c r="CD27" i="2"/>
  <c r="CD193" i="2"/>
  <c r="CD93" i="2"/>
  <c r="CD14" i="2"/>
  <c r="CD90" i="2"/>
  <c r="CD169" i="2"/>
  <c r="CD104" i="2"/>
  <c r="CD171" i="2"/>
  <c r="CD157" i="2"/>
  <c r="CD73" i="2"/>
  <c r="CD18" i="2"/>
  <c r="CD5" i="2"/>
  <c r="CD34" i="2"/>
  <c r="CD115" i="2"/>
  <c r="CD103" i="2"/>
  <c r="CD15" i="2"/>
  <c r="CD75" i="2"/>
  <c r="CD79" i="2"/>
  <c r="CD9" i="2"/>
  <c r="CD124" i="2"/>
  <c r="CD189" i="2"/>
  <c r="CD149" i="2"/>
  <c r="CD168" i="2"/>
  <c r="CD6" i="2"/>
  <c r="CD170" i="2"/>
  <c r="CD107" i="2"/>
  <c r="CD85" i="2"/>
  <c r="CD135" i="2"/>
  <c r="CD62" i="2"/>
  <c r="CD78" i="2"/>
  <c r="CD140" i="2"/>
  <c r="CD52" i="2"/>
  <c r="CD201" i="2"/>
  <c r="CD36" i="2"/>
  <c r="CD161" i="2"/>
  <c r="CD38" i="2"/>
  <c r="CD12" i="2"/>
  <c r="CD178" i="2"/>
  <c r="CD202" i="2"/>
  <c r="CD136" i="2"/>
  <c r="CD74" i="2"/>
  <c r="CD151" i="2"/>
  <c r="CD156" i="2"/>
  <c r="CD87" i="2"/>
  <c r="CD23" i="2"/>
  <c r="CD198" i="2"/>
  <c r="CD28" i="2"/>
  <c r="CD82" i="2"/>
  <c r="CD137" i="2"/>
  <c r="CD40" i="2"/>
  <c r="CD46" i="2"/>
  <c r="CD172" i="2"/>
  <c r="CD65" i="2"/>
  <c r="CD197" i="2"/>
  <c r="CD7" i="2"/>
  <c r="CD61" i="2"/>
  <c r="CD56" i="2"/>
  <c r="CD173" i="2"/>
  <c r="CD3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66" i="2"/>
  <c r="BI95" i="2"/>
  <c r="BI20" i="2"/>
  <c r="BI27" i="2"/>
  <c r="BI38" i="2"/>
  <c r="BI171" i="2"/>
  <c r="BI139" i="2"/>
  <c r="BI163" i="2"/>
  <c r="BI41" i="2"/>
  <c r="BI70" i="2"/>
  <c r="BI63" i="2"/>
  <c r="BI160" i="2"/>
  <c r="BI16" i="2"/>
  <c r="BI125" i="2"/>
  <c r="BI96" i="2"/>
  <c r="BI118" i="2"/>
  <c r="BI159" i="2"/>
  <c r="BI8" i="2"/>
  <c r="BI166" i="2"/>
  <c r="BI137" i="2"/>
  <c r="BI148" i="2"/>
  <c r="BI150" i="2"/>
  <c r="BI78" i="2"/>
  <c r="BI25" i="2"/>
  <c r="BI184" i="2"/>
  <c r="BI176" i="2"/>
  <c r="BI30" i="2"/>
  <c r="BI119" i="2"/>
  <c r="BI162" i="2"/>
  <c r="BI141" i="2"/>
  <c r="BI55" i="2"/>
  <c r="BI62" i="2"/>
  <c r="BI169" i="2"/>
  <c r="BI80" i="2"/>
  <c r="BI193" i="2"/>
  <c r="BI52" i="2"/>
  <c r="BI187" i="2"/>
  <c r="BI123" i="2"/>
  <c r="BI190" i="2"/>
  <c r="BI147" i="2"/>
  <c r="BI202" i="2"/>
  <c r="BI198" i="2"/>
  <c r="BI105" i="2"/>
  <c r="BI140" i="2"/>
  <c r="BI69" i="2"/>
  <c r="BI14" i="2"/>
  <c r="BI64" i="2"/>
  <c r="BI88" i="2"/>
  <c r="BI104" i="2"/>
  <c r="BI153" i="2"/>
  <c r="BI201" i="2"/>
  <c r="BI12" i="2"/>
  <c r="BI48" i="2"/>
  <c r="BI24" i="2"/>
  <c r="BI175" i="2"/>
  <c r="BI17" i="2"/>
  <c r="BI61" i="2"/>
  <c r="BI136" i="2"/>
  <c r="BI22" i="2"/>
  <c r="BI167" i="2"/>
  <c r="BI120" i="2"/>
  <c r="BI102" i="2"/>
  <c r="BI152" i="2"/>
  <c r="BI129" i="2"/>
  <c r="BI83" i="2"/>
  <c r="BI31" i="2"/>
  <c r="BI72" i="2"/>
  <c r="BI33" i="2"/>
  <c r="BI154" i="2"/>
  <c r="BI68" i="2"/>
  <c r="BI188" i="2"/>
  <c r="BI135" i="2"/>
  <c r="BI101" i="2"/>
  <c r="BI81" i="2"/>
  <c r="BI91" i="2"/>
  <c r="BI18" i="2"/>
  <c r="BI73" i="2"/>
  <c r="BI158" i="2"/>
  <c r="BI49" i="2"/>
  <c r="BI58" i="2"/>
  <c r="BI182" i="2"/>
  <c r="BI110" i="2"/>
  <c r="BI75" i="2"/>
  <c r="BI87" i="2"/>
  <c r="BI32" i="2"/>
  <c r="BI40" i="2"/>
  <c r="BI9" i="2"/>
  <c r="BI71" i="2"/>
  <c r="BI45" i="2"/>
  <c r="BI132" i="2"/>
  <c r="BI174" i="2"/>
  <c r="BI92" i="2"/>
  <c r="BI23" i="2"/>
  <c r="BI199" i="2"/>
  <c r="BI94" i="2"/>
  <c r="BI15" i="2"/>
  <c r="BI117" i="2"/>
  <c r="BI177" i="2"/>
  <c r="BI144" i="2"/>
  <c r="BI106" i="2"/>
  <c r="BI29" i="2"/>
  <c r="BI108" i="2"/>
  <c r="BI67" i="2"/>
  <c r="BI168" i="2"/>
  <c r="BI93" i="2"/>
  <c r="BI121" i="2"/>
  <c r="BI116" i="2"/>
  <c r="BI77" i="2"/>
  <c r="BI196" i="2"/>
  <c r="BI19" i="2"/>
  <c r="BI164" i="2"/>
  <c r="BI149" i="2"/>
  <c r="BI13" i="2"/>
  <c r="BI111" i="2"/>
  <c r="BI191" i="2"/>
  <c r="BI127" i="2"/>
  <c r="BI178" i="2"/>
  <c r="BI6" i="2"/>
  <c r="BI203" i="2"/>
  <c r="BI79" i="2"/>
  <c r="BI86" i="2"/>
  <c r="BI85" i="2"/>
  <c r="BI170" i="2"/>
  <c r="BI89" i="2"/>
  <c r="BI133" i="2"/>
  <c r="BI165" i="2"/>
  <c r="BI76" i="2"/>
  <c r="BI112" i="2"/>
  <c r="BI143" i="2"/>
  <c r="BI74" i="2"/>
  <c r="BI115" i="2"/>
  <c r="BI114" i="2"/>
  <c r="BI11" i="2"/>
  <c r="BI173" i="2"/>
  <c r="BI34" i="2"/>
  <c r="BI53" i="2"/>
  <c r="BI42" i="2"/>
  <c r="BI109" i="2"/>
  <c r="BI57" i="2"/>
  <c r="BI113" i="2"/>
  <c r="BI156" i="2"/>
  <c r="BI5" i="2"/>
  <c r="BI134" i="2"/>
  <c r="BI10" i="2"/>
  <c r="BI97" i="2"/>
  <c r="BI194" i="2"/>
  <c r="BI82" i="2"/>
  <c r="BI197" i="2"/>
  <c r="BI99" i="2"/>
  <c r="BI3" i="2"/>
  <c r="C8" i="4" s="1"/>
  <c r="E8" i="4" s="1"/>
  <c r="F8" i="4" s="1"/>
  <c r="G8" i="4" s="1"/>
  <c r="L8" i="4" s="1"/>
  <c r="BI39" i="2"/>
  <c r="BI189" i="2"/>
  <c r="BI43" i="2"/>
  <c r="BI56" i="2"/>
  <c r="BI44" i="2"/>
  <c r="BI100" i="2"/>
  <c r="BI128" i="2"/>
  <c r="BI35" i="2"/>
  <c r="BI46" i="2"/>
  <c r="BI131" i="2"/>
  <c r="BI21" i="2"/>
  <c r="BI138" i="2"/>
  <c r="BI107" i="2"/>
  <c r="BI7" i="2"/>
  <c r="BI51" i="2"/>
  <c r="BI146" i="2"/>
  <c r="BI186" i="2"/>
  <c r="BI183" i="2"/>
  <c r="BI60" i="2"/>
  <c r="BI65" i="2"/>
  <c r="BI26" i="2"/>
  <c r="BI142" i="2"/>
  <c r="BI122" i="2"/>
  <c r="BI59" i="2"/>
  <c r="BI200" i="2"/>
  <c r="BI126" i="2"/>
  <c r="BI36" i="2"/>
  <c r="BI195" i="2"/>
  <c r="BI180" i="2"/>
  <c r="BI145" i="2"/>
  <c r="BI54" i="2"/>
  <c r="BI98" i="2"/>
  <c r="BI84" i="2"/>
  <c r="BI181" i="2"/>
  <c r="BI151" i="2"/>
  <c r="BI37" i="2"/>
  <c r="BI90" i="2"/>
  <c r="BI172" i="2"/>
  <c r="BI157" i="2"/>
  <c r="BI185" i="2"/>
  <c r="BI192" i="2"/>
  <c r="BI124" i="2"/>
  <c r="BI50" i="2"/>
  <c r="BI103" i="2"/>
  <c r="BI155" i="2"/>
  <c r="BI130" i="2"/>
  <c r="BI28" i="2"/>
  <c r="BI179" i="2"/>
  <c r="BI161" i="2"/>
  <c r="BI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<sst xmlns="http://schemas.openxmlformats.org/spreadsheetml/2006/main" count="1179" uniqueCount="329">
  <si>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</si>
  <si>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</si>
  <si>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</si>
  <si>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</si>
  <si>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</si>
  <si>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</si>
  <si>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</si>
  <si>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</si>
  <si>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</si>
  <si>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</si>
  <si>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</si>
  <si>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</si>
  <si>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</si>
  <si>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</si>
  <si>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</si>
  <si>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</si>
  <si>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</si>
  <si>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</si>
  <si>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</si>
  <si>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</si>
  <si>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</si>
  <si>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</si>
  <si>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</si>
  <si>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</si>
  <si>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</si>
  <si>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</si>
  <si>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</si>
  <si>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</si>
  <si>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</si>
  <si>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</si>
  <si>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</si>
  <si>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</si>
  <si>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</si>
  <si>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</si>
  <si>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</si>
  <si>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</si>
  <si>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</si>
  <si>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</si>
  <si>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</si>
  <si>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</si>
  <si>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</si>
  <si>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</si>
  <si>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</si>
  <si>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</si>
  <si>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</si>
  <si>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</si>
  <si>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</si>
  <si>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</si>
  <si>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</si>
  <si>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</si>
  <si>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</si>
  <si>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</si>
  <si>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</si>
  <si>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</si>
  <si>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</si>
  <si>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</si>
  <si>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</si>
  <si>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</si>
  <si>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</si>
  <si>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</si>
  <si>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</si>
  <si>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</si>
  <si>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</si>
  <si>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</si>
  <si>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</si>
  <si>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</si>
  <si>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</si>
  <si>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</si>
  <si>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</si>
  <si>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</si>
  <si>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</si>
  <si>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</si>
  <si>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</si>
  <si>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</si>
  <si>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</si>
  <si>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</si>
  <si>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</si>
  <si>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</si>
  <si>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</si>
  <si>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</si>
  <si>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</si>
  <si>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</si>
  <si>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</si>
  <si>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</si>
  <si>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</si>
  <si>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</si>
  <si>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</si>
  <si>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</si>
  <si>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</si>
  <si>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</si>
  <si>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</si>
  <si>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</si>
  <si>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</si>
  <si>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</si>
  <si>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</si>
  <si>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</si>
  <si>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</si>
  <si>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</si>
  <si>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</si>
  <si>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</si>
  <si>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</si>
  <si>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</si>
  <si>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</si>
  <si>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</si>
  <si>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</si>
  <si>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</si>
  <si>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</si>
  <si>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</si>
  <si>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</si>
  <si>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</si>
  <si>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</si>
  <si>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</si>
  <si>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</si>
  <si>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</si>
  <si>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</si>
  <si>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</si>
  <si>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</si>
  <si>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</si>
  <si>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</si>
  <si>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</si>
  <si>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</si>
  <si>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</si>
  <si>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</si>
  <si>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</si>
  <si>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</si>
  <si>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</si>
  <si>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</si>
  <si>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</si>
  <si>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</si>
  <si>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</si>
  <si>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</si>
  <si>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</si>
  <si>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</si>
  <si>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</si>
  <si>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</si>
  <si>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</si>
  <si>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</si>
  <si>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</si>
  <si>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</si>
  <si>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</si>
  <si>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</si>
  <si>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</si>
  <si>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</si>
  <si>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</si>
  <si>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</si>
  <si>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</si>
  <si>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</si>
  <si>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</si>
  <si>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</si>
  <si>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</si>
  <si>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</si>
  <si>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</si>
  <si>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</si>
  <si>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</si>
  <si>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</si>
  <si>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</si>
  <si>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</si>
  <si>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</si>
  <si>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</si>
  <si>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</si>
  <si>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</si>
  <si>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</si>
  <si>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</si>
  <si>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</si>
  <si>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</si>
  <si>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</si>
  <si>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</si>
  <si>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</si>
  <si>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</si>
  <si>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</si>
  <si>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</si>
  <si>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</si>
  <si>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</si>
  <si>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</si>
  <si>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</si>
  <si>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</si>
  <si>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</si>
  <si>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</si>
  <si>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</si>
  <si>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</si>
  <si>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</si>
  <si>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</si>
  <si>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</si>
  <si>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</si>
  <si>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</si>
  <si>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</si>
  <si>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</si>
  <si>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</si>
  <si>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</si>
  <si>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</si>
  <si>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</si>
  <si>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</si>
  <si>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</si>
  <si>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</si>
  <si>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</si>
  <si>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</si>
  <si>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</si>
  <si>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</si>
  <si>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</si>
  <si>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</si>
  <si>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</si>
  <si>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</si>
  <si>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</si>
  <si>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</si>
  <si>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</si>
  <si>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</si>
  <si>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</si>
  <si>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</si>
  <si>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</si>
  <si>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</si>
  <si>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</si>
  <si>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</si>
  <si>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</si>
  <si>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</si>
  <si>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</si>
  <si>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</si>
  <si>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</si>
  <si>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</si>
  <si>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</si>
  <si>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</si>
  <si>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</si>
  <si>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</si>
  <si>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</si>
  <si>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</si>
  <si>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</si>
  <si>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</si>
  <si>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</si>
  <si>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</si>
  <si>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</si>
  <si>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</si>
  <si>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</si>
  <si>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</si>
  <si>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</si>
  <si>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</si>
  <si>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</si>
  <si>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</si>
  <si>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</si>
  <si>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</si>
  <si>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</si>
  <si>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</si>
  <si>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</si>
  <si>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</si>
  <si>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</si>
  <si>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</si>
  <si>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</si>
  <si>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</si>
  <si>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</si>
  <si>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</si>
  <si>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</si>
  <si>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</si>
  <si>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</si>
  <si>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</si>
  <si>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</si>
  <si>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</si>
  <si>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</si>
  <si>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</si>
  <si>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</si>
  <si>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</si>
  <si>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</si>
  <si>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</si>
  <si>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</si>
  <si>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</si>
  <si>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</si>
  <si>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</si>
  <si>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</si>
  <si>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</si>
  <si>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</si>
  <si>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</si>
  <si>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</si>
  <si>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</si>
  <si>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</si>
  <si>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</si>
  <si>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</si>
  <si>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</si>
  <si>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</si>
  <si>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</si>
  <si>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</si>
  <si>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</si>
  <si>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</si>
  <si>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</si>
  <si>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</si>
  <si>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</si>
  <si>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</si>
  <si>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</si>
  <si>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</si>
  <si>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</si>
  <si>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</si>
  <si>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</si>
  <si>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</si>
  <si>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</si>
  <si>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</si>
  <si>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</si>
  <si>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</si>
  <si>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</si>
  <si>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</si>
  <si>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</si>
  <si>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</si>
  <si>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</si>
  <si>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</si>
  <si>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</si>
  <si>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</si>
  <si>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</si>
  <si>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</si>
  <si>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</si>
  <si>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</si>
  <si>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</si>
  <si>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</si>
  <si>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</si>
  <si>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</si>
  <si>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</si>
  <si>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</si>
  <si>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</si>
  <si>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</si>
  <si>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</si>
  <si>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</si>
  <si>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</si>
  <si>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</si>
  <si>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</si>
  <si>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</si>
  <si>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</si>
  <si>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</si>
  <si>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</si>
  <si>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</si>
  <si>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</si>
  <si>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Attention : le poirier sauvage, planté à 2% de la surface de projet, ne figure dans la liste des</t>
  </si>
  <si>
    <t>essences proposées ci-dessous. Nous avons donc greffé les 2% de poiriers sauvage aux 3%</t>
  </si>
  <si>
    <t>de chênes verts pour pallier au problème. Dans tous les cas, les quelques plants de chênes</t>
  </si>
  <si>
    <t>verts et de poiriers sauvages ne sont pas comptabilisés dans le potentiel de séquestration</t>
  </si>
  <si>
    <t>et de stockage carbone du projet.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</si>
</sst>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5609328"/>
        <c:axId val="-1735608784"/>
      </c:scatterChart>
      <c:valAx>
        <c:axId val="-1735609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5608784"/>
        <c:crosses val="autoZero"/>
        <c:crossBetween val="midCat"/>
      </c:valAx>
      <c:valAx>
        <c:axId val="-173560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5609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4963152"/>
        <c:axId val="-1254964240"/>
      </c:scatterChart>
      <c:valAx>
        <c:axId val="-1254963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4240"/>
        <c:crosses val="autoZero"/>
        <c:crossBetween val="midCat"/>
      </c:valAx>
      <c:valAx>
        <c:axId val="-125496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3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3.2260498818756318</c:v>
                </c:pt>
                <c:pt idx="2">
                  <c:v>3.9203929124247168</c:v>
                </c:pt>
                <c:pt idx="3">
                  <c:v>4.764737926368241</c:v>
                </c:pt>
                <c:pt idx="4">
                  <c:v>5.7916041991727143</c:v>
                </c:pt>
                <c:pt idx="5">
                  <c:v>7.0405839917738939</c:v>
                </c:pt>
                <c:pt idx="6">
                  <c:v>8.5598855941183238</c:v>
                </c:pt>
                <c:pt idx="7">
                  <c:v>10.408213938002147</c:v>
                </c:pt>
                <c:pt idx="8">
                  <c:v>12.65706281725315</c:v>
                </c:pt>
                <c:pt idx="9">
                  <c:v>15.393509029597984</c:v>
                </c:pt>
                <c:pt idx="10">
                  <c:v>18.723618616525318</c:v>
                </c:pt>
                <c:pt idx="11">
                  <c:v>22.776599616526198</c:v>
                </c:pt>
                <c:pt idx="12">
                  <c:v>27.709865329675662</c:v>
                </c:pt>
                <c:pt idx="13">
                  <c:v>33.715208197755409</c:v>
                </c:pt>
                <c:pt idx="14">
                  <c:v>41.026328475217795</c:v>
                </c:pt>
                <c:pt idx="15">
                  <c:v>49.928015662374008</c:v>
                </c:pt>
                <c:pt idx="16">
                  <c:v>60.767346342953552</c:v>
                </c:pt>
                <c:pt idx="17">
                  <c:v>73.967342239250044</c:v>
                </c:pt>
                <c:pt idx="18">
                  <c:v>90.043630176511144</c:v>
                </c:pt>
                <c:pt idx="19">
                  <c:v>109.62476515148852</c:v>
                </c:pt>
                <c:pt idx="20">
                  <c:v>133.47702361352444</c:v>
                </c:pt>
                <c:pt idx="21">
                  <c:v>147.14684893940074</c:v>
                </c:pt>
                <c:pt idx="22">
                  <c:v>160.78633625957775</c:v>
                </c:pt>
                <c:pt idx="23">
                  <c:v>174.3984236178724</c:v>
                </c:pt>
                <c:pt idx="24">
                  <c:v>187.98555222134073</c:v>
                </c:pt>
                <c:pt idx="25">
                  <c:v>201.54978110052437</c:v>
                </c:pt>
                <c:pt idx="26">
                  <c:v>215.0928692030343</c:v>
                </c:pt>
                <c:pt idx="27">
                  <c:v>228.61633568228481</c:v>
                </c:pt>
                <c:pt idx="28">
                  <c:v>242.12150514745778</c:v>
                </c:pt>
                <c:pt idx="29">
                  <c:v>255.60954227321292</c:v>
                </c:pt>
                <c:pt idx="30">
                  <c:v>269.08147871224446</c:v>
                </c:pt>
                <c:pt idx="31">
                  <c:v>227.03956457607839</c:v>
                </c:pt>
                <c:pt idx="32">
                  <c:v>245.71994542966834</c:v>
                </c:pt>
                <c:pt idx="33">
                  <c:v>264.36807270824119</c:v>
                </c:pt>
                <c:pt idx="34">
                  <c:v>282.98654127638622</c:v>
                </c:pt>
                <c:pt idx="35">
                  <c:v>301.57757658163251</c:v>
                </c:pt>
                <c:pt idx="36">
                  <c:v>320.14310726034938</c:v>
                </c:pt>
                <c:pt idx="37">
                  <c:v>338.68482000298098</c:v>
                </c:pt>
                <c:pt idx="38">
                  <c:v>357.20420176706028</c:v>
                </c:pt>
                <c:pt idx="39">
                  <c:v>375.70257277359298</c:v>
                </c:pt>
                <c:pt idx="40">
                  <c:v>394.18111266295529</c:v>
                </c:pt>
                <c:pt idx="41">
                  <c:v>350.28984987190182</c:v>
                </c:pt>
                <c:pt idx="42">
                  <c:v>366.56737216491496</c:v>
                </c:pt>
                <c:pt idx="43">
                  <c:v>382.82911767039491</c:v>
                </c:pt>
                <c:pt idx="44">
                  <c:v>399.07585073697061</c:v>
                </c:pt>
                <c:pt idx="45">
                  <c:v>415.30826841390746</c:v>
                </c:pt>
                <c:pt idx="46">
                  <c:v>431.52700883011221</c:v>
                </c:pt>
                <c:pt idx="47">
                  <c:v>447.73265824780327</c:v>
                </c:pt>
                <c:pt idx="48">
                  <c:v>463.92575704181473</c:v>
                </c:pt>
                <c:pt idx="49">
                  <c:v>480.10680480071272</c:v>
                </c:pt>
                <c:pt idx="50">
                  <c:v>496.27626470454032</c:v>
                </c:pt>
                <c:pt idx="51">
                  <c:v>446.84500720019059</c:v>
                </c:pt>
                <c:pt idx="52">
                  <c:v>461.70824746740846</c:v>
                </c:pt>
                <c:pt idx="53">
                  <c:v>476.56128092990684</c:v>
                </c:pt>
                <c:pt idx="54">
                  <c:v>491.4044704167145</c:v>
                </c:pt>
                <c:pt idx="55">
                  <c:v>506.23815505709013</c:v>
                </c:pt>
                <c:pt idx="56">
                  <c:v>521.06265249209639</c:v>
                </c:pt>
                <c:pt idx="57">
                  <c:v>535.87826082146785</c:v>
                </c:pt>
                <c:pt idx="58">
                  <c:v>550.68526032404054</c:v>
                </c:pt>
                <c:pt idx="59">
                  <c:v>565.48391498358501</c:v>
                </c:pt>
                <c:pt idx="60">
                  <c:v>580.27447384667323</c:v>
                </c:pt>
                <c:pt idx="61">
                  <c:v>527.47645275157868</c:v>
                </c:pt>
                <c:pt idx="62">
                  <c:v>540.96221738716497</c:v>
                </c:pt>
                <c:pt idx="63">
                  <c:v>554.44092280303073</c:v>
                </c:pt>
                <c:pt idx="64">
                  <c:v>567.9127647352941</c:v>
                </c:pt>
                <c:pt idx="65">
                  <c:v>581.3779288797316</c:v>
                </c:pt>
                <c:pt idx="66">
                  <c:v>594.83659163226616</c:v>
                </c:pt>
                <c:pt idx="67">
                  <c:v>608.288920758985</c:v>
                </c:pt>
                <c:pt idx="68">
                  <c:v>621.73507600382698</c:v>
                </c:pt>
                <c:pt idx="69">
                  <c:v>635.17520964099572</c:v>
                </c:pt>
                <c:pt idx="70">
                  <c:v>648.60946697820748</c:v>
                </c:pt>
                <c:pt idx="71">
                  <c:v>596.60118885964209</c:v>
                </c:pt>
                <c:pt idx="72">
                  <c:v>608.50939888371136</c:v>
                </c:pt>
                <c:pt idx="73">
                  <c:v>620.41277278927248</c:v>
                </c:pt>
                <c:pt idx="74">
                  <c:v>632.31141640965518</c:v>
                </c:pt>
                <c:pt idx="75">
                  <c:v>644.20543127173016</c:v>
                </c:pt>
                <c:pt idx="76">
                  <c:v>656.09491484908801</c:v>
                </c:pt>
                <c:pt idx="77">
                  <c:v>667.97996079591985</c:v>
                </c:pt>
                <c:pt idx="78">
                  <c:v>679.86065916339533</c:v>
                </c:pt>
                <c:pt idx="79">
                  <c:v>691.73709660013867</c:v>
                </c:pt>
                <c:pt idx="80">
                  <c:v>703.60935653822662</c:v>
                </c:pt>
                <c:pt idx="81">
                  <c:v>652.79272958799413</c:v>
                </c:pt>
                <c:pt idx="82">
                  <c:v>663.57860356650269</c:v>
                </c:pt>
                <c:pt idx="83">
                  <c:v>674.36087071485679</c:v>
                </c:pt>
                <c:pt idx="84">
                  <c:v>685.13959681105473</c:v>
                </c:pt>
                <c:pt idx="85">
                  <c:v>695.91484539543546</c:v>
                </c:pt>
                <c:pt idx="86">
                  <c:v>706.68667788099856</c:v>
                </c:pt>
                <c:pt idx="87">
                  <c:v>717.45515365665153</c:v>
                </c:pt>
                <c:pt idx="88">
                  <c:v>728.22033018393961</c:v>
                </c:pt>
                <c:pt idx="89">
                  <c:v>738.98226308776236</c:v>
                </c:pt>
                <c:pt idx="90">
                  <c:v>749.74100624153186</c:v>
                </c:pt>
                <c:pt idx="91">
                  <c:v>702.29042031636891</c:v>
                </c:pt>
                <c:pt idx="92">
                  <c:v>711.96144916743833</c:v>
                </c:pt>
                <c:pt idx="93">
                  <c:v>721.62979430800817</c:v>
                </c:pt>
                <c:pt idx="94">
                  <c:v>731.29549675034434</c:v>
                </c:pt>
                <c:pt idx="95">
                  <c:v>740.95859633457803</c:v>
                </c:pt>
                <c:pt idx="96">
                  <c:v>750.61913177737767</c:v>
                </c:pt>
                <c:pt idx="97">
                  <c:v>760.27714071798709</c:v>
                </c:pt>
                <c:pt idx="98">
                  <c:v>769.93265976180339</c:v>
                </c:pt>
                <c:pt idx="99">
                  <c:v>779.58572452165743</c:v>
                </c:pt>
                <c:pt idx="100">
                  <c:v>789.23636965694243</c:v>
                </c:pt>
                <c:pt idx="101">
                  <c:v>743.37396909518475</c:v>
                </c:pt>
                <c:pt idx="102">
                  <c:v>752.37532023848507</c:v>
                </c:pt>
                <c:pt idx="103">
                  <c:v>761.37448351188357</c:v>
                </c:pt>
                <c:pt idx="104">
                  <c:v>770.37148841097644</c:v>
                </c:pt>
                <c:pt idx="105">
                  <c:v>779.36636368651261</c:v>
                </c:pt>
                <c:pt idx="106">
                  <c:v>788.35913737176395</c:v>
                </c:pt>
                <c:pt idx="107">
                  <c:v>797.34983680858386</c:v>
                </c:pt>
                <c:pt idx="108">
                  <c:v>806.33848867222912</c:v>
                </c:pt>
                <c:pt idx="109">
                  <c:v>815.32511899501912</c:v>
                </c:pt>
                <c:pt idx="110">
                  <c:v>824.30975318889671</c:v>
                </c:pt>
                <c:pt idx="111">
                  <c:v>783.97267930578937</c:v>
                </c:pt>
                <c:pt idx="112">
                  <c:v>791.86794830779399</c:v>
                </c:pt>
                <c:pt idx="113">
                  <c:v>799.76162622266156</c:v>
                </c:pt>
                <c:pt idx="114">
                  <c:v>807.65373096268775</c:v>
                </c:pt>
                <c:pt idx="115">
                  <c:v>815.54428006169462</c:v>
                </c:pt>
                <c:pt idx="116">
                  <c:v>823.43329068668936</c:v>
                </c:pt>
                <c:pt idx="117">
                  <c:v>831.32077964905466</c:v>
                </c:pt>
                <c:pt idx="118">
                  <c:v>839.20676341529054</c:v>
                </c:pt>
                <c:pt idx="119">
                  <c:v>847.09125811733327</c:v>
                </c:pt>
                <c:pt idx="120">
                  <c:v>854.97427956246929</c:v>
                </c:pt>
                <c:pt idx="121">
                  <c:v>816.20175614074788</c:v>
                </c:pt>
                <c:pt idx="122">
                  <c:v>823.4332906866897</c:v>
                </c:pt>
                <c:pt idx="123">
                  <c:v>830.66354661719515</c:v>
                </c:pt>
                <c:pt idx="124">
                  <c:v>837.89253662641158</c:v>
                </c:pt>
                <c:pt idx="125">
                  <c:v>845.12027317167258</c:v>
                </c:pt>
                <c:pt idx="126">
                  <c:v>852.34676847994751</c:v>
                </c:pt>
                <c:pt idx="127">
                  <c:v>859.57203455406034</c:v>
                </c:pt>
                <c:pt idx="128">
                  <c:v>866.79608317868758</c:v>
                </c:pt>
                <c:pt idx="129">
                  <c:v>874.0189259261474</c:v>
                </c:pt>
                <c:pt idx="130">
                  <c:v>881.24057416198582</c:v>
                </c:pt>
                <c:pt idx="131">
                  <c:v>1.7551237327173916E-12</c:v>
                </c:pt>
                <c:pt idx="132">
                  <c:v>1.7551237327173916E-12</c:v>
                </c:pt>
                <c:pt idx="133">
                  <c:v>1.7551237327173916E-12</c:v>
                </c:pt>
                <c:pt idx="134">
                  <c:v>1.7551237327173916E-12</c:v>
                </c:pt>
                <c:pt idx="135">
                  <c:v>1.7551237327173916E-12</c:v>
                </c:pt>
                <c:pt idx="136">
                  <c:v>1.7551237327173916E-12</c:v>
                </c:pt>
                <c:pt idx="137">
                  <c:v>1.7551237327173916E-12</c:v>
                </c:pt>
                <c:pt idx="138">
                  <c:v>1.7551237327173916E-12</c:v>
                </c:pt>
                <c:pt idx="139">
                  <c:v>1.7551237327173916E-12</c:v>
                </c:pt>
                <c:pt idx="140">
                  <c:v>1.7551237327173916E-12</c:v>
                </c:pt>
                <c:pt idx="141">
                  <c:v>1.7551237327173916E-12</c:v>
                </c:pt>
                <c:pt idx="142">
                  <c:v>1.7551237327173916E-12</c:v>
                </c:pt>
                <c:pt idx="143">
                  <c:v>1.7551237327173916E-12</c:v>
                </c:pt>
                <c:pt idx="144">
                  <c:v>1.7551237327173916E-12</c:v>
                </c:pt>
                <c:pt idx="145">
                  <c:v>1.7551237327173916E-12</c:v>
                </c:pt>
                <c:pt idx="146">
                  <c:v>1.7551237327173916E-12</c:v>
                </c:pt>
                <c:pt idx="147">
                  <c:v>1.7551237327173916E-12</c:v>
                </c:pt>
                <c:pt idx="148">
                  <c:v>1.7551237327173916E-12</c:v>
                </c:pt>
                <c:pt idx="149">
                  <c:v>1.7551237327173916E-12</c:v>
                </c:pt>
                <c:pt idx="150">
                  <c:v>1.7551237327173916E-12</c:v>
                </c:pt>
                <c:pt idx="151">
                  <c:v>1.7551237327173916E-12</c:v>
                </c:pt>
                <c:pt idx="152">
                  <c:v>1.7551237327173916E-12</c:v>
                </c:pt>
                <c:pt idx="153">
                  <c:v>1.7551237327173916E-12</c:v>
                </c:pt>
                <c:pt idx="154">
                  <c:v>1.7551237327173916E-12</c:v>
                </c:pt>
                <c:pt idx="155">
                  <c:v>1.7551237327173916E-12</c:v>
                </c:pt>
                <c:pt idx="156">
                  <c:v>1.7551237327173916E-12</c:v>
                </c:pt>
                <c:pt idx="157">
                  <c:v>1.7551237327173916E-12</c:v>
                </c:pt>
                <c:pt idx="158">
                  <c:v>1.7551237327173916E-12</c:v>
                </c:pt>
                <c:pt idx="159">
                  <c:v>1.7551237327173916E-12</c:v>
                </c:pt>
                <c:pt idx="160">
                  <c:v>1.7551237327173916E-12</c:v>
                </c:pt>
                <c:pt idx="161">
                  <c:v>1.7551237327173916E-12</c:v>
                </c:pt>
                <c:pt idx="162">
                  <c:v>1.7551237327173916E-12</c:v>
                </c:pt>
                <c:pt idx="163">
                  <c:v>1.7551237327173916E-12</c:v>
                </c:pt>
                <c:pt idx="164">
                  <c:v>1.7551237327173916E-12</c:v>
                </c:pt>
                <c:pt idx="165">
                  <c:v>1.7551237327173916E-12</c:v>
                </c:pt>
                <c:pt idx="166">
                  <c:v>1.7551237327173916E-12</c:v>
                </c:pt>
                <c:pt idx="167">
                  <c:v>1.7551237327173916E-12</c:v>
                </c:pt>
                <c:pt idx="168">
                  <c:v>1.7551237327173916E-12</c:v>
                </c:pt>
                <c:pt idx="169">
                  <c:v>1.7551237327173916E-12</c:v>
                </c:pt>
                <c:pt idx="170">
                  <c:v>1.7551237327173916E-12</c:v>
                </c:pt>
                <c:pt idx="171">
                  <c:v>1.7551237327173916E-12</c:v>
                </c:pt>
                <c:pt idx="172">
                  <c:v>1.7551237327173916E-12</c:v>
                </c:pt>
                <c:pt idx="173">
                  <c:v>1.7551237327173916E-12</c:v>
                </c:pt>
                <c:pt idx="174">
                  <c:v>1.7551237327173916E-12</c:v>
                </c:pt>
                <c:pt idx="175">
                  <c:v>1.7551237327173916E-12</c:v>
                </c:pt>
                <c:pt idx="176">
                  <c:v>1.7551237327173916E-12</c:v>
                </c:pt>
                <c:pt idx="177">
                  <c:v>1.7551237327173916E-12</c:v>
                </c:pt>
                <c:pt idx="178">
                  <c:v>1.7551237327173916E-12</c:v>
                </c:pt>
                <c:pt idx="179">
                  <c:v>1.7551237327173916E-12</c:v>
                </c:pt>
                <c:pt idx="180">
                  <c:v>1.7551237327173916E-12</c:v>
                </c:pt>
                <c:pt idx="181">
                  <c:v>1.7551237327173916E-12</c:v>
                </c:pt>
                <c:pt idx="182">
                  <c:v>1.7551237327173916E-12</c:v>
                </c:pt>
                <c:pt idx="183">
                  <c:v>1.7551237327173916E-12</c:v>
                </c:pt>
                <c:pt idx="184">
                  <c:v>1.7551237327173916E-12</c:v>
                </c:pt>
                <c:pt idx="185">
                  <c:v>1.7551237327173916E-12</c:v>
                </c:pt>
                <c:pt idx="186">
                  <c:v>1.7551237327173916E-12</c:v>
                </c:pt>
                <c:pt idx="187">
                  <c:v>1.7551237327173916E-12</c:v>
                </c:pt>
                <c:pt idx="188">
                  <c:v>1.7551237327173916E-12</c:v>
                </c:pt>
                <c:pt idx="189">
                  <c:v>1.7551237327173916E-12</c:v>
                </c:pt>
                <c:pt idx="190">
                  <c:v>1.7551237327173916E-12</c:v>
                </c:pt>
                <c:pt idx="191">
                  <c:v>1.7551237327173916E-12</c:v>
                </c:pt>
                <c:pt idx="192">
                  <c:v>1.7551237327173916E-12</c:v>
                </c:pt>
                <c:pt idx="193">
                  <c:v>1.7551237327173916E-12</c:v>
                </c:pt>
                <c:pt idx="194">
                  <c:v>1.7551237327173916E-12</c:v>
                </c:pt>
                <c:pt idx="195">
                  <c:v>1.7551237327173916E-12</c:v>
                </c:pt>
                <c:pt idx="196">
                  <c:v>1.7551237327173916E-12</c:v>
                </c:pt>
                <c:pt idx="197">
                  <c:v>1.7551237327173916E-12</c:v>
                </c:pt>
                <c:pt idx="198">
                  <c:v>1.7551237327173916E-12</c:v>
                </c:pt>
                <c:pt idx="199">
                  <c:v>1.7551237327173916E-12</c:v>
                </c:pt>
                <c:pt idx="200">
                  <c:v>1.7551237327173916E-12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5605520"/>
        <c:axId val="-1563467344"/>
      </c:scatterChart>
      <c:valAx>
        <c:axId val="-1735605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3467344"/>
        <c:crosses val="autoZero"/>
        <c:crossBetween val="midCat"/>
      </c:valAx>
      <c:valAx>
        <c:axId val="-15634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5605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249.16956379358496</c:v>
                </c:pt>
                <c:pt idx="32">
                  <c:v>267.6746881557828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323.02541433745813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342.34646391464634</c:v>
                </c:pt>
                <c:pt idx="42">
                  <c:v>361.64355082638082</c:v>
                </c:pt>
                <c:pt idx="43">
                  <c:v>380.91813301943733</c:v>
                </c:pt>
                <c:pt idx="44">
                  <c:v>400.17150890331305</c:v>
                </c:pt>
                <c:pt idx="45">
                  <c:v>419.40484180194306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435.41806774560104</c:v>
                </c:pt>
                <c:pt idx="52">
                  <c:v>453.70345497828936</c:v>
                </c:pt>
                <c:pt idx="53">
                  <c:v>471.97309508291988</c:v>
                </c:pt>
                <c:pt idx="54">
                  <c:v>490.22768306866254</c:v>
                </c:pt>
                <c:pt idx="55">
                  <c:v>508.46785799243213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515.76002588713061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4741520"/>
        <c:axId val="-1254968592"/>
      </c:scatterChart>
      <c:valAx>
        <c:axId val="-1734741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8592"/>
        <c:crosses val="autoZero"/>
        <c:crossBetween val="midCat"/>
      </c:valAx>
      <c:valAx>
        <c:axId val="-125496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474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3.0416016594226112</c:v>
                </c:pt>
                <c:pt idx="2">
                  <c:v>3.6420868235535733</c:v>
                </c:pt>
                <c:pt idx="3">
                  <c:v>4.3615605900495167</c:v>
                </c:pt>
                <c:pt idx="4">
                  <c:v>5.2236829709616872</c:v>
                </c:pt>
                <c:pt idx="5">
                  <c:v>6.2568338533622061</c:v>
                </c:pt>
                <c:pt idx="6">
                  <c:v>7.4950573855780291</c:v>
                </c:pt>
                <c:pt idx="7">
                  <c:v>8.9791958464427726</c:v>
                </c:pt>
                <c:pt idx="8">
                  <c:v>10.758251112240055</c:v>
                </c:pt>
                <c:pt idx="9">
                  <c:v>12.891019520561452</c:v>
                </c:pt>
                <c:pt idx="10">
                  <c:v>15.448055167439469</c:v>
                </c:pt>
                <c:pt idx="11">
                  <c:v>18.514027778122582</c:v>
                </c:pt>
                <c:pt idx="12">
                  <c:v>22.190554640742317</c:v>
                </c:pt>
                <c:pt idx="13">
                  <c:v>26.599602140558645</c:v>
                </c:pt>
                <c:pt idx="14">
                  <c:v>31.887571727377306</c:v>
                </c:pt>
                <c:pt idx="15">
                  <c:v>38.23020834801293</c:v>
                </c:pt>
                <c:pt idx="16">
                  <c:v>45.838497270763497</c:v>
                </c:pt>
                <c:pt idx="17">
                  <c:v>54.965748771884755</c:v>
                </c:pt>
                <c:pt idx="18">
                  <c:v>65.916110490475049</c:v>
                </c:pt>
                <c:pt idx="19">
                  <c:v>79.054795766135484</c:v>
                </c:pt>
                <c:pt idx="20">
                  <c:v>94.820374611380615</c:v>
                </c:pt>
                <c:pt idx="21">
                  <c:v>107.10595572323882</c:v>
                </c:pt>
                <c:pt idx="22">
                  <c:v>119.35679954507492</c:v>
                </c:pt>
                <c:pt idx="23">
                  <c:v>131.57697924145887</c:v>
                </c:pt>
                <c:pt idx="24">
                  <c:v>143.76974745978904</c:v>
                </c:pt>
                <c:pt idx="25">
                  <c:v>155.93775882820458</c:v>
                </c:pt>
                <c:pt idx="26">
                  <c:v>153.7666121210157</c:v>
                </c:pt>
                <c:pt idx="27">
                  <c:v>168.94993997830329</c:v>
                </c:pt>
                <c:pt idx="28">
                  <c:v>184.10110942671795</c:v>
                </c:pt>
                <c:pt idx="29">
                  <c:v>199.22314097441145</c:v>
                </c:pt>
                <c:pt idx="30">
                  <c:v>214.31855856972581</c:v>
                </c:pt>
                <c:pt idx="31">
                  <c:v>231.54060536306486</c:v>
                </c:pt>
                <c:pt idx="32">
                  <c:v>248.73338820996648</c:v>
                </c:pt>
                <c:pt idx="33">
                  <c:v>265.89921453765226</c:v>
                </c:pt>
                <c:pt idx="34">
                  <c:v>283.04006939986522</c:v>
                </c:pt>
                <c:pt idx="35">
                  <c:v>300.15767772759835</c:v>
                </c:pt>
                <c:pt idx="36">
                  <c:v>228.09861748417165</c:v>
                </c:pt>
                <c:pt idx="37">
                  <c:v>246.15624165634748</c:v>
                </c:pt>
                <c:pt idx="38">
                  <c:v>264.18378615798542</c:v>
                </c:pt>
                <c:pt idx="39">
                  <c:v>282.1835921693866</c:v>
                </c:pt>
                <c:pt idx="40">
                  <c:v>300.15767772759835</c:v>
                </c:pt>
                <c:pt idx="41">
                  <c:v>318.10779941827229</c:v>
                </c:pt>
                <c:pt idx="42">
                  <c:v>336.03549940091693</c:v>
                </c:pt>
                <c:pt idx="43">
                  <c:v>353.94214186671485</c:v>
                </c:pt>
                <c:pt idx="44">
                  <c:v>371.82894172886949</c:v>
                </c:pt>
                <c:pt idx="45">
                  <c:v>389.69698750191475</c:v>
                </c:pt>
                <c:pt idx="46">
                  <c:v>317.6806818802645</c:v>
                </c:pt>
                <c:pt idx="47">
                  <c:v>335.18228708152969</c:v>
                </c:pt>
                <c:pt idx="48">
                  <c:v>352.66376764105661</c:v>
                </c:pt>
                <c:pt idx="49">
                  <c:v>370.12626124005055</c:v>
                </c:pt>
                <c:pt idx="50">
                  <c:v>387.57078946929249</c:v>
                </c:pt>
                <c:pt idx="51">
                  <c:v>404.57340992986133</c:v>
                </c:pt>
                <c:pt idx="52">
                  <c:v>421.56058619386391</c:v>
                </c:pt>
                <c:pt idx="53">
                  <c:v>438.53302797399652</c:v>
                </c:pt>
                <c:pt idx="54">
                  <c:v>455.49138558575538</c:v>
                </c:pt>
                <c:pt idx="55">
                  <c:v>472.43625699048135</c:v>
                </c:pt>
                <c:pt idx="56">
                  <c:v>399.47427941517594</c:v>
                </c:pt>
                <c:pt idx="57">
                  <c:v>415.6167855467009</c:v>
                </c:pt>
                <c:pt idx="58">
                  <c:v>431.74577653680234</c:v>
                </c:pt>
                <c:pt idx="59">
                  <c:v>447.86182820601562</c:v>
                </c:pt>
                <c:pt idx="60">
                  <c:v>463.96547156661876</c:v>
                </c:pt>
                <c:pt idx="61">
                  <c:v>479.21055440670716</c:v>
                </c:pt>
                <c:pt idx="62">
                  <c:v>494.4453298540725</c:v>
                </c:pt>
                <c:pt idx="63">
                  <c:v>509.67016011376199</c:v>
                </c:pt>
                <c:pt idx="64">
                  <c:v>524.88538399478819</c:v>
                </c:pt>
                <c:pt idx="65">
                  <c:v>540.09131906980406</c:v>
                </c:pt>
                <c:pt idx="66">
                  <c:v>465.65989049624068</c:v>
                </c:pt>
                <c:pt idx="67">
                  <c:v>480.05719777586069</c:v>
                </c:pt>
                <c:pt idx="68">
                  <c:v>494.4453298540725</c:v>
                </c:pt>
                <c:pt idx="69">
                  <c:v>508.8245912580503</c:v>
                </c:pt>
                <c:pt idx="70">
                  <c:v>523.19526790489863</c:v>
                </c:pt>
                <c:pt idx="71">
                  <c:v>536.29068950276064</c:v>
                </c:pt>
                <c:pt idx="72">
                  <c:v>549.37939075890699</c:v>
                </c:pt>
                <c:pt idx="73">
                  <c:v>562.46155429692328</c:v>
                </c:pt>
                <c:pt idx="74">
                  <c:v>575.53735355508047</c:v>
                </c:pt>
                <c:pt idx="75">
                  <c:v>588.60695345087686</c:v>
                </c:pt>
                <c:pt idx="76">
                  <c:v>512.4180544569632</c:v>
                </c:pt>
                <c:pt idx="77">
                  <c:v>524.88538399478796</c:v>
                </c:pt>
                <c:pt idx="78">
                  <c:v>537.3464765546554</c:v>
                </c:pt>
                <c:pt idx="79">
                  <c:v>549.80149712486241</c:v>
                </c:pt>
                <c:pt idx="80">
                  <c:v>562.25060261064448</c:v>
                </c:pt>
                <c:pt idx="81">
                  <c:v>574.69394240414385</c:v>
                </c:pt>
                <c:pt idx="82">
                  <c:v>587.13165890245898</c:v>
                </c:pt>
                <c:pt idx="83">
                  <c:v>599.56388797953275</c:v>
                </c:pt>
                <c:pt idx="84">
                  <c:v>611.99075941687533</c:v>
                </c:pt>
                <c:pt idx="85">
                  <c:v>624.41239729750191</c:v>
                </c:pt>
                <c:pt idx="86">
                  <c:v>546.84660950662044</c:v>
                </c:pt>
                <c:pt idx="87">
                  <c:v>557.82023352697047</c:v>
                </c:pt>
                <c:pt idx="88">
                  <c:v>568.78933826704395</c:v>
                </c:pt>
                <c:pt idx="89">
                  <c:v>579.754023154077</c:v>
                </c:pt>
                <c:pt idx="90">
                  <c:v>590.71438354834947</c:v>
                </c:pt>
                <c:pt idx="91">
                  <c:v>601.67051098351055</c:v>
                </c:pt>
                <c:pt idx="92">
                  <c:v>612.62249338849335</c:v>
                </c:pt>
                <c:pt idx="93">
                  <c:v>623.57041529274159</c:v>
                </c:pt>
                <c:pt idx="94">
                  <c:v>634.51435801627827</c:v>
                </c:pt>
                <c:pt idx="95">
                  <c:v>645.45439984598545</c:v>
                </c:pt>
                <c:pt idx="96">
                  <c:v>566.89115838609268</c:v>
                </c:pt>
                <c:pt idx="97">
                  <c:v>576.80242191796731</c:v>
                </c:pt>
                <c:pt idx="98">
                  <c:v>586.71013199779998</c:v>
                </c:pt>
                <c:pt idx="99">
                  <c:v>596.61435708712315</c:v>
                </c:pt>
                <c:pt idx="100">
                  <c:v>606.51516318931283</c:v>
                </c:pt>
                <c:pt idx="101">
                  <c:v>616.41261397739243</c:v>
                </c:pt>
                <c:pt idx="102">
                  <c:v>626.30677091320126</c:v>
                </c:pt>
                <c:pt idx="103">
                  <c:v>636.19769335864567</c:v>
                </c:pt>
                <c:pt idx="104">
                  <c:v>646.08543867967126</c:v>
                </c:pt>
                <c:pt idx="105">
                  <c:v>655.97006234354319</c:v>
                </c:pt>
                <c:pt idx="106">
                  <c:v>578.06743237382955</c:v>
                </c:pt>
                <c:pt idx="107">
                  <c:v>586.49936617948413</c:v>
                </c:pt>
                <c:pt idx="108">
                  <c:v>594.92877477767172</c:v>
                </c:pt>
                <c:pt idx="109">
                  <c:v>603.35569899395125</c:v>
                </c:pt>
                <c:pt idx="110">
                  <c:v>611.78017842045108</c:v>
                </c:pt>
                <c:pt idx="111">
                  <c:v>620.20225146996984</c:v>
                </c:pt>
                <c:pt idx="112">
                  <c:v>628.6219554269876</c:v>
                </c:pt>
                <c:pt idx="113">
                  <c:v>637.03932649580122</c:v>
                </c:pt>
                <c:pt idx="114">
                  <c:v>645.45439984598522</c:v>
                </c:pt>
                <c:pt idx="115">
                  <c:v>653.86720965535744</c:v>
                </c:pt>
                <c:pt idx="116">
                  <c:v>583.12689801108388</c:v>
                </c:pt>
                <c:pt idx="117">
                  <c:v>590.29291007196412</c:v>
                </c:pt>
                <c:pt idx="118">
                  <c:v>597.45711107785667</c:v>
                </c:pt>
                <c:pt idx="119">
                  <c:v>604.61952581148728</c:v>
                </c:pt>
                <c:pt idx="120">
                  <c:v>611.78017842045085</c:v>
                </c:pt>
                <c:pt idx="121">
                  <c:v>618.93909244089184</c:v>
                </c:pt>
                <c:pt idx="122">
                  <c:v>626.09629082003573</c:v>
                </c:pt>
                <c:pt idx="123">
                  <c:v>633.25179593763255</c:v>
                </c:pt>
                <c:pt idx="124">
                  <c:v>640.40562962638421</c:v>
                </c:pt>
                <c:pt idx="125">
                  <c:v>647.55781319140954</c:v>
                </c:pt>
                <c:pt idx="126">
                  <c:v>584.39162108892617</c:v>
                </c:pt>
                <c:pt idx="127">
                  <c:v>590.71438354834856</c:v>
                </c:pt>
                <c:pt idx="128">
                  <c:v>597.03573717532572</c:v>
                </c:pt>
                <c:pt idx="129">
                  <c:v>603.35569899395091</c:v>
                </c:pt>
                <c:pt idx="130">
                  <c:v>609.67428564250304</c:v>
                </c:pt>
                <c:pt idx="131">
                  <c:v>615.99151338618526</c:v>
                </c:pt>
                <c:pt idx="132">
                  <c:v>622.30739812931404</c:v>
                </c:pt>
                <c:pt idx="133">
                  <c:v>628.62195542698703</c:v>
                </c:pt>
                <c:pt idx="134">
                  <c:v>634.93520049625943</c:v>
                </c:pt>
                <c:pt idx="135">
                  <c:v>641.24714822685075</c:v>
                </c:pt>
                <c:pt idx="136">
                  <c:v>585.65628711786314</c:v>
                </c:pt>
                <c:pt idx="137">
                  <c:v>591.1358507634036</c:v>
                </c:pt>
                <c:pt idx="138">
                  <c:v>596.61435708712281</c:v>
                </c:pt>
                <c:pt idx="139">
                  <c:v>602.09181717080548</c:v>
                </c:pt>
                <c:pt idx="140">
                  <c:v>607.56824187809536</c:v>
                </c:pt>
                <c:pt idx="141">
                  <c:v>613.04364186075952</c:v>
                </c:pt>
                <c:pt idx="142">
                  <c:v>618.51802756471795</c:v>
                </c:pt>
                <c:pt idx="143">
                  <c:v>623.99140923584821</c:v>
                </c:pt>
                <c:pt idx="144">
                  <c:v>629.46379692557571</c:v>
                </c:pt>
                <c:pt idx="145">
                  <c:v>634.93520049625988</c:v>
                </c:pt>
                <c:pt idx="146">
                  <c:v>639.5640881874142</c:v>
                </c:pt>
                <c:pt idx="147">
                  <c:v>644.19228396846245</c:v>
                </c:pt>
                <c:pt idx="148">
                  <c:v>648.81979351305438</c:v>
                </c:pt>
                <c:pt idx="149">
                  <c:v>653.44662240728508</c:v>
                </c:pt>
                <c:pt idx="150">
                  <c:v>658.0727761516705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4969680"/>
        <c:axId val="-1254971856"/>
      </c:scatterChart>
      <c:valAx>
        <c:axId val="-1254969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71856"/>
        <c:crosses val="autoZero"/>
        <c:crossBetween val="midCat"/>
      </c:valAx>
      <c:valAx>
        <c:axId val="-125497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9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4970224"/>
        <c:axId val="-1254972400"/>
      </c:scatterChart>
      <c:valAx>
        <c:axId val="-1254970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72400"/>
        <c:crosses val="autoZero"/>
        <c:crossBetween val="midCat"/>
      </c:valAx>
      <c:valAx>
        <c:axId val="-125497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70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4974576"/>
        <c:axId val="-1254972944"/>
      </c:scatterChart>
      <c:valAx>
        <c:axId val="-1254974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72944"/>
        <c:crosses val="autoZero"/>
        <c:crossBetween val="midCat"/>
      </c:valAx>
      <c:valAx>
        <c:axId val="-125497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7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4964784"/>
        <c:axId val="-1254969136"/>
      </c:scatterChart>
      <c:valAx>
        <c:axId val="-1254964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9136"/>
        <c:crosses val="autoZero"/>
        <c:crossBetween val="midCat"/>
      </c:valAx>
      <c:valAx>
        <c:axId val="-125496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4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4968048"/>
        <c:axId val="-1254970768"/>
      </c:scatterChart>
      <c:valAx>
        <c:axId val="-1254968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70768"/>
        <c:crosses val="autoZero"/>
        <c:crossBetween val="midCat"/>
      </c:valAx>
      <c:valAx>
        <c:axId val="-125497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8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4974032"/>
        <c:axId val="-1254962608"/>
      </c:scatterChart>
      <c:valAx>
        <c:axId val="-1254974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62608"/>
        <c:crosses val="autoZero"/>
        <c:crossBetween val="midCat"/>
      </c:valAx>
      <c:valAx>
        <c:axId val="-12549626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4974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9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C49" zoomScale="110" zoomScaleNormal="110" workbookViewId="0">
      <selection activeCell="H64" sqref="H6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2.48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0.5</v>
      </c>
      <c r="D9" s="36">
        <f t="shared" ref="D9:D18" si="0">C9*$C$5</f>
        <v>1.24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9</v>
      </c>
      <c r="C10" s="35">
        <v>0.2</v>
      </c>
      <c r="D10" s="36">
        <f t="shared" si="0"/>
        <v>0.496</v>
      </c>
      <c r="E10" s="37">
        <v>130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52</v>
      </c>
      <c r="C11" s="35">
        <v>0.15</v>
      </c>
      <c r="D11" s="36">
        <f t="shared" si="0"/>
        <v>0.372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15</v>
      </c>
      <c r="C12" s="35">
        <v>0.1</v>
      </c>
      <c r="D12" s="36">
        <f t="shared" si="0"/>
        <v>0.248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16</v>
      </c>
      <c r="C13" s="35">
        <v>0.05</v>
      </c>
      <c r="D13" s="36">
        <f t="shared" si="0"/>
        <v>0.124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25" t="s">
        <v>324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25" t="s">
        <v>325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25" t="s">
        <v>326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25" t="s">
        <v>327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25" t="s">
        <v>328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2.48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70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97</v>
      </c>
      <c r="C38" s="63"/>
      <c r="D38" s="6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137</v>
      </c>
      <c r="C39" s="63">
        <v>2</v>
      </c>
      <c r="D39" s="63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137</v>
      </c>
      <c r="C40" s="63"/>
      <c r="D40" s="6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179</v>
      </c>
      <c r="C41" s="63">
        <v>3</v>
      </c>
      <c r="D41" s="6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178</v>
      </c>
      <c r="C42" s="63"/>
      <c r="D42" s="6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218</v>
      </c>
      <c r="C43" s="63">
        <v>4</v>
      </c>
      <c r="D43" s="6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214</v>
      </c>
      <c r="C44" s="63"/>
      <c r="D44" s="6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250</v>
      </c>
      <c r="C45" s="63">
        <v>5</v>
      </c>
      <c r="D45" s="6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242</v>
      </c>
      <c r="C46" s="63"/>
      <c r="D46" s="6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273</v>
      </c>
      <c r="C47" s="63">
        <v>6</v>
      </c>
      <c r="D47" s="6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85</v>
      </c>
      <c r="B48" s="63">
        <v>290</v>
      </c>
      <c r="C48" s="63">
        <v>7</v>
      </c>
      <c r="D48" s="6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95</v>
      </c>
      <c r="B49" s="63">
        <v>300</v>
      </c>
      <c r="C49" s="63">
        <v>8</v>
      </c>
      <c r="D49" s="6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57</v>
      </c>
      <c r="C62" s="63"/>
      <c r="D62" s="63"/>
      <c r="E62" s="54"/>
      <c r="F62" s="54"/>
      <c r="G62" s="54"/>
      <c r="H62" s="54"/>
      <c r="I62" s="56">
        <f>IFERROR(B62/A62,"")</f>
        <v>2.85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87</v>
      </c>
      <c r="C63" s="63"/>
      <c r="D63" s="63"/>
      <c r="E63" s="54"/>
      <c r="F63" s="54"/>
      <c r="G63" s="54"/>
      <c r="H63" s="54"/>
      <c r="I63" s="52">
        <f>IF(A63&lt;&gt;0,(B63-(B62-D62))/(A63-A62),"")</f>
        <v>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117</v>
      </c>
      <c r="C64" s="63">
        <v>1</v>
      </c>
      <c r="D64" s="63">
        <v>27</v>
      </c>
      <c r="E64" s="54"/>
      <c r="F64" s="54"/>
      <c r="G64" s="54"/>
      <c r="H64" s="54">
        <v>1</v>
      </c>
      <c r="I64" s="52">
        <f>IF(A64&lt;&gt;0,(B64-(B63-D63))/(A64-A63),"")</f>
        <v>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173</v>
      </c>
      <c r="C65" s="63">
        <v>3</v>
      </c>
      <c r="D65" s="63">
        <v>27</v>
      </c>
      <c r="E65" s="54"/>
      <c r="F65" s="54"/>
      <c r="G65" s="54"/>
      <c r="H65" s="54"/>
      <c r="I65" s="52">
        <f>IF(A65&lt;&gt;0,(B65-(B64-D64))/(A65-A64),"")</f>
        <v>8.3000000000000007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50</v>
      </c>
      <c r="B66" s="63">
        <v>219</v>
      </c>
      <c r="C66" s="63">
        <v>4</v>
      </c>
      <c r="D66" s="63">
        <v>29</v>
      </c>
      <c r="E66" s="54"/>
      <c r="F66" s="54"/>
      <c r="G66" s="54"/>
      <c r="H66" s="54"/>
      <c r="I66" s="52">
        <f t="shared" ref="I66:I81" si="2">IF(A66&lt;&gt;0,(B66-(B65-D65))/(A66-A65),"")</f>
        <v>7.3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60</v>
      </c>
      <c r="B67" s="63">
        <v>257</v>
      </c>
      <c r="C67" s="63">
        <v>5</v>
      </c>
      <c r="D67" s="63">
        <v>30</v>
      </c>
      <c r="E67" s="54"/>
      <c r="F67" s="54"/>
      <c r="G67" s="54"/>
      <c r="H67" s="54"/>
      <c r="I67" s="52">
        <f t="shared" si="2"/>
        <v>6.7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70</v>
      </c>
      <c r="B68" s="63">
        <v>288</v>
      </c>
      <c r="C68" s="63">
        <v>6</v>
      </c>
      <c r="D68" s="63">
        <v>29</v>
      </c>
      <c r="E68" s="54"/>
      <c r="F68" s="54"/>
      <c r="G68" s="54"/>
      <c r="H68" s="54"/>
      <c r="I68" s="52">
        <f t="shared" si="2"/>
        <v>6.1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80</v>
      </c>
      <c r="B69" s="53">
        <v>313</v>
      </c>
      <c r="C69" s="53">
        <v>7</v>
      </c>
      <c r="D69" s="53">
        <v>28</v>
      </c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90</v>
      </c>
      <c r="B70" s="53">
        <v>334</v>
      </c>
      <c r="C70" s="53">
        <v>8</v>
      </c>
      <c r="D70" s="53">
        <v>26</v>
      </c>
      <c r="E70" s="54"/>
      <c r="F70" s="54"/>
      <c r="G70" s="54"/>
      <c r="H70" s="54"/>
      <c r="I70" s="52">
        <f t="shared" si="2"/>
        <v>4.9000000000000004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100</v>
      </c>
      <c r="B71" s="53">
        <v>352</v>
      </c>
      <c r="C71" s="53">
        <v>9</v>
      </c>
      <c r="D71" s="53">
        <v>25</v>
      </c>
      <c r="E71" s="54"/>
      <c r="F71" s="54"/>
      <c r="G71" s="54"/>
      <c r="H71" s="54"/>
      <c r="I71" s="52">
        <f t="shared" si="2"/>
        <v>4.4000000000000004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110</v>
      </c>
      <c r="B72" s="53">
        <v>368</v>
      </c>
      <c r="C72" s="53">
        <v>10</v>
      </c>
      <c r="D72" s="53">
        <v>22</v>
      </c>
      <c r="E72" s="54"/>
      <c r="F72" s="54"/>
      <c r="G72" s="54"/>
      <c r="H72" s="54"/>
      <c r="I72" s="52">
        <f t="shared" si="2"/>
        <v>4.0999999999999996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120</v>
      </c>
      <c r="B73" s="53">
        <v>382</v>
      </c>
      <c r="C73" s="53">
        <v>11</v>
      </c>
      <c r="D73" s="53">
        <v>21</v>
      </c>
      <c r="E73" s="54"/>
      <c r="F73" s="54"/>
      <c r="G73" s="54"/>
      <c r="H73" s="54"/>
      <c r="I73" s="52">
        <f t="shared" si="2"/>
        <v>3.6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130</v>
      </c>
      <c r="B74" s="53">
        <v>394</v>
      </c>
      <c r="C74" s="53">
        <v>12</v>
      </c>
      <c r="D74" s="53">
        <v>394</v>
      </c>
      <c r="E74" s="54"/>
      <c r="F74" s="54"/>
      <c r="G74" s="54"/>
      <c r="H74" s="54"/>
      <c r="I74" s="52">
        <f t="shared" si="2"/>
        <v>3.3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Cormier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42</v>
      </c>
      <c r="C88" s="63"/>
      <c r="D88" s="63"/>
      <c r="E88" s="54"/>
      <c r="F88" s="54"/>
      <c r="G88" s="54"/>
      <c r="H88" s="93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70</v>
      </c>
      <c r="C89" s="63">
        <v>1</v>
      </c>
      <c r="D89" s="63">
        <v>8</v>
      </c>
      <c r="E89" s="54"/>
      <c r="F89" s="54"/>
      <c r="G89" s="54"/>
      <c r="H89" s="93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97</v>
      </c>
      <c r="C90" s="63"/>
      <c r="D90" s="63"/>
      <c r="E90" s="93"/>
      <c r="F90" s="93"/>
      <c r="G90" s="93"/>
      <c r="H90" s="93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137</v>
      </c>
      <c r="C91" s="63">
        <v>2</v>
      </c>
      <c r="D91" s="63">
        <v>42</v>
      </c>
      <c r="E91" s="93"/>
      <c r="F91" s="93"/>
      <c r="G91" s="93"/>
      <c r="H91" s="93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137</v>
      </c>
      <c r="C92" s="63"/>
      <c r="D92" s="63"/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179</v>
      </c>
      <c r="C93" s="63">
        <v>3</v>
      </c>
      <c r="D93" s="63">
        <v>42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178</v>
      </c>
      <c r="C94" s="63"/>
      <c r="D94" s="63"/>
      <c r="E94" s="93"/>
      <c r="F94" s="93"/>
      <c r="G94" s="93"/>
      <c r="H94" s="9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v>218</v>
      </c>
      <c r="C95" s="63">
        <v>4</v>
      </c>
      <c r="D95" s="63">
        <v>42</v>
      </c>
      <c r="E95" s="93"/>
      <c r="F95" s="93"/>
      <c r="G95" s="93"/>
      <c r="H95" s="93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214</v>
      </c>
      <c r="C96" s="63"/>
      <c r="D96" s="63"/>
      <c r="E96" s="93"/>
      <c r="F96" s="93"/>
      <c r="G96" s="93"/>
      <c r="H96" s="93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65</v>
      </c>
      <c r="B97" s="63">
        <v>250</v>
      </c>
      <c r="C97" s="63">
        <v>5</v>
      </c>
      <c r="D97" s="63">
        <v>42</v>
      </c>
      <c r="E97" s="93"/>
      <c r="F97" s="93"/>
      <c r="G97" s="93"/>
      <c r="H97" s="93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70</v>
      </c>
      <c r="B98" s="63">
        <v>242</v>
      </c>
      <c r="C98" s="63"/>
      <c r="D98" s="63"/>
      <c r="E98" s="93"/>
      <c r="F98" s="93"/>
      <c r="G98" s="93"/>
      <c r="H98" s="93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75</v>
      </c>
      <c r="B99" s="63">
        <v>273</v>
      </c>
      <c r="C99" s="63">
        <v>6</v>
      </c>
      <c r="D99" s="63">
        <v>42</v>
      </c>
      <c r="E99" s="93"/>
      <c r="F99" s="93"/>
      <c r="G99" s="93"/>
      <c r="H99" s="93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85</v>
      </c>
      <c r="B100" s="63">
        <v>290</v>
      </c>
      <c r="C100" s="63">
        <v>7</v>
      </c>
      <c r="D100" s="63">
        <v>42</v>
      </c>
      <c r="E100" s="68"/>
      <c r="F100" s="68"/>
      <c r="G100" s="68"/>
      <c r="H100" s="68"/>
      <c r="I100" s="56">
        <f t="shared" si="3"/>
        <v>5.9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95</v>
      </c>
      <c r="B101" s="63">
        <v>300</v>
      </c>
      <c r="C101" s="63">
        <v>8</v>
      </c>
      <c r="D101" s="63">
        <v>42</v>
      </c>
      <c r="E101" s="68"/>
      <c r="F101" s="68"/>
      <c r="G101" s="68"/>
      <c r="H101" s="68"/>
      <c r="I101" s="56">
        <f t="shared" si="3"/>
        <v>5.2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105</v>
      </c>
      <c r="B102" s="53">
        <v>305</v>
      </c>
      <c r="C102" s="63">
        <v>9</v>
      </c>
      <c r="D102" s="53">
        <v>41</v>
      </c>
      <c r="E102" s="57"/>
      <c r="F102" s="57"/>
      <c r="G102" s="57"/>
      <c r="H102" s="57"/>
      <c r="I102" s="56">
        <f t="shared" si="3"/>
        <v>4.7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115</v>
      </c>
      <c r="B103" s="53">
        <v>304</v>
      </c>
      <c r="C103" s="63">
        <v>10</v>
      </c>
      <c r="D103" s="53">
        <v>37</v>
      </c>
      <c r="E103" s="57"/>
      <c r="F103" s="57"/>
      <c r="G103" s="57"/>
      <c r="H103" s="57"/>
      <c r="I103" s="56">
        <f t="shared" si="3"/>
        <v>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125</v>
      </c>
      <c r="B104" s="53">
        <v>301</v>
      </c>
      <c r="C104" s="63">
        <v>11</v>
      </c>
      <c r="D104" s="53">
        <v>33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135</v>
      </c>
      <c r="B105" s="53">
        <v>298</v>
      </c>
      <c r="C105" s="53">
        <v>12</v>
      </c>
      <c r="D105" s="53">
        <v>29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145</v>
      </c>
      <c r="B106" s="53">
        <v>295</v>
      </c>
      <c r="C106" s="53"/>
      <c r="D106" s="53"/>
      <c r="E106" s="57"/>
      <c r="F106" s="57"/>
      <c r="G106" s="57"/>
      <c r="H106" s="57"/>
      <c r="I106" s="56">
        <f t="shared" si="3"/>
        <v>2.6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306</v>
      </c>
      <c r="C107" s="53">
        <v>13</v>
      </c>
      <c r="D107" s="53">
        <v>306</v>
      </c>
      <c r="E107" s="57"/>
      <c r="F107" s="57"/>
      <c r="G107" s="57"/>
      <c r="H107" s="57"/>
      <c r="I107" s="56">
        <f t="shared" si="3"/>
        <v>2.2000000000000002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tauzin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42</v>
      </c>
      <c r="C114" s="53"/>
      <c r="D114" s="63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70</v>
      </c>
      <c r="C115" s="53">
        <v>1</v>
      </c>
      <c r="D115" s="63">
        <v>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97</v>
      </c>
      <c r="C116" s="53"/>
      <c r="D116" s="63"/>
      <c r="E116" s="54"/>
      <c r="F116" s="54"/>
      <c r="G116" s="54"/>
      <c r="H116" s="54"/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137</v>
      </c>
      <c r="C117" s="53">
        <v>2</v>
      </c>
      <c r="D117" s="63">
        <v>42</v>
      </c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137</v>
      </c>
      <c r="C118" s="53"/>
      <c r="D118" s="63"/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179</v>
      </c>
      <c r="C119" s="53">
        <v>3</v>
      </c>
      <c r="D119" s="63">
        <v>42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178</v>
      </c>
      <c r="C120" s="63"/>
      <c r="D120" s="63"/>
      <c r="E120" s="93"/>
      <c r="F120" s="93"/>
      <c r="G120" s="93"/>
      <c r="H120" s="93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55</v>
      </c>
      <c r="B121" s="63">
        <v>218</v>
      </c>
      <c r="C121" s="63">
        <v>4</v>
      </c>
      <c r="D121" s="63">
        <v>42</v>
      </c>
      <c r="E121" s="93"/>
      <c r="F121" s="93"/>
      <c r="G121" s="93"/>
      <c r="H121" s="93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60</v>
      </c>
      <c r="B122" s="63">
        <v>214</v>
      </c>
      <c r="C122" s="63"/>
      <c r="D122" s="63"/>
      <c r="E122" s="93"/>
      <c r="F122" s="93"/>
      <c r="G122" s="93"/>
      <c r="H122" s="93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65</v>
      </c>
      <c r="B123" s="63">
        <v>250</v>
      </c>
      <c r="C123" s="63">
        <v>5</v>
      </c>
      <c r="D123" s="63">
        <v>42</v>
      </c>
      <c r="E123" s="93"/>
      <c r="F123" s="93"/>
      <c r="G123" s="93"/>
      <c r="H123" s="93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70</v>
      </c>
      <c r="B124" s="63">
        <v>242</v>
      </c>
      <c r="C124" s="63"/>
      <c r="D124" s="63"/>
      <c r="E124" s="93"/>
      <c r="F124" s="93"/>
      <c r="G124" s="93"/>
      <c r="H124" s="93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75</v>
      </c>
      <c r="B125" s="63">
        <v>273</v>
      </c>
      <c r="C125" s="63">
        <v>6</v>
      </c>
      <c r="D125" s="63">
        <v>42</v>
      </c>
      <c r="E125" s="93"/>
      <c r="F125" s="93"/>
      <c r="G125" s="93"/>
      <c r="H125" s="93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85</v>
      </c>
      <c r="B126" s="63">
        <v>290</v>
      </c>
      <c r="C126" s="63">
        <v>7</v>
      </c>
      <c r="D126" s="63">
        <v>42</v>
      </c>
      <c r="E126" s="68"/>
      <c r="F126" s="68"/>
      <c r="G126" s="68"/>
      <c r="H126" s="68"/>
      <c r="I126" s="56">
        <f t="shared" si="4"/>
        <v>5.9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95</v>
      </c>
      <c r="B127" s="63">
        <v>300</v>
      </c>
      <c r="C127" s="63">
        <v>8</v>
      </c>
      <c r="D127" s="63">
        <v>42</v>
      </c>
      <c r="E127" s="68"/>
      <c r="F127" s="68"/>
      <c r="G127" s="68"/>
      <c r="H127" s="68"/>
      <c r="I127" s="56">
        <f t="shared" si="4"/>
        <v>5.2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105</v>
      </c>
      <c r="B128" s="53">
        <v>305</v>
      </c>
      <c r="C128" s="53">
        <v>9</v>
      </c>
      <c r="D128" s="53">
        <v>41</v>
      </c>
      <c r="E128" s="57"/>
      <c r="F128" s="57"/>
      <c r="G128" s="57"/>
      <c r="H128" s="57"/>
      <c r="I128" s="56">
        <f t="shared" si="4"/>
        <v>4.7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115</v>
      </c>
      <c r="B129" s="53">
        <v>304</v>
      </c>
      <c r="C129" s="53">
        <v>10</v>
      </c>
      <c r="D129" s="53">
        <v>37</v>
      </c>
      <c r="E129" s="57"/>
      <c r="F129" s="57"/>
      <c r="G129" s="57"/>
      <c r="H129" s="57"/>
      <c r="I129" s="56">
        <f t="shared" si="4"/>
        <v>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125</v>
      </c>
      <c r="B130" s="53">
        <v>301</v>
      </c>
      <c r="C130" s="53">
        <v>11</v>
      </c>
      <c r="D130" s="53">
        <v>33</v>
      </c>
      <c r="E130" s="57"/>
      <c r="F130" s="57"/>
      <c r="G130" s="57"/>
      <c r="H130" s="57"/>
      <c r="I130" s="56">
        <f t="shared" si="4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135</v>
      </c>
      <c r="B131" s="53">
        <v>298</v>
      </c>
      <c r="C131" s="53">
        <v>12</v>
      </c>
      <c r="D131" s="53">
        <v>29</v>
      </c>
      <c r="E131" s="57"/>
      <c r="F131" s="57"/>
      <c r="G131" s="57"/>
      <c r="H131" s="57"/>
      <c r="I131" s="56">
        <f t="shared" si="4"/>
        <v>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145</v>
      </c>
      <c r="B132" s="53">
        <v>295</v>
      </c>
      <c r="C132" s="53"/>
      <c r="D132" s="53"/>
      <c r="E132" s="57"/>
      <c r="F132" s="57"/>
      <c r="G132" s="57"/>
      <c r="H132" s="57"/>
      <c r="I132" s="56">
        <f t="shared" si="4"/>
        <v>2.6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306</v>
      </c>
      <c r="C133" s="53">
        <v>13</v>
      </c>
      <c r="D133" s="53">
        <v>306</v>
      </c>
      <c r="E133" s="57"/>
      <c r="F133" s="57"/>
      <c r="G133" s="57"/>
      <c r="H133" s="57"/>
      <c r="I133" s="56">
        <f t="shared" si="4"/>
        <v>2.2000000000000002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vert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0" sqref="C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pubescent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chevelu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Cormier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tauzin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vert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384.79157630336857</v>
      </c>
      <c r="T3" s="62">
        <f>IF('Données projet'!E9&gt;30,$R$33-$H$33,LOOKUP('Données projet'!$E$9,$A$3:$A$203,R3:R203)-LOOKUP('Données projet'!$E$9,$A$3:$A$203,$H$3:$H$203))</f>
        <v>216.22708298332475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461.01553399907135</v>
      </c>
      <c r="AO3" s="62">
        <f>IF('Données projet'!E10&gt;30,$AM$33-$H$33,LOOKUP('Données projet'!$E$10,$A$3:$A$203,AM3:AM203)-LOOKUP('Données projet'!$E$10,$A$3:$A$203,$H$3:$H$203))</f>
        <v>267.72486628876987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411.48197932269562</v>
      </c>
      <c r="BJ3" s="62">
        <f>IF('Données projet'!E11&gt;30,$BH$33-$H$33,LOOKUP('Données projet'!$E$11,$A$3:$A$203,BH3:BH203)-LOOKUP('Données projet'!$E$11,$A$3:$A$203,$H$3:$H$203))</f>
        <v>229.27655186342264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378.11377635769639</v>
      </c>
      <c r="CE3" s="62">
        <f>IF('Données projet'!E12&gt;30,$CC$33-$H$33,LOOKUP('Données projet'!$E$12,$A$3:$A$203,CC3:CC203)-LOOKUP('Données projet'!$E$12,$A$3:$A$203,$H$3:$H$203))</f>
        <v>212.96194614625125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0</v>
      </c>
      <c r="CZ3" s="62">
        <f>IF('Données projet'!E13&gt;30,$CX$33-$H$33,LOOKUP('Données projet'!$E$13,$A$3:$A$203,CX3:CX203)-LOOKUP('Données projet'!$E$13,$A$3:$A$203,$H$3:$H$203))</f>
        <v>0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258.08783604613262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260.97628431819578</v>
      </c>
      <c r="S4" s="62">
        <f ca="1">AVERAGE(OFFSET($R$3,0,0,'Données projet'!$E$9+1,1))-AVERAGE(OFFSET($H$3,0,0,'Données projet'!$E$9+1,1))</f>
        <v>384.79157630336857</v>
      </c>
      <c r="T4" s="62">
        <f>$T$3</f>
        <v>216.22708298332475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2.85</v>
      </c>
      <c r="AI4" s="14">
        <f>IF('Données projet'!$A$62&gt;35,AI3+AH4-AQ3,IF(A4&lt;'Données projet'!$A$62,$AF$205^A4,IF(A4='Données projet'!$A$62,'Données projet'!$B$62,AI3+AH4-AQ3)))</f>
        <v>1.2240347367580502</v>
      </c>
      <c r="AJ4" s="14">
        <f>AI4*VLOOKUP('Données projet'!$B$10,Paramètres!$A$1:$I$89,3,0)*VLOOKUP('Données projet'!$B$10,Paramètres!$A$1:$I$89,5,0)</f>
        <v>1.2793611068595143</v>
      </c>
      <c r="AK4" s="14">
        <f>EXP(-1.0587+0.8836*LN(AJ4)+0.284)</f>
        <v>0.57291633727960434</v>
      </c>
      <c r="AL4" s="22">
        <f t="shared" ref="AL4:AL67" si="4">(AJ4+AK4)*0.475*44/12</f>
        <v>3.2260498818756318</v>
      </c>
      <c r="AM4" s="62">
        <f t="shared" ref="AM4:AM67" si="5">AL4+(AD4+AE4)*44/12</f>
        <v>261.11493877076447</v>
      </c>
      <c r="AN4" s="62">
        <f ca="1">AVERAGE(OFFSET($AM$3,0,0,'Données projet'!$E$10+1,1))-AVERAGE(OFFSET($H$3,0,0,'Données projet'!$E$10+1,1))</f>
        <v>461.01553399907135</v>
      </c>
      <c r="AO4" s="62">
        <f>$AO$3</f>
        <v>267.72486628876987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1.2975860072835741</v>
      </c>
      <c r="BF4" s="14">
        <f>EXP(-1.0587+0.8836*LN(BE4)+0.284)</f>
        <v>0.58012177912374829</v>
      </c>
      <c r="BG4" s="22">
        <f t="shared" ref="BG4:BG67" si="7">(BE4+BF4)*0.475*44/12</f>
        <v>3.2703410613260862</v>
      </c>
      <c r="BH4" s="62">
        <f t="shared" ref="BH4:BH67" si="8">BG4+(AY4+AZ4)*44/12</f>
        <v>261.15922995021492</v>
      </c>
      <c r="BI4" s="62">
        <f ca="1">AVERAGE(OFFSET($BH$3,0,0,'Données projet'!$E$11+1,1))-AVERAGE(OFFSET($H$3,0,0,'Données projet'!$E$11+1,1))</f>
        <v>411.48197932269562</v>
      </c>
      <c r="BJ4" s="62">
        <f>$BJ$3</f>
        <v>229.27655186342264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1.2035580357412863</v>
      </c>
      <c r="CA4" s="14">
        <f>EXP(-1.0587+0.8836*LN(BZ4)+0.284)</f>
        <v>0.54281612277887337</v>
      </c>
      <c r="CB4" s="22">
        <f t="shared" ref="CB4:CB67" si="10">(BZ4+CA4)*0.475*44/12</f>
        <v>3.0416016594226112</v>
      </c>
      <c r="CC4" s="62">
        <f t="shared" ref="CC4:CC67" si="11">CB4+(BT4+BU4)*44/12</f>
        <v>260.93049054831147</v>
      </c>
      <c r="CD4" s="62">
        <f ca="1">AVERAGE(OFFSET($CC$3,0,0,'Données projet'!$E$12+1,1))-AVERAGE(OFFSET($H$3,0,0,'Données projet'!$E$12+1,1))</f>
        <v>378.11377635769639</v>
      </c>
      <c r="CE4" s="62">
        <f>$CE$3</f>
        <v>212.96194614625125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>
        <f>CT4*VLOOKUP('Données projet'!$B$13,Paramètres!$A$1:$I$89,3,0)*VLOOKUP('Données projet'!$B$13,Paramètres!$A$1:$I$89,5,0)</f>
        <v>0</v>
      </c>
      <c r="CV4" s="14" t="e">
        <f>EXP(-1.0587+0.8836*LN(CU4)+0.284)</f>
        <v>#NUM!</v>
      </c>
      <c r="CW4" s="22" t="e">
        <f t="shared" ref="CW4:CW67" si="13">(CU4+CV4)*0.475*44/12</f>
        <v>#NUM!</v>
      </c>
      <c r="CX4" s="62" t="e">
        <f t="shared" ref="CX4:CX67" si="14">CW4+(CO4+CP4)*44/12</f>
        <v>#NUM!</v>
      </c>
      <c r="CY4" s="62">
        <f ca="1">AVERAGE(OFFSET($CX$3,0,0,'Données projet'!$E$13+1,1))-AVERAGE(OFFSET($H$3,0,0,'Données projet'!$E$13+1,1))</f>
        <v>0</v>
      </c>
      <c r="CZ4" s="62">
        <f>$CZ$3</f>
        <v>0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259.43610890414124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262.80806344386446</v>
      </c>
      <c r="S5" s="62">
        <f ca="1">AVERAGE(OFFSET($R$3,0,0,'Données projet'!$E$9+1,1))-AVERAGE(OFFSET($H$3,0,0,'Données projet'!$E$9+1,1))</f>
        <v>384.79157630336857</v>
      </c>
      <c r="T5" s="62">
        <f t="shared" ref="T5:T68" si="34">$T$3</f>
        <v>216.22708298332475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2.85</v>
      </c>
      <c r="AI5" s="14">
        <f>IF('Données projet'!$A$62&gt;35,AI4+AH5-AQ4,IF(A5&lt;'Données projet'!$A$62,$AF$205^A5,IF(A5='Données projet'!$A$62,'Données projet'!$B$62,AI4+AH5-AQ4)))</f>
        <v>1.4982610367903493</v>
      </c>
      <c r="AJ5" s="14">
        <f>AI5*VLOOKUP('Données projet'!$B$10,Paramètres!$A$1:$I$89,3,0)*VLOOKUP('Données projet'!$B$10,Paramètres!$A$1:$I$89,5,0)</f>
        <v>1.5659824356532732</v>
      </c>
      <c r="AK5" s="14">
        <f t="shared" ref="AK5:AK68" si="35">EXP(-1.0587+0.8836*LN(AJ5)+0.284)</f>
        <v>0.68496086334656436</v>
      </c>
      <c r="AL5" s="22">
        <f t="shared" si="4"/>
        <v>3.9203929124247168</v>
      </c>
      <c r="AM5" s="62">
        <f t="shared" si="5"/>
        <v>263.03150402353583</v>
      </c>
      <c r="AN5" s="62">
        <f ca="1">AVERAGE(OFFSET($AM$3,0,0,'Données projet'!$E$10+1,1))-AVERAGE(OFFSET($H$3,0,0,'Données projet'!$E$10+1,1))</f>
        <v>461.01553399907135</v>
      </c>
      <c r="AO5" s="62">
        <f t="shared" ref="AO5:AO68" si="36">$AO$3</f>
        <v>267.72486628876987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1.5642228226478332</v>
      </c>
      <c r="BF5" s="14">
        <f t="shared" ref="BF5:BF68" si="37">EXP(-1.0587+0.8836*LN(BE5)+0.284)</f>
        <v>0.68428075179095682</v>
      </c>
      <c r="BG5" s="22">
        <f t="shared" si="7"/>
        <v>3.9161437254808931</v>
      </c>
      <c r="BH5" s="62">
        <f t="shared" si="8"/>
        <v>263.02725483659202</v>
      </c>
      <c r="BI5" s="62">
        <f ca="1">AVERAGE(OFFSET($BH$3,0,0,'Données projet'!$E$11+1,1))-AVERAGE(OFFSET($H$3,0,0,'Données projet'!$E$11+1,1))</f>
        <v>411.48197932269562</v>
      </c>
      <c r="BJ5" s="62">
        <f t="shared" ref="BJ5:BJ68" si="38">$BJ$3</f>
        <v>229.27655186342264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1.4508733427458165</v>
      </c>
      <c r="CA5" s="14">
        <f t="shared" ref="CA5:CA68" si="39">EXP(-1.0587+0.8836*LN(BZ5)+0.284)</f>
        <v>0.64027698656724041</v>
      </c>
      <c r="CB5" s="22">
        <f t="shared" si="10"/>
        <v>3.6420868235535733</v>
      </c>
      <c r="CC5" s="62">
        <f t="shared" si="11"/>
        <v>262.75319793466474</v>
      </c>
      <c r="CD5" s="62">
        <f ca="1">AVERAGE(OFFSET($CC$3,0,0,'Données projet'!$E$12+1,1))-AVERAGE(OFFSET($H$3,0,0,'Données projet'!$E$12+1,1))</f>
        <v>378.11377635769639</v>
      </c>
      <c r="CE5" s="62">
        <f t="shared" ref="CE5:CE68" si="40">$CE$3</f>
        <v>212.96194614625125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>
        <f>CT5*VLOOKUP('Données projet'!$B$13,Paramètres!$A$1:$I$89,3,0)*VLOOKUP('Données projet'!$B$13,Paramètres!$A$1:$I$89,5,0)</f>
        <v>0</v>
      </c>
      <c r="CV5" s="14" t="e">
        <f t="shared" ref="CV5:CV68" si="41">EXP(-1.0587+0.8836*LN(CU5)+0.284)</f>
        <v>#NUM!</v>
      </c>
      <c r="CW5" s="22" t="e">
        <f t="shared" si="13"/>
        <v>#NUM!</v>
      </c>
      <c r="CX5" s="62" t="e">
        <f t="shared" si="14"/>
        <v>#NUM!</v>
      </c>
      <c r="CY5" s="62">
        <f ca="1">AVERAGE(OFFSET($CX$3,0,0,'Données projet'!$E$13+1,1))-AVERAGE(OFFSET($H$3,0,0,'Données projet'!$E$13+1,1))</f>
        <v>0</v>
      </c>
      <c r="CZ5" s="62">
        <f t="shared" ref="CZ5:CZ68" si="42">$CZ$3</f>
        <v>0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260.7608398448956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264.76063455825545</v>
      </c>
      <c r="S6" s="62">
        <f ca="1">AVERAGE(OFFSET($R$3,0,0,'Données projet'!$E$9+1,1))-AVERAGE(OFFSET($H$3,0,0,'Données projet'!$E$9+1,1))</f>
        <v>384.79157630336857</v>
      </c>
      <c r="T6" s="62">
        <f t="shared" si="34"/>
        <v>216.22708298332475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2.85</v>
      </c>
      <c r="AI6" s="14">
        <f>IF('Données projet'!$A$62&gt;35,AI5+AH6-AQ5,IF(A6&lt;'Données projet'!$A$62,$AF$205^A6,IF(A6='Données projet'!$A$62,'Données projet'!$B$62,AI5+AH6-AQ5)))</f>
        <v>1.8339235537625185</v>
      </c>
      <c r="AJ6" s="14">
        <f>AI6*VLOOKUP('Données projet'!$B$10,Paramètres!$A$1:$I$89,3,0)*VLOOKUP('Données projet'!$B$10,Paramètres!$A$1:$I$89,5,0)</f>
        <v>1.9168168983925846</v>
      </c>
      <c r="AK6" s="14">
        <f t="shared" si="35"/>
        <v>0.81891779617291305</v>
      </c>
      <c r="AL6" s="22">
        <f t="shared" si="4"/>
        <v>4.764737926368241</v>
      </c>
      <c r="AM6" s="62">
        <f t="shared" si="5"/>
        <v>265.09807125970156</v>
      </c>
      <c r="AN6" s="62">
        <f ca="1">AVERAGE(OFFSET($AM$3,0,0,'Données projet'!$E$10+1,1))-AVERAGE(OFFSET($H$3,0,0,'Données projet'!$E$10+1,1))</f>
        <v>461.01553399907135</v>
      </c>
      <c r="AO6" s="62">
        <f t="shared" si="36"/>
        <v>267.72486628876987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1.885649987868306</v>
      </c>
      <c r="BF6" s="14">
        <f t="shared" si="37"/>
        <v>0.8071411281590839</v>
      </c>
      <c r="BG6" s="22">
        <f t="shared" si="7"/>
        <v>4.6899445270810372</v>
      </c>
      <c r="BH6" s="62">
        <f t="shared" si="8"/>
        <v>265.02327786041434</v>
      </c>
      <c r="BI6" s="62">
        <f ca="1">AVERAGE(OFFSET($BH$3,0,0,'Données projet'!$E$11+1,1))-AVERAGE(OFFSET($H$3,0,0,'Données projet'!$E$11+1,1))</f>
        <v>411.48197932269562</v>
      </c>
      <c r="BJ6" s="62">
        <f t="shared" si="38"/>
        <v>229.27655186342264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1.7490086843995882</v>
      </c>
      <c r="CA6" s="14">
        <f t="shared" si="39"/>
        <v>0.75523663046137834</v>
      </c>
      <c r="CB6" s="22">
        <f t="shared" si="10"/>
        <v>4.3615605900495167</v>
      </c>
      <c r="CC6" s="62">
        <f t="shared" si="11"/>
        <v>264.69489392338284</v>
      </c>
      <c r="CD6" s="62">
        <f ca="1">AVERAGE(OFFSET($CC$3,0,0,'Données projet'!$E$12+1,1))-AVERAGE(OFFSET($H$3,0,0,'Données projet'!$E$12+1,1))</f>
        <v>378.11377635769639</v>
      </c>
      <c r="CE6" s="62">
        <f t="shared" si="40"/>
        <v>212.96194614625125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>
        <f>CT6*VLOOKUP('Données projet'!$B$13,Paramètres!$A$1:$I$89,3,0)*VLOOKUP('Données projet'!$B$13,Paramètres!$A$1:$I$89,5,0)</f>
        <v>0</v>
      </c>
      <c r="CV6" s="14" t="e">
        <f t="shared" si="41"/>
        <v>#NUM!</v>
      </c>
      <c r="CW6" s="22" t="e">
        <f t="shared" si="13"/>
        <v>#NUM!</v>
      </c>
      <c r="CX6" s="62" t="e">
        <f t="shared" si="14"/>
        <v>#NUM!</v>
      </c>
      <c r="CY6" s="62">
        <f ca="1">AVERAGE(OFFSET($CX$3,0,0,'Données projet'!$E$13+1,1))-AVERAGE(OFFSET($H$3,0,0,'Données projet'!$E$13+1,1))</f>
        <v>0</v>
      </c>
      <c r="CZ6" s="62">
        <f t="shared" si="42"/>
        <v>0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262.07105900009446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266.8580173405054</v>
      </c>
      <c r="S7" s="62">
        <f ca="1">AVERAGE(OFFSET($R$3,0,0,'Données projet'!$E$9+1,1))-AVERAGE(OFFSET($H$3,0,0,'Données projet'!$E$9+1,1))</f>
        <v>384.79157630336857</v>
      </c>
      <c r="T7" s="62">
        <f t="shared" si="34"/>
        <v>216.22708298332475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2.85</v>
      </c>
      <c r="AI7" s="14">
        <f>IF('Données projet'!$A$62&gt;35,AI6+AH7-AQ6,IF(A7&lt;'Données projet'!$A$62,$AF$205^A7,IF(A7='Données projet'!$A$62,'Données projet'!$B$62,AI6+AH7-AQ6)))</f>
        <v>2.2447861343640922</v>
      </c>
      <c r="AJ7" s="14">
        <f>AI7*VLOOKUP('Données projet'!$B$10,Paramètres!$A$1:$I$89,3,0)*VLOOKUP('Données projet'!$B$10,Paramètres!$A$1:$I$89,5,0)</f>
        <v>2.3462504676373492</v>
      </c>
      <c r="AK7" s="14">
        <f t="shared" si="35"/>
        <v>0.97907251753358793</v>
      </c>
      <c r="AL7" s="22">
        <f t="shared" si="4"/>
        <v>5.7916041991727143</v>
      </c>
      <c r="AM7" s="62">
        <f t="shared" si="5"/>
        <v>267.34715975472824</v>
      </c>
      <c r="AN7" s="62">
        <f ca="1">AVERAGE(OFFSET($AM$3,0,0,'Données projet'!$E$10+1,1))-AVERAGE(OFFSET($H$3,0,0,'Données projet'!$E$10+1,1))</f>
        <v>461.01553399907135</v>
      </c>
      <c r="AO7" s="62">
        <f t="shared" si="36"/>
        <v>267.72486628876987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2.2731261974102144</v>
      </c>
      <c r="BF7" s="14">
        <f t="shared" si="37"/>
        <v>0.95206068424520052</v>
      </c>
      <c r="BG7" s="22">
        <f t="shared" si="7"/>
        <v>5.617200485549847</v>
      </c>
      <c r="BH7" s="62">
        <f t="shared" si="8"/>
        <v>267.1727560411054</v>
      </c>
      <c r="BI7" s="62">
        <f ca="1">AVERAGE(OFFSET($BH$3,0,0,'Données projet'!$E$11+1,1))-AVERAGE(OFFSET($H$3,0,0,'Données projet'!$E$11+1,1))</f>
        <v>411.48197932269562</v>
      </c>
      <c r="BJ7" s="62">
        <f t="shared" si="38"/>
        <v>229.27655186342264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2.108406907742808</v>
      </c>
      <c r="CA7" s="14">
        <f t="shared" si="39"/>
        <v>0.89083690333567267</v>
      </c>
      <c r="CB7" s="22">
        <f t="shared" si="10"/>
        <v>5.2236829709616872</v>
      </c>
      <c r="CC7" s="62">
        <f t="shared" si="11"/>
        <v>266.77923852651725</v>
      </c>
      <c r="CD7" s="62">
        <f ca="1">AVERAGE(OFFSET($CC$3,0,0,'Données projet'!$E$12+1,1))-AVERAGE(OFFSET($H$3,0,0,'Données projet'!$E$12+1,1))</f>
        <v>378.11377635769639</v>
      </c>
      <c r="CE7" s="62">
        <f t="shared" si="40"/>
        <v>212.96194614625125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>
        <f>CT7*VLOOKUP('Données projet'!$B$13,Paramètres!$A$1:$I$89,3,0)*VLOOKUP('Données projet'!$B$13,Paramètres!$A$1:$I$89,5,0)</f>
        <v>0</v>
      </c>
      <c r="CV7" s="14" t="e">
        <f t="shared" si="41"/>
        <v>#NUM!</v>
      </c>
      <c r="CW7" s="22" t="e">
        <f t="shared" si="13"/>
        <v>#NUM!</v>
      </c>
      <c r="CX7" s="62" t="e">
        <f t="shared" si="14"/>
        <v>#NUM!</v>
      </c>
      <c r="CY7" s="62">
        <f ca="1">AVERAGE(OFFSET($CX$3,0,0,'Données projet'!$E$13+1,1))-AVERAGE(OFFSET($H$3,0,0,'Données projet'!$E$13+1,1))</f>
        <v>0</v>
      </c>
      <c r="CZ7" s="62">
        <f t="shared" si="42"/>
        <v>0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263.37085912145096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269.12902329365244</v>
      </c>
      <c r="S8" s="62">
        <f ca="1">AVERAGE(OFFSET($R$3,0,0,'Données projet'!$E$9+1,1))-AVERAGE(OFFSET($H$3,0,0,'Données projet'!$E$9+1,1))</f>
        <v>384.79157630336857</v>
      </c>
      <c r="T8" s="62">
        <f t="shared" si="34"/>
        <v>216.22708298332475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2.85</v>
      </c>
      <c r="AI8" s="14">
        <f>IF('Données projet'!$A$62&gt;35,AI7+AH8-AQ7,IF(A8&lt;'Données projet'!$A$62,$AF$205^A8,IF(A8='Données projet'!$A$62,'Données projet'!$B$62,AI7+AH8-AQ7)))</f>
        <v>2.7476962050544729</v>
      </c>
      <c r="AJ8" s="14">
        <f>AI8*VLOOKUP('Données projet'!$B$10,Paramètres!$A$1:$I$89,3,0)*VLOOKUP('Données projet'!$B$10,Paramètres!$A$1:$I$89,5,0)</f>
        <v>2.8718920735229352</v>
      </c>
      <c r="AK8" s="14">
        <f t="shared" si="35"/>
        <v>1.1705484959166217</v>
      </c>
      <c r="AL8" s="22">
        <f t="shared" si="4"/>
        <v>7.0405839917738939</v>
      </c>
      <c r="AM8" s="62">
        <f t="shared" si="5"/>
        <v>269.81836176955164</v>
      </c>
      <c r="AN8" s="62">
        <f ca="1">AVERAGE(OFFSET($AM$3,0,0,'Données projet'!$E$10+1,1))-AVERAGE(OFFSET($H$3,0,0,'Données projet'!$E$10+1,1))</f>
        <v>461.01553399907135</v>
      </c>
      <c r="AO8" s="62">
        <f t="shared" si="36"/>
        <v>267.72486628876987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2.740223659001499</v>
      </c>
      <c r="BF8" s="14">
        <f t="shared" si="37"/>
        <v>1.1230000737947632</v>
      </c>
      <c r="BG8" s="22">
        <f t="shared" si="7"/>
        <v>6.7284480012868242</v>
      </c>
      <c r="BH8" s="62">
        <f t="shared" si="8"/>
        <v>269.50622577906461</v>
      </c>
      <c r="BI8" s="62">
        <f ca="1">AVERAGE(OFFSET($BH$3,0,0,'Données projet'!$E$11+1,1))-AVERAGE(OFFSET($H$3,0,0,'Données projet'!$E$11+1,1))</f>
        <v>411.48197932269562</v>
      </c>
      <c r="BJ8" s="62">
        <f t="shared" si="38"/>
        <v>229.27655186342264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2.5416567271897965</v>
      </c>
      <c r="CA8" s="14">
        <f t="shared" si="39"/>
        <v>1.0507837627789343</v>
      </c>
      <c r="CB8" s="22">
        <f t="shared" si="10"/>
        <v>6.2568338533622061</v>
      </c>
      <c r="CC8" s="62">
        <f t="shared" si="11"/>
        <v>269.03461163113997</v>
      </c>
      <c r="CD8" s="62">
        <f ca="1">AVERAGE(OFFSET($CC$3,0,0,'Données projet'!$E$12+1,1))-AVERAGE(OFFSET($H$3,0,0,'Données projet'!$E$12+1,1))</f>
        <v>378.11377635769639</v>
      </c>
      <c r="CE8" s="62">
        <f t="shared" si="40"/>
        <v>212.96194614625125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>
        <f>CT8*VLOOKUP('Données projet'!$B$13,Paramètres!$A$1:$I$89,3,0)*VLOOKUP('Données projet'!$B$13,Paramètres!$A$1:$I$89,5,0)</f>
        <v>0</v>
      </c>
      <c r="CV8" s="14" t="e">
        <f t="shared" si="41"/>
        <v>#NUM!</v>
      </c>
      <c r="CW8" s="22" t="e">
        <f t="shared" si="13"/>
        <v>#NUM!</v>
      </c>
      <c r="CX8" s="62" t="e">
        <f t="shared" si="14"/>
        <v>#NUM!</v>
      </c>
      <c r="CY8" s="62">
        <f ca="1">AVERAGE(OFFSET($CX$3,0,0,'Données projet'!$E$13+1,1))-AVERAGE(OFFSET($H$3,0,0,'Données projet'!$E$13+1,1))</f>
        <v>0</v>
      </c>
      <c r="CZ8" s="62">
        <f t="shared" si="42"/>
        <v>0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264.66257488541947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271.60821456387049</v>
      </c>
      <c r="S9" s="62">
        <f ca="1">AVERAGE(OFFSET($R$3,0,0,'Données projet'!$E$9+1,1))-AVERAGE(OFFSET($H$3,0,0,'Données projet'!$E$9+1,1))</f>
        <v>384.79157630336857</v>
      </c>
      <c r="T9" s="62">
        <f t="shared" si="34"/>
        <v>216.22708298332475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2.85</v>
      </c>
      <c r="AI9" s="14">
        <f>IF('Données projet'!$A$62&gt;35,AI8+AH9-AQ8,IF(A9&lt;'Données projet'!$A$62,$AF$205^A9,IF(A9='Données projet'!$A$62,'Données projet'!$B$62,AI8+AH9-AQ8)))</f>
        <v>3.3632756010449452</v>
      </c>
      <c r="AJ9" s="14">
        <f>AI9*VLOOKUP('Données projet'!$B$10,Paramètres!$A$1:$I$89,3,0)*VLOOKUP('Données projet'!$B$10,Paramètres!$A$1:$I$89,5,0)</f>
        <v>3.5152956582121768</v>
      </c>
      <c r="AK9" s="14">
        <f t="shared" si="35"/>
        <v>1.3994711900854266</v>
      </c>
      <c r="AL9" s="22">
        <f t="shared" si="4"/>
        <v>8.5598855941183238</v>
      </c>
      <c r="AM9" s="62">
        <f t="shared" si="5"/>
        <v>272.55988559411833</v>
      </c>
      <c r="AN9" s="62">
        <f ca="1">AVERAGE(OFFSET($AM$3,0,0,'Données projet'!$E$10+1,1))-AVERAGE(OFFSET($H$3,0,0,'Données projet'!$E$10+1,1))</f>
        <v>461.01553399907135</v>
      </c>
      <c r="AO9" s="62">
        <f t="shared" si="36"/>
        <v>267.72486628876987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3.3033034901038101</v>
      </c>
      <c r="BF9" s="14">
        <f t="shared" si="37"/>
        <v>1.3246310730107231</v>
      </c>
      <c r="BG9" s="22">
        <f t="shared" si="7"/>
        <v>8.0603193640911446</v>
      </c>
      <c r="BH9" s="62">
        <f t="shared" si="8"/>
        <v>272.06031936409113</v>
      </c>
      <c r="BI9" s="62">
        <f ca="1">AVERAGE(OFFSET($BH$3,0,0,'Données projet'!$E$11+1,1))-AVERAGE(OFFSET($H$3,0,0,'Données projet'!$E$11+1,1))</f>
        <v>411.48197932269562</v>
      </c>
      <c r="BJ9" s="62">
        <f t="shared" si="38"/>
        <v>229.27655186342264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3.0639336719803465</v>
      </c>
      <c r="CA9" s="14">
        <f t="shared" si="39"/>
        <v>1.239448558973546</v>
      </c>
      <c r="CB9" s="22">
        <f t="shared" si="10"/>
        <v>7.4950573855780291</v>
      </c>
      <c r="CC9" s="62">
        <f t="shared" si="11"/>
        <v>271.49505738557804</v>
      </c>
      <c r="CD9" s="62">
        <f ca="1">AVERAGE(OFFSET($CC$3,0,0,'Données projet'!$E$12+1,1))-AVERAGE(OFFSET($H$3,0,0,'Données projet'!$E$12+1,1))</f>
        <v>378.11377635769639</v>
      </c>
      <c r="CE9" s="62">
        <f t="shared" si="40"/>
        <v>212.96194614625125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>
        <f>CT9*VLOOKUP('Données projet'!$B$13,Paramètres!$A$1:$I$89,3,0)*VLOOKUP('Données projet'!$B$13,Paramètres!$A$1:$I$89,5,0)</f>
        <v>0</v>
      </c>
      <c r="CV9" s="14" t="e">
        <f t="shared" si="41"/>
        <v>#NUM!</v>
      </c>
      <c r="CW9" s="22" t="e">
        <f t="shared" si="13"/>
        <v>#NUM!</v>
      </c>
      <c r="CX9" s="62" t="e">
        <f t="shared" si="14"/>
        <v>#NUM!</v>
      </c>
      <c r="CY9" s="62">
        <f ca="1">AVERAGE(OFFSET($CX$3,0,0,'Données projet'!$E$13+1,1))-AVERAGE(OFFSET($H$3,0,0,'Données projet'!$E$13+1,1))</f>
        <v>0</v>
      </c>
      <c r="CZ9" s="62">
        <f t="shared" si="42"/>
        <v>0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265.94771136763848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274.33705514539406</v>
      </c>
      <c r="S10" s="62">
        <f ca="1">AVERAGE(OFFSET($R$3,0,0,'Données projet'!$E$9+1,1))-AVERAGE(OFFSET($H$3,0,0,'Données projet'!$E$9+1,1))</f>
        <v>384.79157630336857</v>
      </c>
      <c r="T10" s="62">
        <f t="shared" si="34"/>
        <v>216.22708298332475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2.85</v>
      </c>
      <c r="AI10" s="14">
        <f>IF('Données projet'!$A$62&gt;35,AI9+AH10-AQ9,IF(A10&lt;'Données projet'!$A$62,$AF$205^A10,IF(A10='Données projet'!$A$62,'Données projet'!$B$62,AI9+AH10-AQ9)))</f>
        <v>4.116766164969822</v>
      </c>
      <c r="AJ10" s="14">
        <f>AI10*VLOOKUP('Données projet'!$B$10,Paramètres!$A$1:$I$89,3,0)*VLOOKUP('Données projet'!$B$10,Paramètres!$A$1:$I$89,5,0)</f>
        <v>4.3028439956264588</v>
      </c>
      <c r="AK10" s="14">
        <f t="shared" si="35"/>
        <v>1.6731640070541995</v>
      </c>
      <c r="AL10" s="22">
        <f t="shared" si="4"/>
        <v>10.408213938002147</v>
      </c>
      <c r="AM10" s="62">
        <f t="shared" si="5"/>
        <v>275.63043616022435</v>
      </c>
      <c r="AN10" s="62">
        <f ca="1">AVERAGE(OFFSET($AM$3,0,0,'Données projet'!$E$10+1,1))-AVERAGE(OFFSET($H$3,0,0,'Données projet'!$E$10+1,1))</f>
        <v>461.01553399907135</v>
      </c>
      <c r="AO10" s="62">
        <f t="shared" si="36"/>
        <v>267.72486628876987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3.982088802090022</v>
      </c>
      <c r="BF10" s="14">
        <f t="shared" si="37"/>
        <v>1.5624642602705792</v>
      </c>
      <c r="BG10" s="22">
        <f t="shared" si="7"/>
        <v>9.6567632502780452</v>
      </c>
      <c r="BH10" s="62">
        <f t="shared" si="8"/>
        <v>274.87898547250029</v>
      </c>
      <c r="BI10" s="62">
        <f ca="1">AVERAGE(OFFSET($BH$3,0,0,'Données projet'!$E$11+1,1))-AVERAGE(OFFSET($H$3,0,0,'Données projet'!$E$11+1,1))</f>
        <v>411.48197932269562</v>
      </c>
      <c r="BJ10" s="62">
        <f t="shared" si="38"/>
        <v>229.27655186342264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3.6935316425182818</v>
      </c>
      <c r="CA10" s="14">
        <f t="shared" si="39"/>
        <v>1.4619875037646497</v>
      </c>
      <c r="CB10" s="22">
        <f t="shared" si="10"/>
        <v>8.9791958464427726</v>
      </c>
      <c r="CC10" s="62">
        <f t="shared" si="11"/>
        <v>274.20141806866502</v>
      </c>
      <c r="CD10" s="62">
        <f ca="1">AVERAGE(OFFSET($CC$3,0,0,'Données projet'!$E$12+1,1))-AVERAGE(OFFSET($H$3,0,0,'Données projet'!$E$12+1,1))</f>
        <v>378.11377635769639</v>
      </c>
      <c r="CE10" s="62">
        <f t="shared" si="40"/>
        <v>212.96194614625125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>
        <f>CT10*VLOOKUP('Données projet'!$B$13,Paramètres!$A$1:$I$89,3,0)*VLOOKUP('Données projet'!$B$13,Paramètres!$A$1:$I$89,5,0)</f>
        <v>0</v>
      </c>
      <c r="CV10" s="14" t="e">
        <f t="shared" si="41"/>
        <v>#NUM!</v>
      </c>
      <c r="CW10" s="22" t="e">
        <f t="shared" si="13"/>
        <v>#NUM!</v>
      </c>
      <c r="CX10" s="62" t="e">
        <f t="shared" si="14"/>
        <v>#NUM!</v>
      </c>
      <c r="CY10" s="62">
        <f ca="1">AVERAGE(OFFSET($CX$3,0,0,'Données projet'!$E$13+1,1))-AVERAGE(OFFSET($H$3,0,0,'Données projet'!$E$13+1,1))</f>
        <v>0</v>
      </c>
      <c r="CZ10" s="62">
        <f t="shared" si="42"/>
        <v>0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267.22731691271065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277.36529317093459</v>
      </c>
      <c r="S11" s="62">
        <f ca="1">AVERAGE(OFFSET($R$3,0,0,'Données projet'!$E$9+1,1))-AVERAGE(OFFSET($H$3,0,0,'Données projet'!$E$9+1,1))</f>
        <v>384.79157630336857</v>
      </c>
      <c r="T11" s="62">
        <f t="shared" si="34"/>
        <v>216.22708298332475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2.85</v>
      </c>
      <c r="AI11" s="14">
        <f>IF('Données projet'!$A$62&gt;35,AI10+AH11-AQ10,IF(A11&lt;'Données projet'!$A$62,$AF$205^A11,IF(A11='Données projet'!$A$62,'Données projet'!$B$62,AI10+AH11-AQ10)))</f>
        <v>5.0390647890332847</v>
      </c>
      <c r="AJ11" s="14">
        <f>AI11*VLOOKUP('Données projet'!$B$10,Paramètres!$A$1:$I$89,3,0)*VLOOKUP('Données projet'!$B$10,Paramètres!$A$1:$I$89,5,0)</f>
        <v>5.2668305174975893</v>
      </c>
      <c r="AK11" s="14">
        <f t="shared" si="35"/>
        <v>2.000382583317617</v>
      </c>
      <c r="AL11" s="22">
        <f t="shared" si="4"/>
        <v>12.65706281725315</v>
      </c>
      <c r="AM11" s="62">
        <f t="shared" si="5"/>
        <v>279.10150726169763</v>
      </c>
      <c r="AN11" s="62">
        <f ca="1">AVERAGE(OFFSET($AM$3,0,0,'Données projet'!$E$10+1,1))-AVERAGE(OFFSET($H$3,0,0,'Données projet'!$E$10+1,1))</f>
        <v>461.01553399907135</v>
      </c>
      <c r="AO11" s="62">
        <f t="shared" si="36"/>
        <v>267.72486628876987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4.8003555456638995</v>
      </c>
      <c r="BF11" s="14">
        <f t="shared" si="37"/>
        <v>1.8429996203200378</v>
      </c>
      <c r="BG11" s="22">
        <f t="shared" si="7"/>
        <v>11.570510247422023</v>
      </c>
      <c r="BH11" s="62">
        <f t="shared" si="8"/>
        <v>278.01495469186648</v>
      </c>
      <c r="BI11" s="62">
        <f ca="1">AVERAGE(OFFSET($BH$3,0,0,'Données projet'!$E$11+1,1))-AVERAGE(OFFSET($H$3,0,0,'Données projet'!$E$11+1,1))</f>
        <v>411.48197932269562</v>
      </c>
      <c r="BJ11" s="62">
        <f t="shared" si="38"/>
        <v>229.27655186342264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4.4525036945288354</v>
      </c>
      <c r="CA11" s="14">
        <f t="shared" si="39"/>
        <v>1.7244825900109102</v>
      </c>
      <c r="CB11" s="22">
        <f t="shared" si="10"/>
        <v>10.758251112240055</v>
      </c>
      <c r="CC11" s="62">
        <f t="shared" si="11"/>
        <v>277.20269555668449</v>
      </c>
      <c r="CD11" s="62">
        <f ca="1">AVERAGE(OFFSET($CC$3,0,0,'Données projet'!$E$12+1,1))-AVERAGE(OFFSET($H$3,0,0,'Données projet'!$E$12+1,1))</f>
        <v>378.11377635769639</v>
      </c>
      <c r="CE11" s="62">
        <f t="shared" si="40"/>
        <v>212.96194614625125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>
        <f>CT11*VLOOKUP('Données projet'!$B$13,Paramètres!$A$1:$I$89,3,0)*VLOOKUP('Données projet'!$B$13,Paramètres!$A$1:$I$89,5,0)</f>
        <v>0</v>
      </c>
      <c r="CV11" s="14" t="e">
        <f t="shared" si="41"/>
        <v>#NUM!</v>
      </c>
      <c r="CW11" s="22" t="e">
        <f t="shared" si="13"/>
        <v>#NUM!</v>
      </c>
      <c r="CX11" s="62" t="e">
        <f t="shared" si="14"/>
        <v>#NUM!</v>
      </c>
      <c r="CY11" s="62">
        <f ca="1">AVERAGE(OFFSET($CX$3,0,0,'Données projet'!$E$13+1,1))-AVERAGE(OFFSET($H$3,0,0,'Données projet'!$E$13+1,1))</f>
        <v>0</v>
      </c>
      <c r="CZ11" s="62">
        <f t="shared" si="42"/>
        <v>0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268.5021620672548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280.75262079014198</v>
      </c>
      <c r="S12" s="62">
        <f ca="1">AVERAGE(OFFSET($R$3,0,0,'Données projet'!$E$9+1,1))-AVERAGE(OFFSET($H$3,0,0,'Données projet'!$E$9+1,1))</f>
        <v>384.79157630336857</v>
      </c>
      <c r="T12" s="62">
        <f t="shared" si="34"/>
        <v>216.22708298332475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2.85</v>
      </c>
      <c r="AI12" s="14">
        <f>IF('Données projet'!$A$62&gt;35,AI11+AH12-AQ11,IF(A12&lt;'Données projet'!$A$62,$AF$205^A12,IF(A12='Données projet'!$A$62,'Données projet'!$B$62,AI11+AH12-AQ11)))</f>
        <v>6.167990342551116</v>
      </c>
      <c r="AJ12" s="14">
        <f>AI12*VLOOKUP('Données projet'!$B$10,Paramètres!$A$1:$I$89,3,0)*VLOOKUP('Données projet'!$B$10,Paramètres!$A$1:$I$89,5,0)</f>
        <v>6.4467835060344267</v>
      </c>
      <c r="AK12" s="14">
        <f t="shared" si="35"/>
        <v>2.3915948841653738</v>
      </c>
      <c r="AL12" s="22">
        <f t="shared" si="4"/>
        <v>15.393509029597984</v>
      </c>
      <c r="AM12" s="62">
        <f t="shared" si="5"/>
        <v>283.06017569626465</v>
      </c>
      <c r="AN12" s="62">
        <f ca="1">AVERAGE(OFFSET($AM$3,0,0,'Données projet'!$E$10+1,1))-AVERAGE(OFFSET($H$3,0,0,'Données projet'!$E$10+1,1))</f>
        <v>461.01553399907135</v>
      </c>
      <c r="AO12" s="62">
        <f t="shared" si="36"/>
        <v>267.72486628876987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5.7867653159044812</v>
      </c>
      <c r="BF12" s="14">
        <f t="shared" si="37"/>
        <v>2.1739041889582755</v>
      </c>
      <c r="BG12" s="22">
        <f t="shared" si="7"/>
        <v>13.864832720969302</v>
      </c>
      <c r="BH12" s="62">
        <f t="shared" si="8"/>
        <v>281.53149938763596</v>
      </c>
      <c r="BI12" s="62">
        <f ca="1">AVERAGE(OFFSET($BH$3,0,0,'Données projet'!$E$11+1,1))-AVERAGE(OFFSET($H$3,0,0,'Données projet'!$E$11+1,1))</f>
        <v>411.48197932269562</v>
      </c>
      <c r="BJ12" s="62">
        <f t="shared" si="38"/>
        <v>229.27655186342264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5.3674344959114038</v>
      </c>
      <c r="CA12" s="14">
        <f t="shared" si="39"/>
        <v>2.0341078125449323</v>
      </c>
      <c r="CB12" s="22">
        <f t="shared" si="10"/>
        <v>12.891019520561452</v>
      </c>
      <c r="CC12" s="62">
        <f t="shared" si="11"/>
        <v>280.55768618722811</v>
      </c>
      <c r="CD12" s="62">
        <f ca="1">AVERAGE(OFFSET($CC$3,0,0,'Données projet'!$E$12+1,1))-AVERAGE(OFFSET($H$3,0,0,'Données projet'!$E$12+1,1))</f>
        <v>378.11377635769639</v>
      </c>
      <c r="CE12" s="62">
        <f t="shared" si="40"/>
        <v>212.96194614625125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>
        <f>CT12*VLOOKUP('Données projet'!$B$13,Paramètres!$A$1:$I$89,3,0)*VLOOKUP('Données projet'!$B$13,Paramètres!$A$1:$I$89,5,0)</f>
        <v>0</v>
      </c>
      <c r="CV12" s="14" t="e">
        <f t="shared" si="41"/>
        <v>#NUM!</v>
      </c>
      <c r="CW12" s="22" t="e">
        <f t="shared" si="13"/>
        <v>#NUM!</v>
      </c>
      <c r="CX12" s="62" t="e">
        <f t="shared" si="14"/>
        <v>#NUM!</v>
      </c>
      <c r="CY12" s="62">
        <f ca="1">AVERAGE(OFFSET($CX$3,0,0,'Données projet'!$E$13+1,1))-AVERAGE(OFFSET($H$3,0,0,'Données projet'!$E$13+1,1))</f>
        <v>0</v>
      </c>
      <c r="CZ12" s="62">
        <f t="shared" si="42"/>
        <v>0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269.77283609992622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284.57066751792433</v>
      </c>
      <c r="S13" s="62">
        <f ca="1">AVERAGE(OFFSET($R$3,0,0,'Données projet'!$E$9+1,1))-AVERAGE(OFFSET($H$3,0,0,'Données projet'!$E$9+1,1))</f>
        <v>384.79157630336857</v>
      </c>
      <c r="T13" s="62">
        <f t="shared" si="34"/>
        <v>216.22708298332475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2.85</v>
      </c>
      <c r="AI13" s="14">
        <f>IF('Données projet'!$A$62&gt;35,AI12+AH13-AQ12,IF(A13&lt;'Données projet'!$A$62,$AF$205^A13,IF(A13='Données projet'!$A$62,'Données projet'!$B$62,AI12+AH13-AQ12)))</f>
        <v>7.5498344352707516</v>
      </c>
      <c r="AJ13" s="14">
        <f>AI13*VLOOKUP('Données projet'!$B$10,Paramètres!$A$1:$I$89,3,0)*VLOOKUP('Données projet'!$B$10,Paramètres!$A$1:$I$89,5,0)</f>
        <v>7.8910869517449909</v>
      </c>
      <c r="AK13" s="14">
        <f t="shared" si="35"/>
        <v>2.8593160816666754</v>
      </c>
      <c r="AL13" s="22">
        <f t="shared" si="4"/>
        <v>18.723618616525318</v>
      </c>
      <c r="AM13" s="62">
        <f t="shared" si="5"/>
        <v>287.61250750541416</v>
      </c>
      <c r="AN13" s="62">
        <f ca="1">AVERAGE(OFFSET($AM$3,0,0,'Données projet'!$E$10+1,1))-AVERAGE(OFFSET($H$3,0,0,'Données projet'!$E$10+1,1))</f>
        <v>461.01553399907135</v>
      </c>
      <c r="AO13" s="62">
        <f t="shared" si="36"/>
        <v>267.72486628876987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6.9758692877662263</v>
      </c>
      <c r="BF13" s="14">
        <f t="shared" si="37"/>
        <v>2.5642215932468222</v>
      </c>
      <c r="BG13" s="22">
        <f t="shared" si="7"/>
        <v>16.61565828443106</v>
      </c>
      <c r="BH13" s="62">
        <f t="shared" si="8"/>
        <v>285.50454717331991</v>
      </c>
      <c r="BI13" s="62">
        <f ca="1">AVERAGE(OFFSET($BH$3,0,0,'Données projet'!$E$11+1,1))-AVERAGE(OFFSET($H$3,0,0,'Données projet'!$E$11+1,1))</f>
        <v>411.48197932269562</v>
      </c>
      <c r="BJ13" s="62">
        <f t="shared" si="38"/>
        <v>229.27655186342264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6.4703715132904138</v>
      </c>
      <c r="CA13" s="14">
        <f t="shared" si="39"/>
        <v>2.3993252335647837</v>
      </c>
      <c r="CB13" s="22">
        <f t="shared" si="10"/>
        <v>15.448055167439469</v>
      </c>
      <c r="CC13" s="62">
        <f t="shared" si="11"/>
        <v>284.33694405632832</v>
      </c>
      <c r="CD13" s="62">
        <f ca="1">AVERAGE(OFFSET($CC$3,0,0,'Données projet'!$E$12+1,1))-AVERAGE(OFFSET($H$3,0,0,'Données projet'!$E$12+1,1))</f>
        <v>378.11377635769639</v>
      </c>
      <c r="CE13" s="62">
        <f t="shared" si="40"/>
        <v>212.96194614625125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>
        <f>CT13*VLOOKUP('Données projet'!$B$13,Paramètres!$A$1:$I$89,3,0)*VLOOKUP('Données projet'!$B$13,Paramètres!$A$1:$I$89,5,0)</f>
        <v>0</v>
      </c>
      <c r="CV13" s="14" t="e">
        <f t="shared" si="41"/>
        <v>#NUM!</v>
      </c>
      <c r="CW13" s="22" t="e">
        <f t="shared" si="13"/>
        <v>#NUM!</v>
      </c>
      <c r="CX13" s="62" t="e">
        <f t="shared" si="14"/>
        <v>#NUM!</v>
      </c>
      <c r="CY13" s="62">
        <f ca="1">AVERAGE(OFFSET($CX$3,0,0,'Données projet'!$E$13+1,1))-AVERAGE(OFFSET($H$3,0,0,'Données projet'!$E$13+1,1))</f>
        <v>0</v>
      </c>
      <c r="CZ13" s="62">
        <f t="shared" si="42"/>
        <v>0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271.03980360576855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288.90539420934834</v>
      </c>
      <c r="S14" s="62">
        <f ca="1">AVERAGE(OFFSET($R$3,0,0,'Données projet'!$E$9+1,1))-AVERAGE(OFFSET($H$3,0,0,'Données projet'!$E$9+1,1))</f>
        <v>384.79157630336857</v>
      </c>
      <c r="T14" s="62">
        <f t="shared" si="34"/>
        <v>216.22708298332475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2.85</v>
      </c>
      <c r="AI14" s="14">
        <f>IF('Données projet'!$A$62&gt;35,AI13+AH14-AQ13,IF(A14&lt;'Données projet'!$A$62,$AF$205^A14,IF(A14='Données projet'!$A$62,'Données projet'!$B$62,AI13+AH14-AQ13)))</f>
        <v>9.2412596055434975</v>
      </c>
      <c r="AJ14" s="14">
        <f>AI14*VLOOKUP('Données projet'!$B$10,Paramètres!$A$1:$I$89,3,0)*VLOOKUP('Données projet'!$B$10,Paramètres!$A$1:$I$89,5,0)</f>
        <v>9.6589645397140647</v>
      </c>
      <c r="AK14" s="14">
        <f t="shared" si="35"/>
        <v>3.4185089243201179</v>
      </c>
      <c r="AL14" s="22">
        <f t="shared" si="4"/>
        <v>22.776599616526198</v>
      </c>
      <c r="AM14" s="62">
        <f t="shared" si="5"/>
        <v>292.88771072763734</v>
      </c>
      <c r="AN14" s="62">
        <f ca="1">AVERAGE(OFFSET($AM$3,0,0,'Données projet'!$E$10+1,1))-AVERAGE(OFFSET($H$3,0,0,'Données projet'!$E$10+1,1))</f>
        <v>461.01553399907135</v>
      </c>
      <c r="AO14" s="62">
        <f t="shared" si="36"/>
        <v>267.72486628876987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8.4093184470872249</v>
      </c>
      <c r="BF14" s="14">
        <f t="shared" si="37"/>
        <v>3.0246192139792929</v>
      </c>
      <c r="BG14" s="22">
        <f t="shared" si="7"/>
        <v>19.914108093024186</v>
      </c>
      <c r="BH14" s="62">
        <f t="shared" si="8"/>
        <v>290.02521920413534</v>
      </c>
      <c r="BI14" s="62">
        <f ca="1">AVERAGE(OFFSET($BH$3,0,0,'Données projet'!$E$11+1,1))-AVERAGE(OFFSET($H$3,0,0,'Données projet'!$E$11+1,1))</f>
        <v>411.48197932269562</v>
      </c>
      <c r="BJ14" s="62">
        <f t="shared" si="38"/>
        <v>229.27655186342264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7.7999475451243825</v>
      </c>
      <c r="CA14" s="14">
        <f t="shared" si="39"/>
        <v>2.8301162509268609</v>
      </c>
      <c r="CB14" s="22">
        <f t="shared" si="10"/>
        <v>18.514027778122582</v>
      </c>
      <c r="CC14" s="62">
        <f t="shared" si="11"/>
        <v>288.62513888923371</v>
      </c>
      <c r="CD14" s="62">
        <f ca="1">AVERAGE(OFFSET($CC$3,0,0,'Données projet'!$E$12+1,1))-AVERAGE(OFFSET($H$3,0,0,'Données projet'!$E$12+1,1))</f>
        <v>378.11377635769639</v>
      </c>
      <c r="CE14" s="62">
        <f t="shared" si="40"/>
        <v>212.96194614625125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>
        <f>CT14*VLOOKUP('Données projet'!$B$13,Paramètres!$A$1:$I$89,3,0)*VLOOKUP('Données projet'!$B$13,Paramètres!$A$1:$I$89,5,0)</f>
        <v>0</v>
      </c>
      <c r="CV14" s="14" t="e">
        <f t="shared" si="41"/>
        <v>#NUM!</v>
      </c>
      <c r="CW14" s="22" t="e">
        <f t="shared" si="13"/>
        <v>#NUM!</v>
      </c>
      <c r="CX14" s="62" t="e">
        <f t="shared" si="14"/>
        <v>#NUM!</v>
      </c>
      <c r="CY14" s="62">
        <f ca="1">AVERAGE(OFFSET($CX$3,0,0,'Données projet'!$E$13+1,1))-AVERAGE(OFFSET($H$3,0,0,'Données projet'!$E$13+1,1))</f>
        <v>0</v>
      </c>
      <c r="CZ14" s="62">
        <f t="shared" si="42"/>
        <v>0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272.30343986297339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293.85996837222763</v>
      </c>
      <c r="S15" s="62">
        <f ca="1">AVERAGE(OFFSET($R$3,0,0,'Données projet'!$E$9+1,1))-AVERAGE(OFFSET($H$3,0,0,'Données projet'!$E$9+1,1))</f>
        <v>384.79157630336857</v>
      </c>
      <c r="T15" s="62">
        <f t="shared" si="34"/>
        <v>216.22708298332475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2.85</v>
      </c>
      <c r="AI15" s="14">
        <f>IF('Données projet'!$A$62&gt;35,AI14+AH15-AQ14,IF(A15&lt;'Données projet'!$A$62,$AF$205^A15,IF(A15='Données projet'!$A$62,'Données projet'!$B$62,AI14+AH15-AQ14)))</f>
        <v>11.311622768584238</v>
      </c>
      <c r="AJ15" s="14">
        <f>AI15*VLOOKUP('Données projet'!$B$10,Paramètres!$A$1:$I$89,3,0)*VLOOKUP('Données projet'!$B$10,Paramètres!$A$1:$I$89,5,0)</f>
        <v>11.822908117724246</v>
      </c>
      <c r="AK15" s="14">
        <f t="shared" si="35"/>
        <v>4.0870624064914436</v>
      </c>
      <c r="AL15" s="22">
        <f t="shared" si="4"/>
        <v>27.709865329675662</v>
      </c>
      <c r="AM15" s="62">
        <f t="shared" si="5"/>
        <v>299.04319866300898</v>
      </c>
      <c r="AN15" s="62">
        <f ca="1">AVERAGE(OFFSET($AM$3,0,0,'Données projet'!$E$10+1,1))-AVERAGE(OFFSET($H$3,0,0,'Données projet'!$E$10+1,1))</f>
        <v>461.01553399907135</v>
      </c>
      <c r="AO15" s="62">
        <f t="shared" si="36"/>
        <v>267.72486628876987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10.137322508112241</v>
      </c>
      <c r="BF15" s="14">
        <f t="shared" si="37"/>
        <v>3.5676797253661268</v>
      </c>
      <c r="BG15" s="22">
        <f t="shared" si="7"/>
        <v>23.869545556641487</v>
      </c>
      <c r="BH15" s="62">
        <f t="shared" si="8"/>
        <v>295.20287888997478</v>
      </c>
      <c r="BI15" s="62">
        <f ca="1">AVERAGE(OFFSET($BH$3,0,0,'Données projet'!$E$11+1,1))-AVERAGE(OFFSET($H$3,0,0,'Données projet'!$E$11+1,1))</f>
        <v>411.48197932269562</v>
      </c>
      <c r="BJ15" s="62">
        <f t="shared" si="38"/>
        <v>229.27655186342264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9.4027339205678775</v>
      </c>
      <c r="CA15" s="14">
        <f t="shared" si="39"/>
        <v>3.3382543899061803</v>
      </c>
      <c r="CB15" s="22">
        <f t="shared" si="10"/>
        <v>22.190554640742317</v>
      </c>
      <c r="CC15" s="62">
        <f t="shared" si="11"/>
        <v>293.52388797407565</v>
      </c>
      <c r="CD15" s="62">
        <f ca="1">AVERAGE(OFFSET($CC$3,0,0,'Données projet'!$E$12+1,1))-AVERAGE(OFFSET($H$3,0,0,'Données projet'!$E$12+1,1))</f>
        <v>378.11377635769639</v>
      </c>
      <c r="CE15" s="62">
        <f t="shared" si="40"/>
        <v>212.96194614625125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>
        <f>CT15*VLOOKUP('Données projet'!$B$13,Paramètres!$A$1:$I$89,3,0)*VLOOKUP('Données projet'!$B$13,Paramètres!$A$1:$I$89,5,0)</f>
        <v>0</v>
      </c>
      <c r="CV15" s="14" t="e">
        <f t="shared" si="41"/>
        <v>#NUM!</v>
      </c>
      <c r="CW15" s="22" t="e">
        <f t="shared" si="13"/>
        <v>#NUM!</v>
      </c>
      <c r="CX15" s="62" t="e">
        <f t="shared" si="14"/>
        <v>#NUM!</v>
      </c>
      <c r="CY15" s="62">
        <f ca="1">AVERAGE(OFFSET($CX$3,0,0,'Données projet'!$E$13+1,1))-AVERAGE(OFFSET($H$3,0,0,'Données projet'!$E$13+1,1))</f>
        <v>0</v>
      </c>
      <c r="CZ15" s="62">
        <f t="shared" si="42"/>
        <v>0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273.56405403670931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299.55821782408742</v>
      </c>
      <c r="S16" s="62">
        <f ca="1">AVERAGE(OFFSET($R$3,0,0,'Données projet'!$E$9+1,1))-AVERAGE(OFFSET($H$3,0,0,'Données projet'!$E$9+1,1))</f>
        <v>384.79157630336857</v>
      </c>
      <c r="T16" s="62">
        <f t="shared" si="34"/>
        <v>216.22708298332475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2.85</v>
      </c>
      <c r="AI16" s="14">
        <f>IF('Données projet'!$A$62&gt;35,AI15+AH16-AQ15,IF(A16&lt;'Données projet'!$A$62,$AF$205^A16,IF(A16='Données projet'!$A$62,'Données projet'!$B$62,AI15+AH16-AQ15)))</f>
        <v>13.845819197850375</v>
      </c>
      <c r="AJ16" s="14">
        <f>AI16*VLOOKUP('Données projet'!$B$10,Paramètres!$A$1:$I$89,3,0)*VLOOKUP('Données projet'!$B$10,Paramètres!$A$1:$I$89,5,0)</f>
        <v>14.471650225593212</v>
      </c>
      <c r="AK16" s="14">
        <f t="shared" si="35"/>
        <v>4.8863640506299921</v>
      </c>
      <c r="AL16" s="22">
        <f t="shared" si="4"/>
        <v>33.715208197755409</v>
      </c>
      <c r="AM16" s="62">
        <f t="shared" si="5"/>
        <v>306.27076375331097</v>
      </c>
      <c r="AN16" s="62">
        <f ca="1">AVERAGE(OFFSET($AM$3,0,0,'Données projet'!$E$10+1,1))-AVERAGE(OFFSET($H$3,0,0,'Données projet'!$E$10+1,1))</f>
        <v>461.01553399907135</v>
      </c>
      <c r="AO16" s="62">
        <f t="shared" si="36"/>
        <v>267.72486628876987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12.220408619330426</v>
      </c>
      <c r="BF16" s="14">
        <f t="shared" si="37"/>
        <v>4.2082449797185175</v>
      </c>
      <c r="BG16" s="22">
        <f t="shared" si="7"/>
        <v>28.613238351676909</v>
      </c>
      <c r="BH16" s="62">
        <f t="shared" si="8"/>
        <v>301.16879390723244</v>
      </c>
      <c r="BI16" s="62">
        <f ca="1">AVERAGE(OFFSET($BH$3,0,0,'Données projet'!$E$11+1,1))-AVERAGE(OFFSET($H$3,0,0,'Données projet'!$E$11+1,1))</f>
        <v>411.48197932269562</v>
      </c>
      <c r="BJ16" s="62">
        <f t="shared" si="38"/>
        <v>229.27655186342264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11.334871762857208</v>
      </c>
      <c r="CA16" s="14">
        <f t="shared" si="39"/>
        <v>3.9376270738271817</v>
      </c>
      <c r="CB16" s="22">
        <f t="shared" si="10"/>
        <v>26.599602140558645</v>
      </c>
      <c r="CC16" s="62">
        <f t="shared" si="11"/>
        <v>299.1551576961142</v>
      </c>
      <c r="CD16" s="62">
        <f ca="1">AVERAGE(OFFSET($CC$3,0,0,'Données projet'!$E$12+1,1))-AVERAGE(OFFSET($H$3,0,0,'Données projet'!$E$12+1,1))</f>
        <v>378.11377635769639</v>
      </c>
      <c r="CE16" s="62">
        <f t="shared" si="40"/>
        <v>212.96194614625125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>
        <f>CT16*VLOOKUP('Données projet'!$B$13,Paramètres!$A$1:$I$89,3,0)*VLOOKUP('Données projet'!$B$13,Paramètres!$A$1:$I$89,5,0)</f>
        <v>0</v>
      </c>
      <c r="CV16" s="14" t="e">
        <f t="shared" si="41"/>
        <v>#NUM!</v>
      </c>
      <c r="CW16" s="22" t="e">
        <f t="shared" si="13"/>
        <v>#NUM!</v>
      </c>
      <c r="CX16" s="62" t="e">
        <f t="shared" si="14"/>
        <v>#NUM!</v>
      </c>
      <c r="CY16" s="62">
        <f ca="1">AVERAGE(OFFSET($CX$3,0,0,'Données projet'!$E$13+1,1))-AVERAGE(OFFSET($H$3,0,0,'Données projet'!$E$13+1,1))</f>
        <v>0</v>
      </c>
      <c r="CZ16" s="62">
        <f t="shared" si="42"/>
        <v>0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274.82190502633887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306.14877929230755</v>
      </c>
      <c r="S17" s="62">
        <f ca="1">AVERAGE(OFFSET($R$3,0,0,'Données projet'!$E$9+1,1))-AVERAGE(OFFSET($H$3,0,0,'Données projet'!$E$9+1,1))</f>
        <v>384.79157630336857</v>
      </c>
      <c r="T17" s="62">
        <f t="shared" si="34"/>
        <v>216.22708298332475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2.85</v>
      </c>
      <c r="AI17" s="14">
        <f>IF('Données projet'!$A$62&gt;35,AI16+AH17-AQ16,IF(A17&lt;'Données projet'!$A$62,$AF$205^A17,IF(A17='Données projet'!$A$62,'Données projet'!$B$62,AI16+AH17-AQ16)))</f>
        <v>16.94776365704034</v>
      </c>
      <c r="AJ17" s="14">
        <f>AI17*VLOOKUP('Données projet'!$B$10,Paramètres!$A$1:$I$89,3,0)*VLOOKUP('Données projet'!$B$10,Paramètres!$A$1:$I$89,5,0)</f>
        <v>17.713802574338565</v>
      </c>
      <c r="AK17" s="14">
        <f t="shared" si="35"/>
        <v>5.8419841099970107</v>
      </c>
      <c r="AL17" s="22">
        <f t="shared" si="4"/>
        <v>41.026328475217795</v>
      </c>
      <c r="AM17" s="62">
        <f t="shared" si="5"/>
        <v>314.80410625299555</v>
      </c>
      <c r="AN17" s="62">
        <f ca="1">AVERAGE(OFFSET($AM$3,0,0,'Données projet'!$E$10+1,1))-AVERAGE(OFFSET($H$3,0,0,'Données projet'!$E$10+1,1))</f>
        <v>461.01553399907135</v>
      </c>
      <c r="AO17" s="62">
        <f t="shared" si="36"/>
        <v>267.72486628876987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14.731541460173487</v>
      </c>
      <c r="BF17" s="14">
        <f t="shared" si="37"/>
        <v>4.9638216355053304</v>
      </c>
      <c r="BG17" s="22">
        <f t="shared" si="7"/>
        <v>34.302757391640604</v>
      </c>
      <c r="BH17" s="62">
        <f t="shared" si="8"/>
        <v>308.0805351694184</v>
      </c>
      <c r="BI17" s="62">
        <f ca="1">AVERAGE(OFFSET($BH$3,0,0,'Données projet'!$E$11+1,1))-AVERAGE(OFFSET($H$3,0,0,'Données projet'!$E$11+1,1))</f>
        <v>411.48197932269562</v>
      </c>
      <c r="BJ17" s="62">
        <f t="shared" si="38"/>
        <v>229.27655186342264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13.664038455813092</v>
      </c>
      <c r="CA17" s="14">
        <f t="shared" si="39"/>
        <v>4.6446151675614402</v>
      </c>
      <c r="CB17" s="22">
        <f t="shared" si="10"/>
        <v>31.887571727377306</v>
      </c>
      <c r="CC17" s="62">
        <f t="shared" si="11"/>
        <v>305.66534950515506</v>
      </c>
      <c r="CD17" s="62">
        <f ca="1">AVERAGE(OFFSET($CC$3,0,0,'Données projet'!$E$12+1,1))-AVERAGE(OFFSET($H$3,0,0,'Données projet'!$E$12+1,1))</f>
        <v>378.11377635769639</v>
      </c>
      <c r="CE17" s="62">
        <f t="shared" si="40"/>
        <v>212.96194614625125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>
        <f>CT17*VLOOKUP('Données projet'!$B$13,Paramètres!$A$1:$I$89,3,0)*VLOOKUP('Données projet'!$B$13,Paramètres!$A$1:$I$89,5,0)</f>
        <v>0</v>
      </c>
      <c r="CV17" s="14" t="e">
        <f t="shared" si="41"/>
        <v>#NUM!</v>
      </c>
      <c r="CW17" s="22" t="e">
        <f t="shared" si="13"/>
        <v>#NUM!</v>
      </c>
      <c r="CX17" s="62" t="e">
        <f t="shared" si="14"/>
        <v>#NUM!</v>
      </c>
      <c r="CY17" s="62">
        <f ca="1">AVERAGE(OFFSET($CX$3,0,0,'Données projet'!$E$13+1,1))-AVERAGE(OFFSET($H$3,0,0,'Données projet'!$E$13+1,1))</f>
        <v>0</v>
      </c>
      <c r="CZ17" s="62">
        <f t="shared" si="42"/>
        <v>0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276.07721264982155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313.81008211298388</v>
      </c>
      <c r="S18" s="62">
        <f ca="1">AVERAGE(OFFSET($R$3,0,0,'Données projet'!$E$9+1,1))-AVERAGE(OFFSET($H$3,0,0,'Données projet'!$E$9+1,1))</f>
        <v>384.79157630336857</v>
      </c>
      <c r="T18" s="62">
        <f t="shared" si="34"/>
        <v>216.22708298332475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2.85</v>
      </c>
      <c r="AI18" s="14">
        <f>IF('Données projet'!$A$62&gt;35,AI17+AH18-AQ17,IF(A18&lt;'Données projet'!$A$62,$AF$205^A18,IF(A18='Données projet'!$A$62,'Données projet'!$B$62,AI17+AH18-AQ17)))</f>
        <v>20.744651426583019</v>
      </c>
      <c r="AJ18" s="14">
        <f>AI18*VLOOKUP('Données projet'!$B$10,Paramètres!$A$1:$I$89,3,0)*VLOOKUP('Données projet'!$B$10,Paramètres!$A$1:$I$89,5,0)</f>
        <v>21.682309671064573</v>
      </c>
      <c r="AK18" s="14">
        <f t="shared" si="35"/>
        <v>6.9844935800592589</v>
      </c>
      <c r="AL18" s="22">
        <f t="shared" si="4"/>
        <v>49.928015662374008</v>
      </c>
      <c r="AM18" s="62">
        <f t="shared" si="5"/>
        <v>324.92801566237404</v>
      </c>
      <c r="AN18" s="62">
        <f ca="1">AVERAGE(OFFSET($AM$3,0,0,'Données projet'!$E$10+1,1))-AVERAGE(OFFSET($H$3,0,0,'Données projet'!$E$10+1,1))</f>
        <v>461.01553399907135</v>
      </c>
      <c r="AO18" s="62">
        <f t="shared" si="36"/>
        <v>267.72486628876987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17.758678989631132</v>
      </c>
      <c r="BF18" s="14">
        <f t="shared" si="37"/>
        <v>5.8550596146042126</v>
      </c>
      <c r="BG18" s="22">
        <f t="shared" si="7"/>
        <v>41.127261402376554</v>
      </c>
      <c r="BH18" s="62">
        <f t="shared" si="8"/>
        <v>316.12726140237658</v>
      </c>
      <c r="BI18" s="62">
        <f ca="1">AVERAGE(OFFSET($BH$3,0,0,'Données projet'!$E$11+1,1))-AVERAGE(OFFSET($H$3,0,0,'Données projet'!$E$11+1,1))</f>
        <v>411.48197932269562</v>
      </c>
      <c r="BJ18" s="62">
        <f t="shared" si="38"/>
        <v>229.27655186342264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16.471818193281052</v>
      </c>
      <c r="CA18" s="14">
        <f t="shared" si="39"/>
        <v>5.4785406668220675</v>
      </c>
      <c r="CB18" s="22">
        <f t="shared" si="10"/>
        <v>38.23020834801293</v>
      </c>
      <c r="CC18" s="62">
        <f t="shared" si="11"/>
        <v>313.23020834801292</v>
      </c>
      <c r="CD18" s="62">
        <f ca="1">AVERAGE(OFFSET($CC$3,0,0,'Données projet'!$E$12+1,1))-AVERAGE(OFFSET($H$3,0,0,'Données projet'!$E$12+1,1))</f>
        <v>378.11377635769639</v>
      </c>
      <c r="CE18" s="62">
        <f t="shared" si="40"/>
        <v>212.96194614625125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>
        <f>CT18*VLOOKUP('Données projet'!$B$13,Paramètres!$A$1:$I$89,3,0)*VLOOKUP('Données projet'!$B$13,Paramètres!$A$1:$I$89,5,0)</f>
        <v>0</v>
      </c>
      <c r="CV18" s="14" t="e">
        <f t="shared" si="41"/>
        <v>#NUM!</v>
      </c>
      <c r="CW18" s="22" t="e">
        <f t="shared" si="13"/>
        <v>#NUM!</v>
      </c>
      <c r="CX18" s="62" t="e">
        <f t="shared" si="14"/>
        <v>#NUM!</v>
      </c>
      <c r="CY18" s="62">
        <f ca="1">AVERAGE(OFFSET($CX$3,0,0,'Données projet'!$E$13+1,1))-AVERAGE(OFFSET($H$3,0,0,'Données projet'!$E$13+1,1))</f>
        <v>0</v>
      </c>
      <c r="CZ18" s="62">
        <f t="shared" si="42"/>
        <v>0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277.33016575790663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322.75633550905911</v>
      </c>
      <c r="S19" s="62">
        <f ca="1">AVERAGE(OFFSET($R$3,0,0,'Données projet'!$E$9+1,1))-AVERAGE(OFFSET($H$3,0,0,'Données projet'!$E$9+1,1))</f>
        <v>384.79157630336857</v>
      </c>
      <c r="T19" s="62">
        <f t="shared" si="34"/>
        <v>216.22708298332475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2.85</v>
      </c>
      <c r="AI19" s="14">
        <f>IF('Données projet'!$A$62&gt;35,AI18+AH19-AQ18,IF(A19&lt;'Données projet'!$A$62,$AF$205^A19,IF(A19='Données projet'!$A$62,'Données projet'!$B$62,AI18+AH19-AQ18)))</f>
        <v>25.392173948075062</v>
      </c>
      <c r="AJ19" s="14">
        <f>AI19*VLOOKUP('Données projet'!$B$10,Paramètres!$A$1:$I$89,3,0)*VLOOKUP('Données projet'!$B$10,Paramètres!$A$1:$I$89,5,0)</f>
        <v>26.539900210528053</v>
      </c>
      <c r="AK19" s="14">
        <f t="shared" si="35"/>
        <v>8.350442187340013</v>
      </c>
      <c r="AL19" s="22">
        <f t="shared" si="4"/>
        <v>60.767346342953552</v>
      </c>
      <c r="AM19" s="62">
        <f t="shared" si="5"/>
        <v>336.98956856517577</v>
      </c>
      <c r="AN19" s="62">
        <f ca="1">AVERAGE(OFFSET($AM$3,0,0,'Données projet'!$E$10+1,1))-AVERAGE(OFFSET($H$3,0,0,'Données projet'!$E$10+1,1))</f>
        <v>461.01553399907135</v>
      </c>
      <c r="AO19" s="62">
        <f t="shared" si="36"/>
        <v>267.72486628876987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21.407853367508512</v>
      </c>
      <c r="BF19" s="14">
        <f t="shared" si="37"/>
        <v>6.906316464991046</v>
      </c>
      <c r="BG19" s="22">
        <f t="shared" si="7"/>
        <v>49.313845791603399</v>
      </c>
      <c r="BH19" s="62">
        <f t="shared" si="8"/>
        <v>325.53606801382563</v>
      </c>
      <c r="BI19" s="62">
        <f ca="1">AVERAGE(OFFSET($BH$3,0,0,'Données projet'!$E$11+1,1))-AVERAGE(OFFSET($H$3,0,0,'Données projet'!$E$11+1,1))</f>
        <v>411.48197932269562</v>
      </c>
      <c r="BJ19" s="62">
        <f t="shared" si="38"/>
        <v>229.27655186342264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19.856559645225289</v>
      </c>
      <c r="CA19" s="14">
        <f t="shared" si="39"/>
        <v>6.4621947686102121</v>
      </c>
      <c r="CB19" s="22">
        <f t="shared" si="10"/>
        <v>45.838497270763497</v>
      </c>
      <c r="CC19" s="62">
        <f t="shared" si="11"/>
        <v>322.06071949298575</v>
      </c>
      <c r="CD19" s="62">
        <f ca="1">AVERAGE(OFFSET($CC$3,0,0,'Données projet'!$E$12+1,1))-AVERAGE(OFFSET($H$3,0,0,'Données projet'!$E$12+1,1))</f>
        <v>378.11377635769639</v>
      </c>
      <c r="CE19" s="62">
        <f t="shared" si="40"/>
        <v>212.96194614625125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>
        <f>CT19*VLOOKUP('Données projet'!$B$13,Paramètres!$A$1:$I$89,3,0)*VLOOKUP('Données projet'!$B$13,Paramètres!$A$1:$I$89,5,0)</f>
        <v>0</v>
      </c>
      <c r="CV19" s="14" t="e">
        <f t="shared" si="41"/>
        <v>#NUM!</v>
      </c>
      <c r="CW19" s="22" t="e">
        <f t="shared" si="13"/>
        <v>#NUM!</v>
      </c>
      <c r="CX19" s="62" t="e">
        <f t="shared" si="14"/>
        <v>#NUM!</v>
      </c>
      <c r="CY19" s="62">
        <f ca="1">AVERAGE(OFFSET($CX$3,0,0,'Données projet'!$E$13+1,1))-AVERAGE(OFFSET($H$3,0,0,'Données projet'!$E$13+1,1))</f>
        <v>0</v>
      </c>
      <c r="CZ19" s="62">
        <f t="shared" si="42"/>
        <v>0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278.58092826076489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333.24472198839982</v>
      </c>
      <c r="S20" s="62">
        <f ca="1">AVERAGE(OFFSET($R$3,0,0,'Données projet'!$E$9+1,1))-AVERAGE(OFFSET($H$3,0,0,'Données projet'!$E$9+1,1))</f>
        <v>384.79157630336857</v>
      </c>
      <c r="T20" s="62">
        <f t="shared" si="34"/>
        <v>216.22708298332475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2.85</v>
      </c>
      <c r="AI20" s="14">
        <f>IF('Données projet'!$A$62&gt;35,AI19+AH20-AQ19,IF(A20&lt;'Données projet'!$A$62,$AF$205^A20,IF(A20='Données projet'!$A$62,'Données projet'!$B$62,AI19+AH20-AQ19)))</f>
        <v>31.080902954246678</v>
      </c>
      <c r="AJ20" s="14">
        <f>AI20*VLOOKUP('Données projet'!$B$10,Paramètres!$A$1:$I$89,3,0)*VLOOKUP('Données projet'!$B$10,Paramètres!$A$1:$I$89,5,0)</f>
        <v>32.485759767778632</v>
      </c>
      <c r="AK20" s="14">
        <f t="shared" si="35"/>
        <v>9.9835276423170871</v>
      </c>
      <c r="AL20" s="22">
        <f t="shared" si="4"/>
        <v>73.967342239250044</v>
      </c>
      <c r="AM20" s="62">
        <f t="shared" si="5"/>
        <v>351.41178668369452</v>
      </c>
      <c r="AN20" s="62">
        <f ca="1">AVERAGE(OFFSET($AM$3,0,0,'Données projet'!$E$10+1,1))-AVERAGE(OFFSET($H$3,0,0,'Données projet'!$E$10+1,1))</f>
        <v>461.01553399907135</v>
      </c>
      <c r="AO20" s="62">
        <f t="shared" si="36"/>
        <v>267.72486628876987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25.80688496437903</v>
      </c>
      <c r="BF20" s="14">
        <f t="shared" si="37"/>
        <v>8.146323052908933</v>
      </c>
      <c r="BG20" s="22">
        <f t="shared" si="7"/>
        <v>59.135170630109862</v>
      </c>
      <c r="BH20" s="62">
        <f t="shared" si="8"/>
        <v>336.57961507455434</v>
      </c>
      <c r="BI20" s="62">
        <f ca="1">AVERAGE(OFFSET($BH$3,0,0,'Données projet'!$E$11+1,1))-AVERAGE(OFFSET($H$3,0,0,'Données projet'!$E$11+1,1))</f>
        <v>411.48197932269562</v>
      </c>
      <c r="BJ20" s="62">
        <f t="shared" si="38"/>
        <v>229.27655186342264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23.936820836525477</v>
      </c>
      <c r="CA20" s="14">
        <f t="shared" si="39"/>
        <v>7.6224607549873005</v>
      </c>
      <c r="CB20" s="22">
        <f t="shared" si="10"/>
        <v>54.965748771884755</v>
      </c>
      <c r="CC20" s="62">
        <f t="shared" si="11"/>
        <v>332.41019321632922</v>
      </c>
      <c r="CD20" s="62">
        <f ca="1">AVERAGE(OFFSET($CC$3,0,0,'Données projet'!$E$12+1,1))-AVERAGE(OFFSET($H$3,0,0,'Données projet'!$E$12+1,1))</f>
        <v>378.11377635769639</v>
      </c>
      <c r="CE20" s="62">
        <f t="shared" si="40"/>
        <v>212.96194614625125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>
        <f>CT20*VLOOKUP('Données projet'!$B$13,Paramètres!$A$1:$I$89,3,0)*VLOOKUP('Données projet'!$B$13,Paramètres!$A$1:$I$89,5,0)</f>
        <v>0</v>
      </c>
      <c r="CV20" s="14" t="e">
        <f t="shared" si="41"/>
        <v>#NUM!</v>
      </c>
      <c r="CW20" s="22" t="e">
        <f t="shared" si="13"/>
        <v>#NUM!</v>
      </c>
      <c r="CX20" s="62" t="e">
        <f t="shared" si="14"/>
        <v>#NUM!</v>
      </c>
      <c r="CY20" s="62">
        <f ca="1">AVERAGE(OFFSET($CX$3,0,0,'Données projet'!$E$13+1,1))-AVERAGE(OFFSET($H$3,0,0,'Données projet'!$E$13+1,1))</f>
        <v>0</v>
      </c>
      <c r="CZ20" s="62">
        <f t="shared" si="42"/>
        <v>0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279.82964369567594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345.58404036091088</v>
      </c>
      <c r="S21" s="62">
        <f ca="1">AVERAGE(OFFSET($R$3,0,0,'Données projet'!$E$9+1,1))-AVERAGE(OFFSET($H$3,0,0,'Données projet'!$E$9+1,1))</f>
        <v>384.79157630336857</v>
      </c>
      <c r="T21" s="62">
        <f t="shared" si="34"/>
        <v>216.22708298332475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2.85</v>
      </c>
      <c r="AI21" s="14">
        <f>IF('Données projet'!$A$62&gt;35,AI20+AH21-AQ20,IF(A21&lt;'Données projet'!$A$62,$AF$205^A21,IF(A21='Données projet'!$A$62,'Données projet'!$B$62,AI20+AH21-AQ20)))</f>
        <v>38.044104865803838</v>
      </c>
      <c r="AJ21" s="14">
        <f>AI21*VLOOKUP('Données projet'!$B$10,Paramètres!$A$1:$I$89,3,0)*VLOOKUP('Données projet'!$B$10,Paramètres!$A$1:$I$89,5,0)</f>
        <v>39.763698405738175</v>
      </c>
      <c r="AK21" s="14">
        <f t="shared" si="35"/>
        <v>11.935993561636639</v>
      </c>
      <c r="AL21" s="22">
        <f t="shared" si="4"/>
        <v>90.043630176511144</v>
      </c>
      <c r="AM21" s="62">
        <f t="shared" si="5"/>
        <v>368.71029684317784</v>
      </c>
      <c r="AN21" s="62">
        <f ca="1">AVERAGE(OFFSET($AM$3,0,0,'Données projet'!$E$10+1,1))-AVERAGE(OFFSET($H$3,0,0,'Données projet'!$E$10+1,1))</f>
        <v>461.01553399907135</v>
      </c>
      <c r="AO21" s="62">
        <f t="shared" si="36"/>
        <v>267.72486628876987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31.109859551611933</v>
      </c>
      <c r="BF21" s="14">
        <f t="shared" si="37"/>
        <v>9.6089687778941872</v>
      </c>
      <c r="BG21" s="22">
        <f t="shared" si="7"/>
        <v>70.918626007223153</v>
      </c>
      <c r="BH21" s="62">
        <f t="shared" si="8"/>
        <v>349.58529267388985</v>
      </c>
      <c r="BI21" s="62">
        <f ca="1">AVERAGE(OFFSET($BH$3,0,0,'Données projet'!$E$11+1,1))-AVERAGE(OFFSET($H$3,0,0,'Données projet'!$E$11+1,1))</f>
        <v>411.48197932269562</v>
      </c>
      <c r="BJ21" s="62">
        <f t="shared" si="38"/>
        <v>229.27655186342264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28.855521902944407</v>
      </c>
      <c r="CA21" s="14">
        <f t="shared" si="39"/>
        <v>8.9910487135962995</v>
      </c>
      <c r="CB21" s="22">
        <f t="shared" si="10"/>
        <v>65.916110490475049</v>
      </c>
      <c r="CC21" s="62">
        <f t="shared" si="11"/>
        <v>344.58277715714172</v>
      </c>
      <c r="CD21" s="62">
        <f ca="1">AVERAGE(OFFSET($CC$3,0,0,'Données projet'!$E$12+1,1))-AVERAGE(OFFSET($H$3,0,0,'Données projet'!$E$12+1,1))</f>
        <v>378.11377635769639</v>
      </c>
      <c r="CE21" s="62">
        <f t="shared" si="40"/>
        <v>212.96194614625125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>
        <f>CT21*VLOOKUP('Données projet'!$B$13,Paramètres!$A$1:$I$89,3,0)*VLOOKUP('Données projet'!$B$13,Paramètres!$A$1:$I$89,5,0)</f>
        <v>0</v>
      </c>
      <c r="CV21" s="14" t="e">
        <f t="shared" si="41"/>
        <v>#NUM!</v>
      </c>
      <c r="CW21" s="22" t="e">
        <f t="shared" si="13"/>
        <v>#NUM!</v>
      </c>
      <c r="CX21" s="62" t="e">
        <f t="shared" si="14"/>
        <v>#NUM!</v>
      </c>
      <c r="CY21" s="62">
        <f ca="1">AVERAGE(OFFSET($CX$3,0,0,'Données projet'!$E$13+1,1))-AVERAGE(OFFSET($H$3,0,0,'Données projet'!$E$13+1,1))</f>
        <v>0</v>
      </c>
      <c r="CZ21" s="62">
        <f t="shared" si="42"/>
        <v>0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281.07643875057323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360.14509112992164</v>
      </c>
      <c r="S22" s="62">
        <f ca="1">AVERAGE(OFFSET($R$3,0,0,'Données projet'!$E$9+1,1))-AVERAGE(OFFSET($H$3,0,0,'Données projet'!$E$9+1,1))</f>
        <v>384.79157630336857</v>
      </c>
      <c r="T22" s="62">
        <f t="shared" si="34"/>
        <v>216.22708298332475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2.85</v>
      </c>
      <c r="AI22" s="14">
        <f>IF('Données projet'!$A$62&gt;35,AI21+AH22-AQ21,IF(A22&lt;'Données projet'!$A$62,$AF$205^A22,IF(A22='Données projet'!$A$62,'Données projet'!$B$62,AI21+AH22-AQ21)))</f>
        <v>46.567305884609858</v>
      </c>
      <c r="AJ22" s="14">
        <f>AI22*VLOOKUP('Données projet'!$B$10,Paramètres!$A$1:$I$89,3,0)*VLOOKUP('Données projet'!$B$10,Paramètres!$A$1:$I$89,5,0)</f>
        <v>48.672148110594229</v>
      </c>
      <c r="AK22" s="14">
        <f t="shared" si="35"/>
        <v>14.270300780212571</v>
      </c>
      <c r="AL22" s="22">
        <f t="shared" si="4"/>
        <v>109.62476515148852</v>
      </c>
      <c r="AM22" s="62">
        <f t="shared" si="5"/>
        <v>389.51365404037739</v>
      </c>
      <c r="AN22" s="62">
        <f ca="1">AVERAGE(OFFSET($AM$3,0,0,'Données projet'!$E$10+1,1))-AVERAGE(OFFSET($H$3,0,0,'Données projet'!$E$10+1,1))</f>
        <v>461.01553399907135</v>
      </c>
      <c r="AO22" s="62">
        <f t="shared" si="36"/>
        <v>267.72486628876987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37.502525494917215</v>
      </c>
      <c r="BF22" s="14">
        <f t="shared" si="37"/>
        <v>11.334227770598273</v>
      </c>
      <c r="BG22" s="22">
        <f t="shared" si="7"/>
        <v>85.057345270772814</v>
      </c>
      <c r="BH22" s="62">
        <f t="shared" si="8"/>
        <v>364.94623415966169</v>
      </c>
      <c r="BI22" s="62">
        <f ca="1">AVERAGE(OFFSET($BH$3,0,0,'Données projet'!$E$11+1,1))-AVERAGE(OFFSET($H$3,0,0,'Données projet'!$E$11+1,1))</f>
        <v>411.48197932269562</v>
      </c>
      <c r="BJ22" s="62">
        <f t="shared" si="38"/>
        <v>229.27655186342264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34.784951183691341</v>
      </c>
      <c r="CA22" s="14">
        <f t="shared" si="39"/>
        <v>10.605362174855349</v>
      </c>
      <c r="CB22" s="22">
        <f t="shared" si="10"/>
        <v>79.054795766135484</v>
      </c>
      <c r="CC22" s="62">
        <f t="shared" si="11"/>
        <v>358.94368465502436</v>
      </c>
      <c r="CD22" s="62">
        <f ca="1">AVERAGE(OFFSET($CC$3,0,0,'Données projet'!$E$12+1,1))-AVERAGE(OFFSET($H$3,0,0,'Données projet'!$E$12+1,1))</f>
        <v>378.11377635769639</v>
      </c>
      <c r="CE22" s="62">
        <f t="shared" si="40"/>
        <v>212.96194614625125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>
        <f>CT22*VLOOKUP('Données projet'!$B$13,Paramètres!$A$1:$I$89,3,0)*VLOOKUP('Données projet'!$B$13,Paramètres!$A$1:$I$89,5,0)</f>
        <v>0</v>
      </c>
      <c r="CV22" s="14" t="e">
        <f t="shared" si="41"/>
        <v>#NUM!</v>
      </c>
      <c r="CW22" s="22" t="e">
        <f t="shared" si="13"/>
        <v>#NUM!</v>
      </c>
      <c r="CX22" s="62" t="e">
        <f t="shared" si="14"/>
        <v>#NUM!</v>
      </c>
      <c r="CY22" s="62">
        <f ca="1">AVERAGE(OFFSET($CX$3,0,0,'Données projet'!$E$13+1,1))-AVERAGE(OFFSET($H$3,0,0,'Données projet'!$E$13+1,1))</f>
        <v>0</v>
      </c>
      <c r="CZ22" s="62">
        <f t="shared" si="42"/>
        <v>0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282.32142602462875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377.37315625071483</v>
      </c>
      <c r="S23" s="62">
        <f ca="1">AVERAGE(OFFSET($R$3,0,0,'Données projet'!$E$9+1,1))-AVERAGE(OFFSET($H$3,0,0,'Données projet'!$E$9+1,1))</f>
        <v>384.79157630336857</v>
      </c>
      <c r="T23" s="62">
        <f t="shared" si="34"/>
        <v>216.22708298332475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57</v>
      </c>
      <c r="AG23" s="13">
        <f>VLOOKUP(A23,'Données projet'!$A$61:$I$81,9,0)</f>
        <v>2.85</v>
      </c>
      <c r="AH23" s="13">
        <f t="array" ref="AH23">INDEX(AG:AG,MIN(IF(ISNUMBER(AG23:AG219),ROW(AG23:AG219),"")))</f>
        <v>2.85</v>
      </c>
      <c r="AI23" s="14">
        <f>IF('Données projet'!$A$62&gt;35,AI22+AH23-AQ22,IF(A23&lt;'Données projet'!$A$62,$AF$205^A23,IF(A23='Données projet'!$A$62,'Données projet'!$B$62,AI22+AH23-AQ22)))</f>
        <v>57</v>
      </c>
      <c r="AJ23" s="14">
        <f>AI23*VLOOKUP('Données projet'!$B$10,Paramètres!$A$1:$I$89,3,0)*VLOOKUP('Données projet'!$B$10,Paramètres!$A$1:$I$89,5,0)</f>
        <v>59.576400000000007</v>
      </c>
      <c r="AK23" s="14">
        <f t="shared" si="35"/>
        <v>17.06112551972695</v>
      </c>
      <c r="AL23" s="22">
        <f t="shared" si="4"/>
        <v>133.47702361352444</v>
      </c>
      <c r="AM23" s="62">
        <f t="shared" si="5"/>
        <v>414.58813472463555</v>
      </c>
      <c r="AN23" s="62">
        <f ca="1">AVERAGE(OFFSET($AM$3,0,0,'Données projet'!$E$10+1,1))-AVERAGE(OFFSET($H$3,0,0,'Données projet'!$E$10+1,1))</f>
        <v>461.01553399907135</v>
      </c>
      <c r="AO23" s="62">
        <f t="shared" si="36"/>
        <v>267.72486628876987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45.208799999999997</v>
      </c>
      <c r="BF23" s="14">
        <f t="shared" si="37"/>
        <v>13.369251386406743</v>
      </c>
      <c r="BG23" s="22">
        <f t="shared" si="7"/>
        <v>102.02343949799173</v>
      </c>
      <c r="BH23" s="62">
        <f t="shared" si="8"/>
        <v>383.13455060910286</v>
      </c>
      <c r="BI23" s="62">
        <f ca="1">AVERAGE(OFFSET($BH$3,0,0,'Données projet'!$E$11+1,1))-AVERAGE(OFFSET($H$3,0,0,'Données projet'!$E$11+1,1))</f>
        <v>411.48197932269562</v>
      </c>
      <c r="BJ23" s="62">
        <f t="shared" si="38"/>
        <v>229.27655186342264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41.9328</v>
      </c>
      <c r="CA23" s="14">
        <f t="shared" si="39"/>
        <v>12.509520351031938</v>
      </c>
      <c r="CB23" s="22">
        <f t="shared" si="10"/>
        <v>94.820374611380615</v>
      </c>
      <c r="CC23" s="62">
        <f t="shared" si="11"/>
        <v>375.93148572249174</v>
      </c>
      <c r="CD23" s="62">
        <f ca="1">AVERAGE(OFFSET($CC$3,0,0,'Données projet'!$E$12+1,1))-AVERAGE(OFFSET($H$3,0,0,'Données projet'!$E$12+1,1))</f>
        <v>378.11377635769639</v>
      </c>
      <c r="CE23" s="62">
        <f t="shared" si="40"/>
        <v>212.96194614625125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>
        <f>CT23*VLOOKUP('Données projet'!$B$13,Paramètres!$A$1:$I$89,3,0)*VLOOKUP('Données projet'!$B$13,Paramètres!$A$1:$I$89,5,0)</f>
        <v>0</v>
      </c>
      <c r="CV23" s="14" t="e">
        <f t="shared" si="41"/>
        <v>#NUM!</v>
      </c>
      <c r="CW23" s="22" t="e">
        <f t="shared" si="13"/>
        <v>#NUM!</v>
      </c>
      <c r="CX23" s="62" t="e">
        <f t="shared" si="14"/>
        <v>#NUM!</v>
      </c>
      <c r="CY23" s="62">
        <f ca="1">AVERAGE(OFFSET($CX$3,0,0,'Données projet'!$E$13+1,1))-AVERAGE(OFFSET($H$3,0,0,'Données projet'!$E$13+1,1))</f>
        <v>0</v>
      </c>
      <c r="CZ23" s="62">
        <f t="shared" si="42"/>
        <v>0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283.56470622103035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391.06825607785231</v>
      </c>
      <c r="S24" s="62">
        <f ca="1">AVERAGE(OFFSET($R$3,0,0,'Données projet'!$E$9+1,1))-AVERAGE(OFFSET($H$3,0,0,'Données projet'!$E$9+1,1))</f>
        <v>384.79157630336857</v>
      </c>
      <c r="T24" s="62">
        <f t="shared" si="34"/>
        <v>216.22708298332475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</v>
      </c>
      <c r="AI24" s="14">
        <f>IF('Données projet'!$A$62&gt;35,AI23+AH24-AQ23,IF(A24&lt;'Données projet'!$A$62,$AF$205^A24,IF(A24='Données projet'!$A$62,'Données projet'!$B$62,AI23+AH24-AQ23)))</f>
        <v>63</v>
      </c>
      <c r="AJ24" s="14">
        <f>AI24*VLOOKUP('Données projet'!$B$10,Paramètres!$A$1:$I$89,3,0)*VLOOKUP('Données projet'!$B$10,Paramètres!$A$1:$I$89,5,0)</f>
        <v>65.8476</v>
      </c>
      <c r="AK24" s="14">
        <f t="shared" si="35"/>
        <v>18.63862905611526</v>
      </c>
      <c r="AL24" s="22">
        <f t="shared" si="4"/>
        <v>147.14684893940074</v>
      </c>
      <c r="AM24" s="62">
        <f t="shared" si="5"/>
        <v>429.48018227273406</v>
      </c>
      <c r="AN24" s="62">
        <f ca="1">AVERAGE(OFFSET($AM$3,0,0,'Données projet'!$E$10+1,1))-AVERAGE(OFFSET($H$3,0,0,'Données projet'!$E$10+1,1))</f>
        <v>461.01553399907135</v>
      </c>
      <c r="AO24" s="62">
        <f t="shared" si="36"/>
        <v>267.72486628876987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51.236640000000001</v>
      </c>
      <c r="BF24" s="14">
        <f t="shared" si="37"/>
        <v>14.932671799321549</v>
      </c>
      <c r="BG24" s="22">
        <f t="shared" si="7"/>
        <v>115.24488471715169</v>
      </c>
      <c r="BH24" s="62">
        <f t="shared" si="8"/>
        <v>397.57821805048502</v>
      </c>
      <c r="BI24" s="62">
        <f ca="1">AVERAGE(OFFSET($BH$3,0,0,'Données projet'!$E$11+1,1))-AVERAGE(OFFSET($H$3,0,0,'Données projet'!$E$11+1,1))</f>
        <v>411.48197932269562</v>
      </c>
      <c r="BJ24" s="62">
        <f t="shared" si="38"/>
        <v>229.27655186342264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47.523840000000007</v>
      </c>
      <c r="CA24" s="14">
        <f t="shared" si="39"/>
        <v>13.972402520519896</v>
      </c>
      <c r="CB24" s="22">
        <f t="shared" si="10"/>
        <v>107.10595572323882</v>
      </c>
      <c r="CC24" s="62">
        <f t="shared" si="11"/>
        <v>389.43928905657214</v>
      </c>
      <c r="CD24" s="62">
        <f ca="1">AVERAGE(OFFSET($CC$3,0,0,'Données projet'!$E$12+1,1))-AVERAGE(OFFSET($H$3,0,0,'Données projet'!$E$12+1,1))</f>
        <v>378.11377635769639</v>
      </c>
      <c r="CE24" s="62">
        <f t="shared" si="40"/>
        <v>212.96194614625125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0</v>
      </c>
      <c r="CZ24" s="62">
        <f t="shared" si="42"/>
        <v>0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284.8063699102529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404.72813945687091</v>
      </c>
      <c r="S25" s="62">
        <f ca="1">AVERAGE(OFFSET($R$3,0,0,'Données projet'!$E$9+1,1))-AVERAGE(OFFSET($H$3,0,0,'Données projet'!$E$9+1,1))</f>
        <v>384.79157630336857</v>
      </c>
      <c r="T25" s="62">
        <f t="shared" si="34"/>
        <v>216.22708298332475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</v>
      </c>
      <c r="AI25" s="14">
        <f>IF('Données projet'!$A$62&gt;35,AI24+AH25-AQ24,IF(A25&lt;'Données projet'!$A$62,$AF$205^A25,IF(A25='Données projet'!$A$62,'Données projet'!$B$62,AI24+AH25-AQ24)))</f>
        <v>69</v>
      </c>
      <c r="AJ25" s="14">
        <f>AI25*VLOOKUP('Données projet'!$B$10,Paramètres!$A$1:$I$89,3,0)*VLOOKUP('Données projet'!$B$10,Paramètres!$A$1:$I$89,5,0)</f>
        <v>72.118800000000007</v>
      </c>
      <c r="AK25" s="14">
        <f t="shared" si="35"/>
        <v>20.198713641862817</v>
      </c>
      <c r="AL25" s="22">
        <f t="shared" si="4"/>
        <v>160.78633625957775</v>
      </c>
      <c r="AM25" s="62">
        <f t="shared" si="5"/>
        <v>444.34189181513329</v>
      </c>
      <c r="AN25" s="62">
        <f ca="1">AVERAGE(OFFSET($AM$3,0,0,'Données projet'!$E$10+1,1))-AVERAGE(OFFSET($H$3,0,0,'Données projet'!$E$10+1,1))</f>
        <v>461.01553399907135</v>
      </c>
      <c r="AO25" s="62">
        <f t="shared" si="36"/>
        <v>267.72486628876987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57.264479999999999</v>
      </c>
      <c r="BF25" s="14">
        <f t="shared" si="37"/>
        <v>16.474776623807379</v>
      </c>
      <c r="BG25" s="22">
        <f t="shared" si="7"/>
        <v>128.42920528646451</v>
      </c>
      <c r="BH25" s="62">
        <f t="shared" si="8"/>
        <v>411.98476084202002</v>
      </c>
      <c r="BI25" s="62">
        <f ca="1">AVERAGE(OFFSET($BH$3,0,0,'Données projet'!$E$11+1,1))-AVERAGE(OFFSET($H$3,0,0,'Données projet'!$E$11+1,1))</f>
        <v>411.48197932269562</v>
      </c>
      <c r="BJ25" s="62">
        <f t="shared" si="38"/>
        <v>229.27655186342264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53.114880000000007</v>
      </c>
      <c r="CA25" s="14">
        <f t="shared" si="39"/>
        <v>15.415339834492777</v>
      </c>
      <c r="CB25" s="22">
        <f t="shared" si="10"/>
        <v>119.35679954507492</v>
      </c>
      <c r="CC25" s="62">
        <f t="shared" si="11"/>
        <v>402.91235510063046</v>
      </c>
      <c r="CD25" s="62">
        <f ca="1">AVERAGE(OFFSET($CC$3,0,0,'Données projet'!$E$12+1,1))-AVERAGE(OFFSET($H$3,0,0,'Données projet'!$E$12+1,1))</f>
        <v>378.11377635769639</v>
      </c>
      <c r="CE25" s="62">
        <f t="shared" si="40"/>
        <v>212.96194614625125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0</v>
      </c>
      <c r="CZ25" s="62">
        <f t="shared" si="42"/>
        <v>0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286.04649896367255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418.35693573662502</v>
      </c>
      <c r="S26" s="62">
        <f ca="1">AVERAGE(OFFSET($R$3,0,0,'Données projet'!$E$9+1,1))-AVERAGE(OFFSET($H$3,0,0,'Données projet'!$E$9+1,1))</f>
        <v>384.79157630336857</v>
      </c>
      <c r="T26" s="62">
        <f t="shared" si="34"/>
        <v>216.22708298332475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</v>
      </c>
      <c r="AI26" s="14">
        <f>IF('Données projet'!$A$62&gt;35,AI25+AH26-AQ25,IF(A26&lt;'Données projet'!$A$62,$AF$205^A26,IF(A26='Données projet'!$A$62,'Données projet'!$B$62,AI25+AH26-AQ25)))</f>
        <v>75</v>
      </c>
      <c r="AJ26" s="14">
        <f>AI26*VLOOKUP('Données projet'!$B$10,Paramètres!$A$1:$I$89,3,0)*VLOOKUP('Données projet'!$B$10,Paramètres!$A$1:$I$89,5,0)</f>
        <v>78.39</v>
      </c>
      <c r="AK26" s="14">
        <f t="shared" si="35"/>
        <v>21.743066192079873</v>
      </c>
      <c r="AL26" s="22">
        <f t="shared" si="4"/>
        <v>174.3984236178724</v>
      </c>
      <c r="AM26" s="62">
        <f t="shared" si="5"/>
        <v>459.1762013956502</v>
      </c>
      <c r="AN26" s="62">
        <f ca="1">AVERAGE(OFFSET($AM$3,0,0,'Données projet'!$E$10+1,1))-AVERAGE(OFFSET($H$3,0,0,'Données projet'!$E$10+1,1))</f>
        <v>461.01553399907135</v>
      </c>
      <c r="AO26" s="62">
        <f t="shared" si="36"/>
        <v>267.72486628876987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63.292320000000004</v>
      </c>
      <c r="BF26" s="14">
        <f t="shared" si="37"/>
        <v>17.998065245956816</v>
      </c>
      <c r="BG26" s="22">
        <f t="shared" si="7"/>
        <v>141.58075430337479</v>
      </c>
      <c r="BH26" s="62">
        <f t="shared" si="8"/>
        <v>426.35853208115259</v>
      </c>
      <c r="BI26" s="62">
        <f ca="1">AVERAGE(OFFSET($BH$3,0,0,'Données projet'!$E$11+1,1))-AVERAGE(OFFSET($H$3,0,0,'Données projet'!$E$11+1,1))</f>
        <v>411.48197932269562</v>
      </c>
      <c r="BJ26" s="62">
        <f t="shared" si="38"/>
        <v>229.27655186342264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58.705920000000013</v>
      </c>
      <c r="CA26" s="14">
        <f t="shared" si="39"/>
        <v>16.840670952033793</v>
      </c>
      <c r="CB26" s="22">
        <f t="shared" si="10"/>
        <v>131.57697924145887</v>
      </c>
      <c r="CC26" s="62">
        <f t="shared" si="11"/>
        <v>416.35475701923667</v>
      </c>
      <c r="CD26" s="62">
        <f ca="1">AVERAGE(OFFSET($CC$3,0,0,'Données projet'!$E$12+1,1))-AVERAGE(OFFSET($H$3,0,0,'Données projet'!$E$12+1,1))</f>
        <v>378.11377635769639</v>
      </c>
      <c r="CE26" s="62">
        <f t="shared" si="40"/>
        <v>212.96194614625125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0</v>
      </c>
      <c r="CZ26" s="62">
        <f t="shared" si="42"/>
        <v>0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287.28516773082151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431.95794243077449</v>
      </c>
      <c r="S27" s="62">
        <f ca="1">AVERAGE(OFFSET($R$3,0,0,'Données projet'!$E$9+1,1))-AVERAGE(OFFSET($H$3,0,0,'Données projet'!$E$9+1,1))</f>
        <v>384.79157630336857</v>
      </c>
      <c r="T27" s="62">
        <f t="shared" si="34"/>
        <v>216.22708298332475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</v>
      </c>
      <c r="AI27" s="14">
        <f>IF('Données projet'!$A$62&gt;35,AI26+AH27-AQ26,IF(A27&lt;'Données projet'!$A$62,$AF$205^A27,IF(A27='Données projet'!$A$62,'Données projet'!$B$62,AI26+AH27-AQ26)))</f>
        <v>81</v>
      </c>
      <c r="AJ27" s="14">
        <f>AI27*VLOOKUP('Données projet'!$B$10,Paramètres!$A$1:$I$89,3,0)*VLOOKUP('Données projet'!$B$10,Paramètres!$A$1:$I$89,5,0)</f>
        <v>84.661200000000008</v>
      </c>
      <c r="AK27" s="14">
        <f t="shared" si="35"/>
        <v>23.273088356750662</v>
      </c>
      <c r="AL27" s="22">
        <f t="shared" si="4"/>
        <v>187.98555222134073</v>
      </c>
      <c r="AM27" s="62">
        <f t="shared" si="5"/>
        <v>473.98555222134075</v>
      </c>
      <c r="AN27" s="62">
        <f ca="1">AVERAGE(OFFSET($AM$3,0,0,'Données projet'!$E$10+1,1))-AVERAGE(OFFSET($H$3,0,0,'Données projet'!$E$10+1,1))</f>
        <v>461.01553399907135</v>
      </c>
      <c r="AO27" s="62">
        <f t="shared" si="36"/>
        <v>267.72486628876987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69.320160000000001</v>
      </c>
      <c r="BF27" s="14">
        <f t="shared" si="37"/>
        <v>19.50453356393022</v>
      </c>
      <c r="BG27" s="22">
        <f t="shared" si="7"/>
        <v>154.70300795717847</v>
      </c>
      <c r="BH27" s="62">
        <f t="shared" si="8"/>
        <v>440.70300795717844</v>
      </c>
      <c r="BI27" s="62">
        <f ca="1">AVERAGE(OFFSET($BH$3,0,0,'Données projet'!$E$11+1,1))-AVERAGE(OFFSET($H$3,0,0,'Données projet'!$E$11+1,1))</f>
        <v>411.48197932269562</v>
      </c>
      <c r="BJ27" s="62">
        <f t="shared" si="38"/>
        <v>229.27655186342264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64.296959999999999</v>
      </c>
      <c r="CA27" s="14">
        <f t="shared" si="39"/>
        <v>18.250263421888452</v>
      </c>
      <c r="CB27" s="22">
        <f t="shared" si="10"/>
        <v>143.76974745978904</v>
      </c>
      <c r="CC27" s="62">
        <f t="shared" si="11"/>
        <v>429.76974745978907</v>
      </c>
      <c r="CD27" s="62">
        <f ca="1">AVERAGE(OFFSET($CC$3,0,0,'Données projet'!$E$12+1,1))-AVERAGE(OFFSET($H$3,0,0,'Données projet'!$E$12+1,1))</f>
        <v>378.11377635769639</v>
      </c>
      <c r="CE27" s="62">
        <f t="shared" si="40"/>
        <v>212.96194614625125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0</v>
      </c>
      <c r="CZ27" s="62">
        <f t="shared" si="42"/>
        <v>0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288.52244401490464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445.53385078478129</v>
      </c>
      <c r="S28" s="62">
        <f ca="1">AVERAGE(OFFSET($R$3,0,0,'Données projet'!$E$9+1,1))-AVERAGE(OFFSET($H$3,0,0,'Données projet'!$E$9+1,1))</f>
        <v>384.79157630336857</v>
      </c>
      <c r="T28" s="62">
        <f t="shared" si="34"/>
        <v>216.22708298332475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87</v>
      </c>
      <c r="AG28" s="13">
        <f>VLOOKUP(A28,'Données projet'!$A$61:$I$81,9,0)</f>
        <v>6</v>
      </c>
      <c r="AH28" s="13">
        <f t="array" ref="AH28">INDEX(AG:AG,MIN(IF(ISNUMBER(AG28:AG224),ROW(AG28:AG224),"")))</f>
        <v>6</v>
      </c>
      <c r="AI28" s="14">
        <f>IF('Données projet'!$A$62&gt;35,AI27+AH28-AQ27,IF(A28&lt;'Données projet'!$A$62,$AF$205^A28,IF(A28='Données projet'!$A$62,'Données projet'!$B$62,AI27+AH28-AQ27)))</f>
        <v>87</v>
      </c>
      <c r="AJ28" s="14">
        <f>AI28*VLOOKUP('Données projet'!$B$10,Paramètres!$A$1:$I$89,3,0)*VLOOKUP('Données projet'!$B$10,Paramètres!$A$1:$I$89,5,0)</f>
        <v>90.932400000000015</v>
      </c>
      <c r="AK28" s="14">
        <f t="shared" si="35"/>
        <v>24.78996235436804</v>
      </c>
      <c r="AL28" s="22">
        <f t="shared" si="4"/>
        <v>201.54978110052437</v>
      </c>
      <c r="AM28" s="62">
        <f t="shared" si="5"/>
        <v>488.77200332274663</v>
      </c>
      <c r="AN28" s="62">
        <f ca="1">AVERAGE(OFFSET($AM$3,0,0,'Données projet'!$E$10+1,1))-AVERAGE(OFFSET($H$3,0,0,'Données projet'!$E$10+1,1))</f>
        <v>461.01553399907135</v>
      </c>
      <c r="AO28" s="62">
        <f t="shared" si="36"/>
        <v>267.72486628876987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75.347999999999999</v>
      </c>
      <c r="BF28" s="14">
        <f t="shared" si="37"/>
        <v>20.99581051771704</v>
      </c>
      <c r="BG28" s="22">
        <f t="shared" si="7"/>
        <v>167.79880331835713</v>
      </c>
      <c r="BH28" s="62">
        <f t="shared" si="8"/>
        <v>455.02102554057933</v>
      </c>
      <c r="BI28" s="62">
        <f ca="1">AVERAGE(OFFSET($BH$3,0,0,'Données projet'!$E$11+1,1))-AVERAGE(OFFSET($H$3,0,0,'Données projet'!$E$11+1,1))</f>
        <v>411.48197932269562</v>
      </c>
      <c r="BJ28" s="62">
        <f t="shared" si="38"/>
        <v>229.27655186342264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69.888000000000005</v>
      </c>
      <c r="CA28" s="14">
        <f t="shared" si="39"/>
        <v>19.645641432461961</v>
      </c>
      <c r="CB28" s="22">
        <f t="shared" si="10"/>
        <v>155.93775882820458</v>
      </c>
      <c r="CC28" s="62">
        <f t="shared" si="11"/>
        <v>443.15998105042684</v>
      </c>
      <c r="CD28" s="62">
        <f ca="1">AVERAGE(OFFSET($CC$3,0,0,'Données projet'!$E$12+1,1))-AVERAGE(OFFSET($H$3,0,0,'Données projet'!$E$12+1,1))</f>
        <v>378.11377635769639</v>
      </c>
      <c r="CE28" s="62">
        <f t="shared" si="40"/>
        <v>212.96194614625125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0</v>
      </c>
      <c r="CZ28" s="62">
        <f t="shared" si="42"/>
        <v>0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289.75838988784039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2">
        <f t="shared" si="0"/>
        <v>444.55179371342422</v>
      </c>
      <c r="S29" s="62">
        <f ca="1">AVERAGE(OFFSET($R$3,0,0,'Données projet'!$E$9+1,1))-AVERAGE(OFFSET($H$3,0,0,'Données projet'!$E$9+1,1))</f>
        <v>384.79157630336857</v>
      </c>
      <c r="T29" s="62">
        <f t="shared" si="34"/>
        <v>216.22708298332475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</v>
      </c>
      <c r="AI29" s="14">
        <f>IF('Données projet'!$A$62&gt;35,AI28+AH29-AQ28,IF(A29&lt;'Données projet'!$A$62,$AF$205^A29,IF(A29='Données projet'!$A$62,'Données projet'!$B$62,AI28+AH29-AQ28)))</f>
        <v>93</v>
      </c>
      <c r="AJ29" s="14">
        <f>AI29*VLOOKUP('Données projet'!$B$10,Paramètres!$A$1:$I$89,3,0)*VLOOKUP('Données projet'!$B$10,Paramètres!$A$1:$I$89,5,0)</f>
        <v>97.203600000000009</v>
      </c>
      <c r="AK29" s="14">
        <f t="shared" si="35"/>
        <v>26.294698107005349</v>
      </c>
      <c r="AL29" s="22">
        <f t="shared" si="4"/>
        <v>215.0928692030343</v>
      </c>
      <c r="AM29" s="62">
        <f t="shared" si="5"/>
        <v>503.53731364747875</v>
      </c>
      <c r="AN29" s="62">
        <f ca="1">AVERAGE(OFFSET($AM$3,0,0,'Données projet'!$E$10+1,1))-AVERAGE(OFFSET($H$3,0,0,'Données projet'!$E$10+1,1))</f>
        <v>461.01553399907135</v>
      </c>
      <c r="AO29" s="62">
        <f t="shared" si="36"/>
        <v>267.72486628876987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74.271600000000007</v>
      </c>
      <c r="BF29" s="14">
        <f t="shared" si="37"/>
        <v>20.730561869473863</v>
      </c>
      <c r="BG29" s="22">
        <f t="shared" si="7"/>
        <v>165.46209858933364</v>
      </c>
      <c r="BH29" s="62">
        <f t="shared" si="8"/>
        <v>453.90654303377812</v>
      </c>
      <c r="BI29" s="62">
        <f ca="1">AVERAGE(OFFSET($BH$3,0,0,'Données projet'!$E$11+1,1))-AVERAGE(OFFSET($H$3,0,0,'Données projet'!$E$11+1,1))</f>
        <v>411.48197932269562</v>
      </c>
      <c r="BJ29" s="62">
        <f t="shared" si="38"/>
        <v>229.27655186342264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projet'!$B$12,Paramètres!$A$1:$I$89,3,0)*VLOOKUP('Données projet'!$B$12,Paramètres!$A$1:$I$89,5,0)</f>
        <v>68.889600000000002</v>
      </c>
      <c r="CA29" s="14">
        <f t="shared" si="39"/>
        <v>19.397450021635805</v>
      </c>
      <c r="CB29" s="22">
        <f t="shared" si="10"/>
        <v>153.7666121210157</v>
      </c>
      <c r="CC29" s="62">
        <f t="shared" si="11"/>
        <v>442.21105656546013</v>
      </c>
      <c r="CD29" s="62">
        <f ca="1">AVERAGE(OFFSET($CC$3,0,0,'Données projet'!$E$12+1,1))-AVERAGE(OFFSET($H$3,0,0,'Données projet'!$E$12+1,1))</f>
        <v>378.11377635769639</v>
      </c>
      <c r="CE29" s="62">
        <f t="shared" si="40"/>
        <v>212.96194614625125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0</v>
      </c>
      <c r="CZ29" s="62">
        <f t="shared" si="42"/>
        <v>0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290.99306237638319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2">
        <f t="shared" si="0"/>
        <v>461.18906914179763</v>
      </c>
      <c r="S30" s="62">
        <f ca="1">AVERAGE(OFFSET($R$3,0,0,'Données projet'!$E$9+1,1))-AVERAGE(OFFSET($H$3,0,0,'Données projet'!$E$9+1,1))</f>
        <v>384.79157630336857</v>
      </c>
      <c r="T30" s="62">
        <f t="shared" si="34"/>
        <v>216.22708298332475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</v>
      </c>
      <c r="AI30" s="14">
        <f>IF('Données projet'!$A$62&gt;35,AI29+AH30-AQ29,IF(A30&lt;'Données projet'!$A$62,$AF$205^A30,IF(A30='Données projet'!$A$62,'Données projet'!$B$62,AI29+AH30-AQ29)))</f>
        <v>99</v>
      </c>
      <c r="AJ30" s="14">
        <f>AI30*VLOOKUP('Données projet'!$B$10,Paramètres!$A$1:$I$89,3,0)*VLOOKUP('Données projet'!$B$10,Paramètres!$A$1:$I$89,5,0)</f>
        <v>103.4748</v>
      </c>
      <c r="AK30" s="14">
        <f t="shared" si="35"/>
        <v>27.788167855857314</v>
      </c>
      <c r="AL30" s="22">
        <f t="shared" si="4"/>
        <v>228.61633568228481</v>
      </c>
      <c r="AM30" s="62">
        <f t="shared" si="5"/>
        <v>518.28300234895153</v>
      </c>
      <c r="AN30" s="62">
        <f ca="1">AVERAGE(OFFSET($AM$3,0,0,'Données projet'!$E$10+1,1))-AVERAGE(OFFSET($H$3,0,0,'Données projet'!$E$10+1,1))</f>
        <v>461.01553399907135</v>
      </c>
      <c r="AO30" s="62">
        <f t="shared" si="36"/>
        <v>267.72486628876987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81.806399999999996</v>
      </c>
      <c r="BF30" s="14">
        <f t="shared" si="37"/>
        <v>22.578282710556032</v>
      </c>
      <c r="BG30" s="22">
        <f t="shared" si="7"/>
        <v>181.80332238755173</v>
      </c>
      <c r="BH30" s="62">
        <f t="shared" si="8"/>
        <v>471.46998905421844</v>
      </c>
      <c r="BI30" s="62">
        <f ca="1">AVERAGE(OFFSET($BH$3,0,0,'Données projet'!$E$11+1,1))-AVERAGE(OFFSET($H$3,0,0,'Données projet'!$E$11+1,1))</f>
        <v>411.48197932269562</v>
      </c>
      <c r="BJ30" s="62">
        <f t="shared" si="38"/>
        <v>229.27655186342264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projet'!$B$12,Paramètres!$A$1:$I$89,3,0)*VLOOKUP('Données projet'!$B$12,Paramètres!$A$1:$I$89,5,0)</f>
        <v>75.878399999999999</v>
      </c>
      <c r="CA30" s="14">
        <f t="shared" si="39"/>
        <v>21.126350226777021</v>
      </c>
      <c r="CB30" s="22">
        <f t="shared" si="10"/>
        <v>168.94993997830329</v>
      </c>
      <c r="CC30" s="62">
        <f t="shared" si="11"/>
        <v>458.61660664496998</v>
      </c>
      <c r="CD30" s="62">
        <f ca="1">AVERAGE(OFFSET($CC$3,0,0,'Données projet'!$E$12+1,1))-AVERAGE(OFFSET($H$3,0,0,'Données projet'!$E$12+1,1))</f>
        <v>378.11377635769639</v>
      </c>
      <c r="CE30" s="62">
        <f t="shared" si="40"/>
        <v>212.96194614625125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0</v>
      </c>
      <c r="CZ30" s="62">
        <f t="shared" si="42"/>
        <v>0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292.22651404374136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2">
        <f t="shared" si="0"/>
        <v>477.79374257568782</v>
      </c>
      <c r="S31" s="62">
        <f ca="1">AVERAGE(OFFSET($R$3,0,0,'Données projet'!$E$9+1,1))-AVERAGE(OFFSET($H$3,0,0,'Données projet'!$E$9+1,1))</f>
        <v>384.79157630336857</v>
      </c>
      <c r="T31" s="62">
        <f t="shared" si="34"/>
        <v>216.22708298332475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</v>
      </c>
      <c r="AI31" s="14">
        <f>IF('Données projet'!$A$62&gt;35,AI30+AH31-AQ30,IF(A31&lt;'Données projet'!$A$62,$AF$205^A31,IF(A31='Données projet'!$A$62,'Données projet'!$B$62,AI30+AH31-AQ30)))</f>
        <v>105</v>
      </c>
      <c r="AJ31" s="14">
        <f>AI31*VLOOKUP('Données projet'!$B$10,Paramètres!$A$1:$I$89,3,0)*VLOOKUP('Données projet'!$B$10,Paramètres!$A$1:$I$89,5,0)</f>
        <v>109.74600000000002</v>
      </c>
      <c r="AK31" s="14">
        <f t="shared" si="35"/>
        <v>29.271132142080997</v>
      </c>
      <c r="AL31" s="22">
        <f t="shared" si="4"/>
        <v>242.12150514745778</v>
      </c>
      <c r="AM31" s="62">
        <f t="shared" si="5"/>
        <v>533.01039403634661</v>
      </c>
      <c r="AN31" s="62">
        <f ca="1">AVERAGE(OFFSET($AM$3,0,0,'Données projet'!$E$10+1,1))-AVERAGE(OFFSET($H$3,0,0,'Données projet'!$E$10+1,1))</f>
        <v>461.01553399907135</v>
      </c>
      <c r="AO31" s="62">
        <f t="shared" si="36"/>
        <v>267.72486628876987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89.341200000000001</v>
      </c>
      <c r="BF31" s="14">
        <f t="shared" si="37"/>
        <v>24.40627042312898</v>
      </c>
      <c r="BG31" s="22">
        <f t="shared" si="7"/>
        <v>198.11017765361632</v>
      </c>
      <c r="BH31" s="62">
        <f t="shared" si="8"/>
        <v>488.99906654250515</v>
      </c>
      <c r="BI31" s="62">
        <f ca="1">AVERAGE(OFFSET($BH$3,0,0,'Données projet'!$E$11+1,1))-AVERAGE(OFFSET($H$3,0,0,'Données projet'!$E$11+1,1))</f>
        <v>411.48197932269562</v>
      </c>
      <c r="BJ31" s="62">
        <f t="shared" si="38"/>
        <v>229.27655186342264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projet'!$B$12,Paramètres!$A$1:$I$89,3,0)*VLOOKUP('Données projet'!$B$12,Paramètres!$A$1:$I$89,5,0)</f>
        <v>82.867200000000011</v>
      </c>
      <c r="CA31" s="14">
        <f t="shared" si="39"/>
        <v>22.83678627371367</v>
      </c>
      <c r="CB31" s="22">
        <f t="shared" si="10"/>
        <v>184.10110942671795</v>
      </c>
      <c r="CC31" s="62">
        <f t="shared" si="11"/>
        <v>474.98999831560684</v>
      </c>
      <c r="CD31" s="62">
        <f ca="1">AVERAGE(OFFSET($CC$3,0,0,'Données projet'!$E$12+1,1))-AVERAGE(OFFSET($H$3,0,0,'Données projet'!$E$12+1,1))</f>
        <v>378.11377635769639</v>
      </c>
      <c r="CE31" s="62">
        <f t="shared" si="40"/>
        <v>212.96194614625125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0</v>
      </c>
      <c r="CZ31" s="62">
        <f t="shared" si="42"/>
        <v>0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293.45879348577108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2">
        <f t="shared" si="0"/>
        <v>494.36887618743344</v>
      </c>
      <c r="S32" s="62">
        <f ca="1">AVERAGE(OFFSET($R$3,0,0,'Données projet'!$E$9+1,1))-AVERAGE(OFFSET($H$3,0,0,'Données projet'!$E$9+1,1))</f>
        <v>384.79157630336857</v>
      </c>
      <c r="T32" s="62">
        <f t="shared" si="34"/>
        <v>216.22708298332475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</v>
      </c>
      <c r="AI32" s="14">
        <f>IF('Données projet'!$A$62&gt;35,AI31+AH32-AQ31,IF(A32&lt;'Données projet'!$A$62,$AF$205^A32,IF(A32='Données projet'!$A$62,'Données projet'!$B$62,AI31+AH32-AQ31)))</f>
        <v>111</v>
      </c>
      <c r="AJ32" s="14">
        <f>AI32*VLOOKUP('Données projet'!$B$10,Paramètres!$A$1:$I$89,3,0)*VLOOKUP('Données projet'!$B$10,Paramètres!$A$1:$I$89,5,0)</f>
        <v>116.01720000000002</v>
      </c>
      <c r="AK32" s="14">
        <f t="shared" si="35"/>
        <v>30.744259678399743</v>
      </c>
      <c r="AL32" s="22">
        <f t="shared" si="4"/>
        <v>255.60954227321292</v>
      </c>
      <c r="AM32" s="62">
        <f t="shared" si="5"/>
        <v>547.72065338432412</v>
      </c>
      <c r="AN32" s="62">
        <f ca="1">AVERAGE(OFFSET($AM$3,0,0,'Données projet'!$E$10+1,1))-AVERAGE(OFFSET($H$3,0,0,'Données projet'!$E$10+1,1))</f>
        <v>461.01553399907135</v>
      </c>
      <c r="AO32" s="62">
        <f t="shared" si="36"/>
        <v>267.72486628876987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96.875999999999991</v>
      </c>
      <c r="BF32" s="14">
        <f t="shared" si="37"/>
        <v>26.21637845945024</v>
      </c>
      <c r="BG32" s="22">
        <f t="shared" si="7"/>
        <v>214.38589248354245</v>
      </c>
      <c r="BH32" s="62">
        <f t="shared" si="8"/>
        <v>506.49700359465362</v>
      </c>
      <c r="BI32" s="62">
        <f ca="1">AVERAGE(OFFSET($BH$3,0,0,'Données projet'!$E$11+1,1))-AVERAGE(OFFSET($H$3,0,0,'Données projet'!$E$11+1,1))</f>
        <v>411.48197932269562</v>
      </c>
      <c r="BJ32" s="62">
        <f t="shared" si="38"/>
        <v>229.27655186342264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projet'!$B$12,Paramètres!$A$1:$I$89,3,0)*VLOOKUP('Données projet'!$B$12,Paramètres!$A$1:$I$89,5,0)</f>
        <v>89.856000000000009</v>
      </c>
      <c r="CA32" s="14">
        <f t="shared" si="39"/>
        <v>24.5304924254994</v>
      </c>
      <c r="CB32" s="22">
        <f t="shared" si="10"/>
        <v>199.22314097441145</v>
      </c>
      <c r="CC32" s="62">
        <f t="shared" si="11"/>
        <v>491.33425208552262</v>
      </c>
      <c r="CD32" s="62">
        <f ca="1">AVERAGE(OFFSET($CC$3,0,0,'Données projet'!$E$12+1,1))-AVERAGE(OFFSET($H$3,0,0,'Données projet'!$E$12+1,1))</f>
        <v>378.11377635769639</v>
      </c>
      <c r="CE32" s="62">
        <f t="shared" si="40"/>
        <v>212.96194614625125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0</v>
      </c>
      <c r="CZ32" s="62">
        <f t="shared" si="42"/>
        <v>0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294.68994575680784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2">
        <f t="shared" si="0"/>
        <v>510.91702874013259</v>
      </c>
      <c r="S33" s="62">
        <f ca="1">AVERAGE(OFFSET($R$3,0,0,'Données projet'!$E$9+1,1))-AVERAGE(OFFSET($H$3,0,0,'Données projet'!$E$9+1,1))</f>
        <v>384.79157630336857</v>
      </c>
      <c r="T33" s="62">
        <f t="shared" si="34"/>
        <v>216.22708298332475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117</v>
      </c>
      <c r="AG33" s="13">
        <f>VLOOKUP(A33,'Données projet'!$A$61:$I$81,9,0)</f>
        <v>6</v>
      </c>
      <c r="AH33" s="13">
        <f t="array" ref="AH33">INDEX(AG:AG,MIN(IF(ISNUMBER(AG33:AG229),ROW(AG33:AG229),"")))</f>
        <v>6</v>
      </c>
      <c r="AI33" s="14">
        <f>IF('Données projet'!$A$62&gt;35,AI32+AH33-AQ32,IF(A33&lt;'Données projet'!$A$62,$AF$205^A33,IF(A33='Données projet'!$A$62,'Données projet'!$B$62,AI32+AH33-AQ32)))</f>
        <v>117</v>
      </c>
      <c r="AJ33" s="14">
        <f>AI33*VLOOKUP('Données projet'!$B$10,Paramètres!$A$1:$I$89,3,0)*VLOOKUP('Données projet'!$B$10,Paramètres!$A$1:$I$89,5,0)</f>
        <v>122.28840000000001</v>
      </c>
      <c r="AK33" s="14">
        <f t="shared" si="35"/>
        <v>32.20814280128868</v>
      </c>
      <c r="AL33" s="22">
        <f t="shared" si="4"/>
        <v>269.08147871224446</v>
      </c>
      <c r="AM33" s="62">
        <f t="shared" si="5"/>
        <v>562.41481204557772</v>
      </c>
      <c r="AN33" s="62">
        <f ca="1">AVERAGE(OFFSET($AM$3,0,0,'Données projet'!$E$10+1,1))-AVERAGE(OFFSET($H$3,0,0,'Données projet'!$E$10+1,1))</f>
        <v>461.01553399907135</v>
      </c>
      <c r="AO33" s="62">
        <f t="shared" si="36"/>
        <v>267.72486628876987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104.41079999999999</v>
      </c>
      <c r="BF33" s="14">
        <f t="shared" si="37"/>
        <v>28.010155571424168</v>
      </c>
      <c r="BG33" s="22">
        <f t="shared" si="7"/>
        <v>230.63316428689711</v>
      </c>
      <c r="BH33" s="62">
        <f t="shared" si="8"/>
        <v>523.96649762023048</v>
      </c>
      <c r="BI33" s="62">
        <f ca="1">AVERAGE(OFFSET($BH$3,0,0,'Données projet'!$E$11+1,1))-AVERAGE(OFFSET($H$3,0,0,'Données projet'!$E$11+1,1))</f>
        <v>411.48197932269562</v>
      </c>
      <c r="BJ33" s="62">
        <f t="shared" si="38"/>
        <v>229.27655186342264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projet'!$B$12,Paramètres!$A$1:$I$89,3,0)*VLOOKUP('Données projet'!$B$12,Paramètres!$A$1:$I$89,5,0)</f>
        <v>96.844800000000006</v>
      </c>
      <c r="CA33" s="14">
        <f t="shared" si="39"/>
        <v>26.208917839077024</v>
      </c>
      <c r="CB33" s="22">
        <f t="shared" si="10"/>
        <v>214.31855856972581</v>
      </c>
      <c r="CC33" s="62">
        <f t="shared" si="11"/>
        <v>507.6518919030591</v>
      </c>
      <c r="CD33" s="62">
        <f ca="1">AVERAGE(OFFSET($CC$3,0,0,'Données projet'!$E$12+1,1))-AVERAGE(OFFSET($H$3,0,0,'Données projet'!$E$12+1,1))</f>
        <v>378.11377635769639</v>
      </c>
      <c r="CE33" s="62">
        <f t="shared" si="40"/>
        <v>212.96194614625125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0</v>
      </c>
      <c r="CZ33" s="62">
        <f t="shared" si="42"/>
        <v>0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295.92001273712469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62">
        <f t="shared" si="0"/>
        <v>528.40210679086033</v>
      </c>
      <c r="S34" s="62">
        <f ca="1">AVERAGE(OFFSET($R$3,0,0,'Données projet'!$E$9+1,1))-AVERAGE(OFFSET($H$3,0,0,'Données projet'!$E$9+1,1))</f>
        <v>384.79157630336857</v>
      </c>
      <c r="T34" s="62">
        <f t="shared" si="34"/>
        <v>216.22708298332475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8.3000000000000007</v>
      </c>
      <c r="AI34" s="14">
        <f>IF('Données projet'!$A$62&gt;35,AI33+AH34-AQ33,IF(A34&lt;'Données projet'!$A$62,$AF$205^A34,IF(A34='Données projet'!$A$62,'Données projet'!$B$62,AI33+AH34-AQ33)))</f>
        <v>98.3</v>
      </c>
      <c r="AJ34" s="14">
        <f>AI34*VLOOKUP('Données projet'!$B$10,Paramètres!$A$1:$I$89,3,0)*VLOOKUP('Données projet'!$B$10,Paramètres!$A$1:$I$89,5,0)</f>
        <v>102.74316</v>
      </c>
      <c r="AK34" s="14">
        <f t="shared" si="35"/>
        <v>27.614484732676591</v>
      </c>
      <c r="AL34" s="22">
        <f t="shared" si="4"/>
        <v>227.03956457607839</v>
      </c>
      <c r="AM34" s="62">
        <f t="shared" si="5"/>
        <v>520.37289790941168</v>
      </c>
      <c r="AN34" s="62">
        <f ca="1">AVERAGE(OFFSET($AM$3,0,0,'Données projet'!$E$10+1,1))-AVERAGE(OFFSET($H$3,0,0,'Données projet'!$E$10+1,1))</f>
        <v>461.01553399907135</v>
      </c>
      <c r="AO34" s="62">
        <f t="shared" si="36"/>
        <v>267.72486628876987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105</v>
      </c>
      <c r="BE34" s="14">
        <f>BD34*VLOOKUP('Données projet'!$B$11,Paramètres!$A$1:$I$89,3,0)*VLOOKUP('Données projet'!$B$11,Paramètres!$A$1:$I$89,5,0)</f>
        <v>113.02199999999999</v>
      </c>
      <c r="BF34" s="14">
        <f t="shared" si="37"/>
        <v>30.041864379091852</v>
      </c>
      <c r="BG34" s="22">
        <f t="shared" si="7"/>
        <v>249.16956379358496</v>
      </c>
      <c r="BH34" s="62">
        <f t="shared" si="8"/>
        <v>542.50289712691824</v>
      </c>
      <c r="BI34" s="62">
        <f ca="1">AVERAGE(OFFSET($BH$3,0,0,'Données projet'!$E$11+1,1))-AVERAGE(OFFSET($H$3,0,0,'Données projet'!$E$11+1,1))</f>
        <v>411.48197932269562</v>
      </c>
      <c r="BJ34" s="62">
        <f t="shared" si="38"/>
        <v>229.27655186342264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105</v>
      </c>
      <c r="BZ34" s="14">
        <f>BY34*VLOOKUP('Données projet'!$B$12,Paramètres!$A$1:$I$89,3,0)*VLOOKUP('Données projet'!$B$12,Paramètres!$A$1:$I$89,5,0)</f>
        <v>104.83200000000001</v>
      </c>
      <c r="CA34" s="14">
        <f t="shared" si="39"/>
        <v>28.109974371137717</v>
      </c>
      <c r="CB34" s="22">
        <f t="shared" si="10"/>
        <v>231.54060536306486</v>
      </c>
      <c r="CC34" s="62">
        <f t="shared" si="11"/>
        <v>524.87393869639823</v>
      </c>
      <c r="CD34" s="62">
        <f ca="1">AVERAGE(OFFSET($CC$3,0,0,'Données projet'!$E$12+1,1))-AVERAGE(OFFSET($H$3,0,0,'Données projet'!$E$12+1,1))</f>
        <v>378.11377635769639</v>
      </c>
      <c r="CE34" s="62">
        <f t="shared" si="40"/>
        <v>212.96194614625125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0</v>
      </c>
      <c r="CZ34" s="62">
        <f t="shared" si="42"/>
        <v>0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297.14903345164504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62">
        <f t="shared" si="0"/>
        <v>545.85751723508201</v>
      </c>
      <c r="S35" s="62">
        <f ca="1">AVERAGE(OFFSET($R$3,0,0,'Données projet'!$E$9+1,1))-AVERAGE(OFFSET($H$3,0,0,'Données projet'!$E$9+1,1))</f>
        <v>384.79157630336857</v>
      </c>
      <c r="T35" s="62">
        <f t="shared" si="34"/>
        <v>216.22708298332475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8.3000000000000007</v>
      </c>
      <c r="AI35" s="14">
        <f>IF('Données projet'!$A$62&gt;35,AI34+AH35-AQ34,IF(A35&lt;'Données projet'!$A$62,$AF$205^A35,IF(A35='Données projet'!$A$62,'Données projet'!$B$62,AI34+AH35-AQ34)))</f>
        <v>106.6</v>
      </c>
      <c r="AJ35" s="14">
        <f>AI35*VLOOKUP('Données projet'!$B$10,Paramètres!$A$1:$I$89,3,0)*VLOOKUP('Données projet'!$B$10,Paramètres!$A$1:$I$89,5,0)</f>
        <v>111.41831999999999</v>
      </c>
      <c r="AK35" s="14">
        <f t="shared" si="35"/>
        <v>29.664902256268945</v>
      </c>
      <c r="AL35" s="22">
        <f t="shared" si="4"/>
        <v>245.71994542966834</v>
      </c>
      <c r="AM35" s="62">
        <f t="shared" si="5"/>
        <v>539.05327876300169</v>
      </c>
      <c r="AN35" s="62">
        <f ca="1">AVERAGE(OFFSET($AM$3,0,0,'Données projet'!$E$10+1,1))-AVERAGE(OFFSET($H$3,0,0,'Données projet'!$E$10+1,1))</f>
        <v>461.01553399907135</v>
      </c>
      <c r="AO35" s="62">
        <f t="shared" si="36"/>
        <v>267.72486628876987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113</v>
      </c>
      <c r="BE35" s="14">
        <f>BD35*VLOOKUP('Données projet'!$B$11,Paramètres!$A$1:$I$89,3,0)*VLOOKUP('Données projet'!$B$11,Paramètres!$A$1:$I$89,5,0)</f>
        <v>121.6332</v>
      </c>
      <c r="BF35" s="14">
        <f t="shared" si="37"/>
        <v>32.05561616599968</v>
      </c>
      <c r="BG35" s="22">
        <f t="shared" si="7"/>
        <v>267.6746881557828</v>
      </c>
      <c r="BH35" s="62">
        <f t="shared" si="8"/>
        <v>561.00802148911612</v>
      </c>
      <c r="BI35" s="62">
        <f ca="1">AVERAGE(OFFSET($BH$3,0,0,'Données projet'!$E$11+1,1))-AVERAGE(OFFSET($H$3,0,0,'Données projet'!$E$11+1,1))</f>
        <v>411.48197932269562</v>
      </c>
      <c r="BJ35" s="62">
        <f t="shared" si="38"/>
        <v>229.27655186342264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113</v>
      </c>
      <c r="BZ35" s="14">
        <f>BY35*VLOOKUP('Données projet'!$B$12,Paramètres!$A$1:$I$89,3,0)*VLOOKUP('Données projet'!$B$12,Paramètres!$A$1:$I$89,5,0)</f>
        <v>112.81920000000001</v>
      </c>
      <c r="CA35" s="14">
        <f t="shared" si="39"/>
        <v>29.994228637301312</v>
      </c>
      <c r="CB35" s="22">
        <f t="shared" si="10"/>
        <v>248.73338820996648</v>
      </c>
      <c r="CC35" s="62">
        <f t="shared" si="11"/>
        <v>542.06672154329976</v>
      </c>
      <c r="CD35" s="62">
        <f ca="1">AVERAGE(OFFSET($CC$3,0,0,'Données projet'!$E$12+1,1))-AVERAGE(OFFSET($H$3,0,0,'Données projet'!$E$12+1,1))</f>
        <v>378.11377635769639</v>
      </c>
      <c r="CE35" s="62">
        <f t="shared" si="40"/>
        <v>212.96194614625125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0</v>
      </c>
      <c r="CZ35" s="62">
        <f t="shared" si="42"/>
        <v>0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298.37704434769694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62">
        <f t="shared" si="0"/>
        <v>563.28559932813323</v>
      </c>
      <c r="S36" s="62">
        <f ca="1">AVERAGE(OFFSET($R$3,0,0,'Données projet'!$E$9+1,1))-AVERAGE(OFFSET($H$3,0,0,'Données projet'!$E$9+1,1))</f>
        <v>384.79157630336857</v>
      </c>
      <c r="T36" s="62">
        <f t="shared" si="34"/>
        <v>216.22708298332475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8.3000000000000007</v>
      </c>
      <c r="AI36" s="14">
        <f>IF('Données projet'!$A$62&gt;35,AI35+AH36-AQ35,IF(A36&lt;'Données projet'!$A$62,$AF$205^A36,IF(A36='Données projet'!$A$62,'Données projet'!$B$62,AI35+AH36-AQ35)))</f>
        <v>114.89999999999999</v>
      </c>
      <c r="AJ36" s="14">
        <f>AI36*VLOOKUP('Données projet'!$B$10,Paramètres!$A$1:$I$89,3,0)*VLOOKUP('Données projet'!$B$10,Paramètres!$A$1:$I$89,5,0)</f>
        <v>120.09348000000001</v>
      </c>
      <c r="AK36" s="14">
        <f t="shared" si="35"/>
        <v>31.696800980808323</v>
      </c>
      <c r="AL36" s="22">
        <f t="shared" si="4"/>
        <v>264.36807270824119</v>
      </c>
      <c r="AM36" s="62">
        <f t="shared" si="5"/>
        <v>557.7014060415745</v>
      </c>
      <c r="AN36" s="62">
        <f ca="1">AVERAGE(OFFSET($AM$3,0,0,'Données projet'!$E$10+1,1))-AVERAGE(OFFSET($H$3,0,0,'Données projet'!$E$10+1,1))</f>
        <v>461.01553399907135</v>
      </c>
      <c r="AO36" s="62">
        <f t="shared" si="36"/>
        <v>267.72486628876987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121</v>
      </c>
      <c r="BE36" s="14">
        <f>BD36*VLOOKUP('Données projet'!$B$11,Paramètres!$A$1:$I$89,3,0)*VLOOKUP('Données projet'!$B$11,Paramètres!$A$1:$I$89,5,0)</f>
        <v>130.24439999999998</v>
      </c>
      <c r="BF36" s="14">
        <f t="shared" si="37"/>
        <v>34.052826821785409</v>
      </c>
      <c r="BG36" s="22">
        <f t="shared" si="7"/>
        <v>286.15100338127621</v>
      </c>
      <c r="BH36" s="62">
        <f t="shared" si="8"/>
        <v>579.48433671460953</v>
      </c>
      <c r="BI36" s="62">
        <f ca="1">AVERAGE(OFFSET($BH$3,0,0,'Données projet'!$E$11+1,1))-AVERAGE(OFFSET($H$3,0,0,'Données projet'!$E$11+1,1))</f>
        <v>411.48197932269562</v>
      </c>
      <c r="BJ36" s="62">
        <f t="shared" si="38"/>
        <v>229.27655186342264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121</v>
      </c>
      <c r="BZ36" s="14">
        <f>BY36*VLOOKUP('Données projet'!$B$12,Paramètres!$A$1:$I$89,3,0)*VLOOKUP('Données projet'!$B$12,Paramètres!$A$1:$I$89,5,0)</f>
        <v>120.8064</v>
      </c>
      <c r="CA36" s="14">
        <f t="shared" si="39"/>
        <v>31.86300547616397</v>
      </c>
      <c r="CB36" s="22">
        <f t="shared" si="10"/>
        <v>265.89921453765226</v>
      </c>
      <c r="CC36" s="62">
        <f t="shared" si="11"/>
        <v>559.23254787098563</v>
      </c>
      <c r="CD36" s="62">
        <f ca="1">AVERAGE(OFFSET($CC$3,0,0,'Données projet'!$E$12+1,1))-AVERAGE(OFFSET($H$3,0,0,'Données projet'!$E$12+1,1))</f>
        <v>378.11377635769639</v>
      </c>
      <c r="CE36" s="62">
        <f t="shared" si="40"/>
        <v>212.96194614625125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0</v>
      </c>
      <c r="CZ36" s="62">
        <f t="shared" si="42"/>
        <v>0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299.60407953815456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62">
        <f t="shared" si="0"/>
        <v>580.68836550512674</v>
      </c>
      <c r="S37" s="62">
        <f ca="1">AVERAGE(OFFSET($R$3,0,0,'Données projet'!$E$9+1,1))-AVERAGE(OFFSET($H$3,0,0,'Données projet'!$E$9+1,1))</f>
        <v>384.79157630336857</v>
      </c>
      <c r="T37" s="62">
        <f t="shared" si="34"/>
        <v>216.22708298332475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8.3000000000000007</v>
      </c>
      <c r="AI37" s="14">
        <f>IF('Données projet'!$A$62&gt;35,AI36+AH37-AQ36,IF(A37&lt;'Données projet'!$A$62,$AF$205^A37,IF(A37='Données projet'!$A$62,'Données projet'!$B$62,AI36+AH37-AQ36)))</f>
        <v>123.19999999999999</v>
      </c>
      <c r="AJ37" s="14">
        <f>AI37*VLOOKUP('Données projet'!$B$10,Paramètres!$A$1:$I$89,3,0)*VLOOKUP('Données projet'!$B$10,Paramètres!$A$1:$I$89,5,0)</f>
        <v>128.76864</v>
      </c>
      <c r="AK37" s="14">
        <f t="shared" si="35"/>
        <v>33.711670780700224</v>
      </c>
      <c r="AL37" s="22">
        <f t="shared" si="4"/>
        <v>282.98654127638622</v>
      </c>
      <c r="AM37" s="62">
        <f t="shared" si="5"/>
        <v>576.31987460971959</v>
      </c>
      <c r="AN37" s="62">
        <f ca="1">AVERAGE(OFFSET($AM$3,0,0,'Données projet'!$E$10+1,1))-AVERAGE(OFFSET($H$3,0,0,'Données projet'!$E$10+1,1))</f>
        <v>461.01553399907135</v>
      </c>
      <c r="AO37" s="62">
        <f t="shared" si="36"/>
        <v>267.72486628876987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129</v>
      </c>
      <c r="BE37" s="14">
        <f>BD37*VLOOKUP('Données projet'!$B$11,Paramètres!$A$1:$I$89,3,0)*VLOOKUP('Données projet'!$B$11,Paramètres!$A$1:$I$89,5,0)</f>
        <v>138.85559999999998</v>
      </c>
      <c r="BF37" s="14">
        <f t="shared" si="37"/>
        <v>36.034714420414154</v>
      </c>
      <c r="BG37" s="22">
        <f t="shared" si="7"/>
        <v>304.60063094888795</v>
      </c>
      <c r="BH37" s="62">
        <f t="shared" si="8"/>
        <v>597.93396428222127</v>
      </c>
      <c r="BI37" s="62">
        <f ca="1">AVERAGE(OFFSET($BH$3,0,0,'Données projet'!$E$11+1,1))-AVERAGE(OFFSET($H$3,0,0,'Données projet'!$E$11+1,1))</f>
        <v>411.48197932269562</v>
      </c>
      <c r="BJ37" s="62">
        <f t="shared" si="38"/>
        <v>229.27655186342264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129</v>
      </c>
      <c r="BZ37" s="14">
        <f>BY37*VLOOKUP('Données projet'!$B$12,Paramètres!$A$1:$I$89,3,0)*VLOOKUP('Données projet'!$B$12,Paramètres!$A$1:$I$89,5,0)</f>
        <v>128.7936</v>
      </c>
      <c r="CA37" s="14">
        <f t="shared" si="39"/>
        <v>33.717444631501564</v>
      </c>
      <c r="CB37" s="22">
        <f t="shared" si="10"/>
        <v>283.04006939986522</v>
      </c>
      <c r="CC37" s="62">
        <f t="shared" si="11"/>
        <v>576.37340273319853</v>
      </c>
      <c r="CD37" s="62">
        <f ca="1">AVERAGE(OFFSET($CC$3,0,0,'Données projet'!$E$12+1,1))-AVERAGE(OFFSET($H$3,0,0,'Données projet'!$E$12+1,1))</f>
        <v>378.11377635769639</v>
      </c>
      <c r="CE37" s="62">
        <f t="shared" si="40"/>
        <v>212.96194614625125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0</v>
      </c>
      <c r="CZ37" s="62">
        <f t="shared" si="42"/>
        <v>0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300.83017101517061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62">
        <f t="shared" si="0"/>
        <v>598.06756449035197</v>
      </c>
      <c r="S38" s="62">
        <f ca="1">AVERAGE(OFFSET($R$3,0,0,'Données projet'!$E$9+1,1))-AVERAGE(OFFSET($H$3,0,0,'Données projet'!$E$9+1,1))</f>
        <v>384.79157630336857</v>
      </c>
      <c r="T38" s="62">
        <f t="shared" si="34"/>
        <v>216.22708298332475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8.3000000000000007</v>
      </c>
      <c r="AI38" s="14">
        <f>IF('Données projet'!$A$62&gt;35,AI37+AH38-AQ37,IF(A38&lt;'Données projet'!$A$62,$AF$205^A38,IF(A38='Données projet'!$A$62,'Données projet'!$B$62,AI37+AH38-AQ37)))</f>
        <v>131.5</v>
      </c>
      <c r="AJ38" s="14">
        <f>AI38*VLOOKUP('Données projet'!$B$10,Paramètres!$A$1:$I$89,3,0)*VLOOKUP('Données projet'!$B$10,Paramètres!$A$1:$I$89,5,0)</f>
        <v>137.44380000000001</v>
      </c>
      <c r="AK38" s="14">
        <f t="shared" si="35"/>
        <v>35.710789424860764</v>
      </c>
      <c r="AL38" s="22">
        <f t="shared" si="4"/>
        <v>301.57757658163251</v>
      </c>
      <c r="AM38" s="62">
        <f t="shared" si="5"/>
        <v>594.91090991496583</v>
      </c>
      <c r="AN38" s="62">
        <f ca="1">AVERAGE(OFFSET($AM$3,0,0,'Données projet'!$E$10+1,1))-AVERAGE(OFFSET($H$3,0,0,'Données projet'!$E$10+1,1))</f>
        <v>461.01553399907135</v>
      </c>
      <c r="AO38" s="62">
        <f t="shared" si="36"/>
        <v>267.72486628876987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137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137</v>
      </c>
      <c r="BE38" s="14">
        <f>BD38*VLOOKUP('Données projet'!$B$11,Paramètres!$A$1:$I$89,3,0)*VLOOKUP('Données projet'!$B$11,Paramètres!$A$1:$I$89,5,0)</f>
        <v>147.46679999999998</v>
      </c>
      <c r="BF38" s="14">
        <f t="shared" si="37"/>
        <v>38.002337418636273</v>
      </c>
      <c r="BG38" s="22">
        <f t="shared" si="7"/>
        <v>323.02541433745813</v>
      </c>
      <c r="BH38" s="62">
        <f t="shared" si="8"/>
        <v>616.35874767079144</v>
      </c>
      <c r="BI38" s="62">
        <f ca="1">AVERAGE(OFFSET($BH$3,0,0,'Données projet'!$E$11+1,1))-AVERAGE(OFFSET($H$3,0,0,'Données projet'!$E$11+1,1))</f>
        <v>411.48197932269562</v>
      </c>
      <c r="BJ38" s="62">
        <f t="shared" si="38"/>
        <v>229.27655186342264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137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137</v>
      </c>
      <c r="BZ38" s="14">
        <f>BY38*VLOOKUP('Données projet'!$B$12,Paramètres!$A$1:$I$89,3,0)*VLOOKUP('Données projet'!$B$12,Paramètres!$A$1:$I$89,5,0)</f>
        <v>136.78080000000003</v>
      </c>
      <c r="CA38" s="14">
        <f t="shared" si="39"/>
        <v>35.558536494314836</v>
      </c>
      <c r="CB38" s="22">
        <f t="shared" si="10"/>
        <v>300.15767772759835</v>
      </c>
      <c r="CC38" s="62">
        <f t="shared" si="11"/>
        <v>593.49101106093167</v>
      </c>
      <c r="CD38" s="62">
        <f ca="1">AVERAGE(OFFSET($CC$3,0,0,'Données projet'!$E$12+1,1))-AVERAGE(OFFSET($H$3,0,0,'Données projet'!$E$12+1,1))</f>
        <v>378.11377635769639</v>
      </c>
      <c r="CE38" s="62">
        <f t="shared" si="40"/>
        <v>212.96194614625125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0</v>
      </c>
      <c r="CZ38" s="62">
        <f t="shared" si="42"/>
        <v>0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302.05534883879602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524.90754606181804</v>
      </c>
      <c r="S39" s="62">
        <f ca="1">AVERAGE(OFFSET($R$3,0,0,'Données projet'!$E$9+1,1))-AVERAGE(OFFSET($H$3,0,0,'Données projet'!$E$9+1,1))</f>
        <v>384.79157630336857</v>
      </c>
      <c r="T39" s="62">
        <f t="shared" si="34"/>
        <v>216.22708298332475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8.3000000000000007</v>
      </c>
      <c r="AI39" s="14">
        <f>IF('Données projet'!$A$62&gt;35,AI38+AH39-AQ38,IF(A39&lt;'Données projet'!$A$62,$AF$205^A39,IF(A39='Données projet'!$A$62,'Données projet'!$B$62,AI38+AH39-AQ38)))</f>
        <v>139.80000000000001</v>
      </c>
      <c r="AJ39" s="14">
        <f>AI39*VLOOKUP('Données projet'!$B$10,Paramètres!$A$1:$I$89,3,0)*VLOOKUP('Données projet'!$B$10,Paramètres!$A$1:$I$89,5,0)</f>
        <v>146.11896000000002</v>
      </c>
      <c r="AK39" s="14">
        <f t="shared" si="35"/>
        <v>37.695264264315455</v>
      </c>
      <c r="AL39" s="22">
        <f t="shared" si="4"/>
        <v>320.14310726034938</v>
      </c>
      <c r="AM39" s="62">
        <f t="shared" si="5"/>
        <v>613.4764405936827</v>
      </c>
      <c r="AN39" s="62">
        <f ca="1">AVERAGE(OFFSET($AM$3,0,0,'Données projet'!$E$10+1,1))-AVERAGE(OFFSET($H$3,0,0,'Données projet'!$E$10+1,1))</f>
        <v>461.01553399907135</v>
      </c>
      <c r="AO39" s="62">
        <f t="shared" si="36"/>
        <v>267.72486628876987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111.29976000000001</v>
      </c>
      <c r="BF39" s="14">
        <f t="shared" si="37"/>
        <v>29.637008492427388</v>
      </c>
      <c r="BG39" s="22">
        <f t="shared" si="7"/>
        <v>245.46487179097775</v>
      </c>
      <c r="BH39" s="62">
        <f t="shared" si="8"/>
        <v>538.79820512431104</v>
      </c>
      <c r="BI39" s="62">
        <f ca="1">AVERAGE(OFFSET($BH$3,0,0,'Données projet'!$E$11+1,1))-AVERAGE(OFFSET($H$3,0,0,'Données projet'!$E$11+1,1))</f>
        <v>411.48197932269562</v>
      </c>
      <c r="BJ39" s="62">
        <f t="shared" si="38"/>
        <v>229.27655186342264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projet'!$B$12,Paramètres!$A$1:$I$89,3,0)*VLOOKUP('Données projet'!$B$12,Paramètres!$A$1:$I$89,5,0)</f>
        <v>103.23456</v>
      </c>
      <c r="CA39" s="14">
        <f t="shared" si="39"/>
        <v>27.731153388041143</v>
      </c>
      <c r="CB39" s="22">
        <f t="shared" si="10"/>
        <v>228.09861748417165</v>
      </c>
      <c r="CC39" s="62">
        <f t="shared" si="11"/>
        <v>521.43195081750491</v>
      </c>
      <c r="CD39" s="62">
        <f ca="1">AVERAGE(OFFSET($CC$3,0,0,'Données projet'!$E$12+1,1))-AVERAGE(OFFSET($H$3,0,0,'Données projet'!$E$12+1,1))</f>
        <v>378.11377635769639</v>
      </c>
      <c r="CE39" s="62">
        <f t="shared" si="40"/>
        <v>212.96194614625125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0</v>
      </c>
      <c r="CZ39" s="62">
        <f t="shared" si="42"/>
        <v>0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303.27964130405229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62">
        <f t="shared" si="0"/>
        <v>543.24100096888094</v>
      </c>
      <c r="S40" s="62">
        <f ca="1">AVERAGE(OFFSET($R$3,0,0,'Données projet'!$E$9+1,1))-AVERAGE(OFFSET($H$3,0,0,'Données projet'!$E$9+1,1))</f>
        <v>384.79157630336857</v>
      </c>
      <c r="T40" s="62">
        <f t="shared" si="34"/>
        <v>216.22708298332475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8.3000000000000007</v>
      </c>
      <c r="AI40" s="14">
        <f>IF('Données projet'!$A$62&gt;35,AI39+AH40-AQ39,IF(A40&lt;'Données projet'!$A$62,$AF$205^A40,IF(A40='Données projet'!$A$62,'Données projet'!$B$62,AI39+AH40-AQ39)))</f>
        <v>148.10000000000002</v>
      </c>
      <c r="AJ40" s="14">
        <f>AI40*VLOOKUP('Données projet'!$B$10,Paramètres!$A$1:$I$89,3,0)*VLOOKUP('Données projet'!$B$10,Paramètres!$A$1:$I$89,5,0)</f>
        <v>154.79412000000002</v>
      </c>
      <c r="AK40" s="14">
        <f t="shared" si="35"/>
        <v>39.666063733769001</v>
      </c>
      <c r="AL40" s="22">
        <f t="shared" si="4"/>
        <v>338.68482000298098</v>
      </c>
      <c r="AM40" s="62">
        <f t="shared" si="5"/>
        <v>632.0181533363143</v>
      </c>
      <c r="AN40" s="62">
        <f ca="1">AVERAGE(OFFSET($AM$3,0,0,'Données projet'!$E$10+1,1))-AVERAGE(OFFSET($H$3,0,0,'Données projet'!$E$10+1,1))</f>
        <v>461.01553399907135</v>
      </c>
      <c r="AO40" s="62">
        <f t="shared" si="36"/>
        <v>267.72486628876987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120.34152</v>
      </c>
      <c r="BF40" s="14">
        <f t="shared" si="37"/>
        <v>31.754640046026051</v>
      </c>
      <c r="BG40" s="22">
        <f t="shared" si="7"/>
        <v>264.90081208016204</v>
      </c>
      <c r="BH40" s="62">
        <f t="shared" si="8"/>
        <v>558.2341454134953</v>
      </c>
      <c r="BI40" s="62">
        <f ca="1">AVERAGE(OFFSET($BH$3,0,0,'Données projet'!$E$11+1,1))-AVERAGE(OFFSET($H$3,0,0,'Données projet'!$E$11+1,1))</f>
        <v>411.48197932269562</v>
      </c>
      <c r="BJ40" s="62">
        <f t="shared" si="38"/>
        <v>229.27655186342264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projet'!$B$12,Paramètres!$A$1:$I$89,3,0)*VLOOKUP('Données projet'!$B$12,Paramètres!$A$1:$I$89,5,0)</f>
        <v>111.62112000000002</v>
      </c>
      <c r="CA40" s="14">
        <f t="shared" si="39"/>
        <v>29.712607266802369</v>
      </c>
      <c r="CB40" s="22">
        <f t="shared" si="10"/>
        <v>246.15624165634748</v>
      </c>
      <c r="CC40" s="62">
        <f t="shared" si="11"/>
        <v>539.48957498968082</v>
      </c>
      <c r="CD40" s="62">
        <f ca="1">AVERAGE(OFFSET($CC$3,0,0,'Données projet'!$E$12+1,1))-AVERAGE(OFFSET($H$3,0,0,'Données projet'!$E$12+1,1))</f>
        <v>378.11377635769639</v>
      </c>
      <c r="CE40" s="62">
        <f t="shared" si="40"/>
        <v>212.96194614625125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0</v>
      </c>
      <c r="CZ40" s="62">
        <f t="shared" si="42"/>
        <v>0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304.50307508943433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561.54396129342854</v>
      </c>
      <c r="S41" s="62">
        <f ca="1">AVERAGE(OFFSET($R$3,0,0,'Données projet'!$E$9+1,1))-AVERAGE(OFFSET($H$3,0,0,'Données projet'!$E$9+1,1))</f>
        <v>384.79157630336857</v>
      </c>
      <c r="T41" s="62">
        <f t="shared" si="34"/>
        <v>216.22708298332475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8.3000000000000007</v>
      </c>
      <c r="AI41" s="14">
        <f>IF('Données projet'!$A$62&gt;35,AI40+AH41-AQ40,IF(A41&lt;'Données projet'!$A$62,$AF$205^A41,IF(A41='Données projet'!$A$62,'Données projet'!$B$62,AI40+AH41-AQ40)))</f>
        <v>156.40000000000003</v>
      </c>
      <c r="AJ41" s="14">
        <f>AI41*VLOOKUP('Données projet'!$B$10,Paramètres!$A$1:$I$89,3,0)*VLOOKUP('Données projet'!$B$10,Paramètres!$A$1:$I$89,5,0)</f>
        <v>163.46928000000005</v>
      </c>
      <c r="AK41" s="14">
        <f t="shared" si="35"/>
        <v>41.624041588742685</v>
      </c>
      <c r="AL41" s="22">
        <f t="shared" si="4"/>
        <v>357.20420176706028</v>
      </c>
      <c r="AM41" s="62">
        <f t="shared" si="5"/>
        <v>650.5375351003936</v>
      </c>
      <c r="AN41" s="62">
        <f ca="1">AVERAGE(OFFSET($AM$3,0,0,'Données projet'!$E$10+1,1))-AVERAGE(OFFSET($H$3,0,0,'Données projet'!$E$10+1,1))</f>
        <v>461.01553399907135</v>
      </c>
      <c r="AO41" s="62">
        <f t="shared" si="36"/>
        <v>267.72486628876987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129.38328000000001</v>
      </c>
      <c r="BF41" s="14">
        <f t="shared" si="37"/>
        <v>33.853814032069536</v>
      </c>
      <c r="BG41" s="22">
        <f t="shared" si="7"/>
        <v>284.30460543918775</v>
      </c>
      <c r="BH41" s="62">
        <f t="shared" si="8"/>
        <v>577.63793877252101</v>
      </c>
      <c r="BI41" s="62">
        <f ca="1">AVERAGE(OFFSET($BH$3,0,0,'Données projet'!$E$11+1,1))-AVERAGE(OFFSET($H$3,0,0,'Données projet'!$E$11+1,1))</f>
        <v>411.48197932269562</v>
      </c>
      <c r="BJ41" s="62">
        <f t="shared" si="38"/>
        <v>229.27655186342264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projet'!$B$12,Paramètres!$A$1:$I$89,3,0)*VLOOKUP('Données projet'!$B$12,Paramètres!$A$1:$I$89,5,0)</f>
        <v>120.00768000000002</v>
      </c>
      <c r="CA41" s="14">
        <f t="shared" si="39"/>
        <v>31.676790521331323</v>
      </c>
      <c r="CB41" s="22">
        <f t="shared" si="10"/>
        <v>264.18378615798542</v>
      </c>
      <c r="CC41" s="62">
        <f t="shared" si="11"/>
        <v>557.51711949131868</v>
      </c>
      <c r="CD41" s="62">
        <f ca="1">AVERAGE(OFFSET($CC$3,0,0,'Données projet'!$E$12+1,1))-AVERAGE(OFFSET($H$3,0,0,'Données projet'!$E$12+1,1))</f>
        <v>378.11377635769639</v>
      </c>
      <c r="CE41" s="62">
        <f t="shared" si="40"/>
        <v>212.96194614625125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0</v>
      </c>
      <c r="CZ41" s="62">
        <f t="shared" si="42"/>
        <v>0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305.72567538934157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579.8188005094587</v>
      </c>
      <c r="S42" s="62">
        <f ca="1">AVERAGE(OFFSET($R$3,0,0,'Données projet'!$E$9+1,1))-AVERAGE(OFFSET($H$3,0,0,'Données projet'!$E$9+1,1))</f>
        <v>384.79157630336857</v>
      </c>
      <c r="T42" s="62">
        <f t="shared" si="34"/>
        <v>216.22708298332475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8.3000000000000007</v>
      </c>
      <c r="AI42" s="14">
        <f>IF('Données projet'!$A$62&gt;35,AI41+AH42-AQ41,IF(A42&lt;'Données projet'!$A$62,$AF$205^A42,IF(A42='Données projet'!$A$62,'Données projet'!$B$62,AI41+AH42-AQ41)))</f>
        <v>164.70000000000005</v>
      </c>
      <c r="AJ42" s="14">
        <f>AI42*VLOOKUP('Données projet'!$B$10,Paramètres!$A$1:$I$89,3,0)*VLOOKUP('Données projet'!$B$10,Paramètres!$A$1:$I$89,5,0)</f>
        <v>172.14444000000006</v>
      </c>
      <c r="AK42" s="14">
        <f t="shared" si="35"/>
        <v>43.569955850866734</v>
      </c>
      <c r="AL42" s="22">
        <f t="shared" si="4"/>
        <v>375.70257277359298</v>
      </c>
      <c r="AM42" s="62">
        <f t="shared" si="5"/>
        <v>669.03590610692629</v>
      </c>
      <c r="AN42" s="62">
        <f ca="1">AVERAGE(OFFSET($AM$3,0,0,'Données projet'!$E$10+1,1))-AVERAGE(OFFSET($H$3,0,0,'Données projet'!$E$10+1,1))</f>
        <v>461.01553399907135</v>
      </c>
      <c r="AO42" s="62">
        <f t="shared" si="36"/>
        <v>267.72486628876987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138.42504000000002</v>
      </c>
      <c r="BF42" s="14">
        <f t="shared" si="37"/>
        <v>35.935967051850263</v>
      </c>
      <c r="BG42" s="22">
        <f t="shared" si="7"/>
        <v>303.67875394863927</v>
      </c>
      <c r="BH42" s="62">
        <f t="shared" si="8"/>
        <v>597.01208728197253</v>
      </c>
      <c r="BI42" s="62">
        <f ca="1">AVERAGE(OFFSET($BH$3,0,0,'Données projet'!$E$11+1,1))-AVERAGE(OFFSET($H$3,0,0,'Données projet'!$E$11+1,1))</f>
        <v>411.48197932269562</v>
      </c>
      <c r="BJ42" s="62">
        <f t="shared" si="38"/>
        <v>229.27655186342264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projet'!$B$12,Paramètres!$A$1:$I$89,3,0)*VLOOKUP('Données projet'!$B$12,Paramètres!$A$1:$I$89,5,0)</f>
        <v>128.39424000000002</v>
      </c>
      <c r="CA42" s="14">
        <f t="shared" si="39"/>
        <v>33.625047369982731</v>
      </c>
      <c r="CB42" s="22">
        <f t="shared" si="10"/>
        <v>282.1835921693866</v>
      </c>
      <c r="CC42" s="62">
        <f t="shared" si="11"/>
        <v>575.51692550271991</v>
      </c>
      <c r="CD42" s="62">
        <f ca="1">AVERAGE(OFFSET($CC$3,0,0,'Données projet'!$E$12+1,1))-AVERAGE(OFFSET($H$3,0,0,'Données projet'!$E$12+1,1))</f>
        <v>378.11377635769639</v>
      </c>
      <c r="CE42" s="62">
        <f t="shared" si="40"/>
        <v>212.96194614625125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0</v>
      </c>
      <c r="CZ42" s="62">
        <f t="shared" si="42"/>
        <v>0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306.9474660325443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62">
        <f t="shared" si="0"/>
        <v>598.06756449035208</v>
      </c>
      <c r="S43" s="62">
        <f ca="1">AVERAGE(OFFSET($R$3,0,0,'Données projet'!$E$9+1,1))-AVERAGE(OFFSET($H$3,0,0,'Données projet'!$E$9+1,1))</f>
        <v>384.79157630336857</v>
      </c>
      <c r="T43" s="62">
        <f t="shared" si="34"/>
        <v>216.22708298332475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173</v>
      </c>
      <c r="AG43" s="13">
        <f>VLOOKUP(A43,'Données projet'!$A$61:$I$81,9,0)</f>
        <v>8.3000000000000007</v>
      </c>
      <c r="AH43" s="13">
        <f t="array" ref="AH43">INDEX(AG:AG,MIN(IF(ISNUMBER(AG43:AG239),ROW(AG43:AG239),"")))</f>
        <v>8.3000000000000007</v>
      </c>
      <c r="AI43" s="14">
        <f>IF('Données projet'!$A$62&gt;35,AI42+AH43-AQ42,IF(A43&lt;'Données projet'!$A$62,$AF$205^A43,IF(A43='Données projet'!$A$62,'Données projet'!$B$62,AI42+AH43-AQ42)))</f>
        <v>173.00000000000006</v>
      </c>
      <c r="AJ43" s="14">
        <f>AI43*VLOOKUP('Données projet'!$B$10,Paramètres!$A$1:$I$89,3,0)*VLOOKUP('Données projet'!$B$10,Paramètres!$A$1:$I$89,5,0)</f>
        <v>180.81960000000007</v>
      </c>
      <c r="AK43" s="14">
        <f t="shared" si="35"/>
        <v>45.504483825620213</v>
      </c>
      <c r="AL43" s="22">
        <f t="shared" si="4"/>
        <v>394.18111266295529</v>
      </c>
      <c r="AM43" s="62">
        <f t="shared" si="5"/>
        <v>687.5144459962886</v>
      </c>
      <c r="AN43" s="62">
        <f ca="1">AVERAGE(OFFSET($AM$3,0,0,'Données projet'!$E$10+1,1))-AVERAGE(OFFSET($H$3,0,0,'Données projet'!$E$10+1,1))</f>
        <v>461.01553399907135</v>
      </c>
      <c r="AO43" s="62">
        <f t="shared" si="36"/>
        <v>267.72486628876987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27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147.46680000000003</v>
      </c>
      <c r="BF43" s="14">
        <f t="shared" si="37"/>
        <v>38.002337418636309</v>
      </c>
      <c r="BG43" s="22">
        <f t="shared" si="7"/>
        <v>323.02541433745824</v>
      </c>
      <c r="BH43" s="62">
        <f t="shared" si="8"/>
        <v>616.35874767079156</v>
      </c>
      <c r="BI43" s="62">
        <f ca="1">AVERAGE(OFFSET($BH$3,0,0,'Données projet'!$E$11+1,1))-AVERAGE(OFFSET($H$3,0,0,'Données projet'!$E$11+1,1))</f>
        <v>411.48197932269562</v>
      </c>
      <c r="BJ43" s="62">
        <f t="shared" si="38"/>
        <v>229.27655186342264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projet'!$B$12,Paramètres!$A$1:$I$89,3,0)*VLOOKUP('Données projet'!$B$12,Paramètres!$A$1:$I$89,5,0)</f>
        <v>136.78080000000003</v>
      </c>
      <c r="CA43" s="14">
        <f t="shared" si="39"/>
        <v>35.558536494314836</v>
      </c>
      <c r="CB43" s="22">
        <f t="shared" si="10"/>
        <v>300.15767772759835</v>
      </c>
      <c r="CC43" s="62">
        <f t="shared" si="11"/>
        <v>593.49101106093167</v>
      </c>
      <c r="CD43" s="62">
        <f ca="1">AVERAGE(OFFSET($CC$3,0,0,'Données projet'!$E$12+1,1))-AVERAGE(OFFSET($H$3,0,0,'Données projet'!$E$12+1,1))</f>
        <v>378.11377635769639</v>
      </c>
      <c r="CE43" s="62">
        <f t="shared" si="40"/>
        <v>212.96194614625125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0</v>
      </c>
      <c r="CZ43" s="62">
        <f t="shared" si="42"/>
        <v>0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308.16846958846969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2">
        <f t="shared" si="0"/>
        <v>616.29203405169392</v>
      </c>
      <c r="S44" s="62">
        <f ca="1">AVERAGE(OFFSET($R$3,0,0,'Données projet'!$E$9+1,1))-AVERAGE(OFFSET($H$3,0,0,'Données projet'!$E$9+1,1))</f>
        <v>384.79157630336857</v>
      </c>
      <c r="T44" s="62">
        <f t="shared" si="34"/>
        <v>216.22708298332475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7.3</v>
      </c>
      <c r="AI44" s="14">
        <f>IF('Données projet'!$A$62&gt;35,AI43+AH44-AQ43,IF(A44&lt;'Données projet'!$A$62,$AF$205^A44,IF(A44='Données projet'!$A$62,'Données projet'!$B$62,AI43+AH44-AQ43)))</f>
        <v>153.30000000000007</v>
      </c>
      <c r="AJ44" s="14">
        <f>AI44*VLOOKUP('Données projet'!$B$10,Paramètres!$A$1:$I$89,3,0)*VLOOKUP('Données projet'!$B$10,Paramètres!$A$1:$I$89,5,0)</f>
        <v>160.22916000000009</v>
      </c>
      <c r="AK44" s="14">
        <f t="shared" si="35"/>
        <v>40.894198778125343</v>
      </c>
      <c r="AL44" s="22">
        <f t="shared" si="4"/>
        <v>350.28984987190182</v>
      </c>
      <c r="AM44" s="62">
        <f t="shared" si="5"/>
        <v>643.62318320523514</v>
      </c>
      <c r="AN44" s="62">
        <f ca="1">AVERAGE(OFFSET($AM$3,0,0,'Données projet'!$E$10+1,1))-AVERAGE(OFFSET($H$3,0,0,'Données projet'!$E$10+1,1))</f>
        <v>461.01553399907135</v>
      </c>
      <c r="AO44" s="62">
        <f t="shared" si="36"/>
        <v>267.72486628876987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145.40000000000003</v>
      </c>
      <c r="BE44" s="14">
        <f>BD44*VLOOKUP('Données projet'!$B$11,Paramètres!$A$1:$I$89,3,0)*VLOOKUP('Données projet'!$B$11,Paramètres!$A$1:$I$89,5,0)</f>
        <v>156.50856000000005</v>
      </c>
      <c r="BF44" s="14">
        <f t="shared" si="37"/>
        <v>40.054003013194027</v>
      </c>
      <c r="BG44" s="22">
        <f t="shared" si="7"/>
        <v>342.34646391464634</v>
      </c>
      <c r="BH44" s="62">
        <f t="shared" si="8"/>
        <v>635.67979724797965</v>
      </c>
      <c r="BI44" s="62">
        <f ca="1">AVERAGE(OFFSET($BH$3,0,0,'Données projet'!$E$11+1,1))-AVERAGE(OFFSET($H$3,0,0,'Données projet'!$E$11+1,1))</f>
        <v>411.48197932269562</v>
      </c>
      <c r="BJ44" s="62">
        <f t="shared" si="38"/>
        <v>229.27655186342264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145.40000000000003</v>
      </c>
      <c r="BZ44" s="14">
        <f>BY44*VLOOKUP('Données projet'!$B$12,Paramètres!$A$1:$I$89,3,0)*VLOOKUP('Données projet'!$B$12,Paramètres!$A$1:$I$89,5,0)</f>
        <v>145.16736000000006</v>
      </c>
      <c r="CA44" s="14">
        <f t="shared" si="39"/>
        <v>37.478266460251987</v>
      </c>
      <c r="CB44" s="22">
        <f t="shared" si="10"/>
        <v>318.10779941827229</v>
      </c>
      <c r="CC44" s="62">
        <f t="shared" si="11"/>
        <v>611.44113275160566</v>
      </c>
      <c r="CD44" s="62">
        <f ca="1">AVERAGE(OFFSET($CC$3,0,0,'Données projet'!$E$12+1,1))-AVERAGE(OFFSET($H$3,0,0,'Données projet'!$E$12+1,1))</f>
        <v>378.11377635769639</v>
      </c>
      <c r="CE44" s="62">
        <f t="shared" si="40"/>
        <v>212.96194614625125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0</v>
      </c>
      <c r="CZ44" s="62">
        <f t="shared" si="42"/>
        <v>0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309.38870746282663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2">
        <f t="shared" si="0"/>
        <v>634.4937726251826</v>
      </c>
      <c r="S45" s="62">
        <f ca="1">AVERAGE(OFFSET($R$3,0,0,'Données projet'!$E$9+1,1))-AVERAGE(OFFSET($H$3,0,0,'Données projet'!$E$9+1,1))</f>
        <v>384.79157630336857</v>
      </c>
      <c r="T45" s="62">
        <f t="shared" si="34"/>
        <v>216.22708298332475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7.3</v>
      </c>
      <c r="AI45" s="14">
        <f>IF('Données projet'!$A$62&gt;35,AI44+AH45-AQ44,IF(A45&lt;'Données projet'!$A$62,$AF$205^A45,IF(A45='Données projet'!$A$62,'Données projet'!$B$62,AI44+AH45-AQ44)))</f>
        <v>160.60000000000008</v>
      </c>
      <c r="AJ45" s="14">
        <f>AI45*VLOOKUP('Données projet'!$B$10,Paramètres!$A$1:$I$89,3,0)*VLOOKUP('Données projet'!$B$10,Paramètres!$A$1:$I$89,5,0)</f>
        <v>167.8591200000001</v>
      </c>
      <c r="AK45" s="14">
        <f t="shared" si="35"/>
        <v>42.610184592295546</v>
      </c>
      <c r="AL45" s="22">
        <f t="shared" si="4"/>
        <v>366.56737216491496</v>
      </c>
      <c r="AM45" s="62">
        <f t="shared" si="5"/>
        <v>659.90070549824827</v>
      </c>
      <c r="AN45" s="62">
        <f ca="1">AVERAGE(OFFSET($AM$3,0,0,'Données projet'!$E$10+1,1))-AVERAGE(OFFSET($H$3,0,0,'Données projet'!$E$10+1,1))</f>
        <v>461.01553399907135</v>
      </c>
      <c r="AO45" s="62">
        <f t="shared" si="36"/>
        <v>267.72486628876987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153.80000000000004</v>
      </c>
      <c r="BE45" s="14">
        <f>BD45*VLOOKUP('Données projet'!$B$11,Paramètres!$A$1:$I$89,3,0)*VLOOKUP('Données projet'!$B$11,Paramètres!$A$1:$I$89,5,0)</f>
        <v>165.55032000000003</v>
      </c>
      <c r="BF45" s="14">
        <f t="shared" si="37"/>
        <v>42.091910139548794</v>
      </c>
      <c r="BG45" s="22">
        <f t="shared" si="7"/>
        <v>361.64355082638082</v>
      </c>
      <c r="BH45" s="62">
        <f t="shared" si="8"/>
        <v>654.97688415971413</v>
      </c>
      <c r="BI45" s="62">
        <f ca="1">AVERAGE(OFFSET($BH$3,0,0,'Données projet'!$E$11+1,1))-AVERAGE(OFFSET($H$3,0,0,'Données projet'!$E$11+1,1))</f>
        <v>411.48197932269562</v>
      </c>
      <c r="BJ45" s="62">
        <f t="shared" si="38"/>
        <v>229.27655186342264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153.80000000000004</v>
      </c>
      <c r="BZ45" s="14">
        <f>BY45*VLOOKUP('Données projet'!$B$12,Paramètres!$A$1:$I$89,3,0)*VLOOKUP('Données projet'!$B$12,Paramètres!$A$1:$I$89,5,0)</f>
        <v>153.55392000000006</v>
      </c>
      <c r="CA45" s="14">
        <f t="shared" si="39"/>
        <v>39.385122718229781</v>
      </c>
      <c r="CB45" s="22">
        <f t="shared" si="10"/>
        <v>336.03549940091693</v>
      </c>
      <c r="CC45" s="62">
        <f t="shared" si="11"/>
        <v>629.36883273425019</v>
      </c>
      <c r="CD45" s="62">
        <f ca="1">AVERAGE(OFFSET($CC$3,0,0,'Données projet'!$E$12+1,1))-AVERAGE(OFFSET($H$3,0,0,'Données projet'!$E$12+1,1))</f>
        <v>378.11377635769639</v>
      </c>
      <c r="CE45" s="62">
        <f t="shared" si="40"/>
        <v>212.96194614625125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0</v>
      </c>
      <c r="CZ45" s="62">
        <f t="shared" si="42"/>
        <v>0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310.608199983867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62">
        <f t="shared" si="0"/>
        <v>652.67416321933615</v>
      </c>
      <c r="S46" s="62">
        <f ca="1">AVERAGE(OFFSET($R$3,0,0,'Données projet'!$E$9+1,1))-AVERAGE(OFFSET($H$3,0,0,'Données projet'!$E$9+1,1))</f>
        <v>384.79157630336857</v>
      </c>
      <c r="T46" s="62">
        <f t="shared" si="34"/>
        <v>216.22708298332475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7.3</v>
      </c>
      <c r="AI46" s="14">
        <f>IF('Données projet'!$A$62&gt;35,AI45+AH46-AQ45,IF(A46&lt;'Données projet'!$A$62,$AF$205^A46,IF(A46='Données projet'!$A$62,'Données projet'!$B$62,AI45+AH46-AQ45)))</f>
        <v>167.90000000000009</v>
      </c>
      <c r="AJ46" s="14">
        <f>AI46*VLOOKUP('Données projet'!$B$10,Paramètres!$A$1:$I$89,3,0)*VLOOKUP('Données projet'!$B$10,Paramètres!$A$1:$I$89,5,0)</f>
        <v>175.48908000000011</v>
      </c>
      <c r="AK46" s="14">
        <f t="shared" si="35"/>
        <v>44.317111963862999</v>
      </c>
      <c r="AL46" s="22">
        <f t="shared" si="4"/>
        <v>382.82911767039491</v>
      </c>
      <c r="AM46" s="62">
        <f t="shared" si="5"/>
        <v>676.16245100372817</v>
      </c>
      <c r="AN46" s="62">
        <f ca="1">AVERAGE(OFFSET($AM$3,0,0,'Données projet'!$E$10+1,1))-AVERAGE(OFFSET($H$3,0,0,'Données projet'!$E$10+1,1))</f>
        <v>461.01553399907135</v>
      </c>
      <c r="AO46" s="62">
        <f t="shared" si="36"/>
        <v>267.72486628876987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162.20000000000005</v>
      </c>
      <c r="BE46" s="14">
        <f>BD46*VLOOKUP('Données projet'!$B$11,Paramètres!$A$1:$I$89,3,0)*VLOOKUP('Données projet'!$B$11,Paramètres!$A$1:$I$89,5,0)</f>
        <v>174.59208000000004</v>
      </c>
      <c r="BF46" s="14">
        <f t="shared" si="37"/>
        <v>44.116895896327598</v>
      </c>
      <c r="BG46" s="22">
        <f t="shared" si="7"/>
        <v>380.91813301943733</v>
      </c>
      <c r="BH46" s="62">
        <f t="shared" si="8"/>
        <v>674.25146635277065</v>
      </c>
      <c r="BI46" s="62">
        <f ca="1">AVERAGE(OFFSET($BH$3,0,0,'Données projet'!$E$11+1,1))-AVERAGE(OFFSET($H$3,0,0,'Données projet'!$E$11+1,1))</f>
        <v>411.48197932269562</v>
      </c>
      <c r="BJ46" s="62">
        <f t="shared" si="38"/>
        <v>229.27655186342264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162.20000000000005</v>
      </c>
      <c r="BZ46" s="14">
        <f>BY46*VLOOKUP('Données projet'!$B$12,Paramètres!$A$1:$I$89,3,0)*VLOOKUP('Données projet'!$B$12,Paramètres!$A$1:$I$89,5,0)</f>
        <v>161.94048000000006</v>
      </c>
      <c r="CA46" s="14">
        <f t="shared" si="39"/>
        <v>41.279888535912796</v>
      </c>
      <c r="CB46" s="22">
        <f t="shared" si="10"/>
        <v>353.94214186671485</v>
      </c>
      <c r="CC46" s="62">
        <f t="shared" si="11"/>
        <v>647.27547520004816</v>
      </c>
      <c r="CD46" s="62">
        <f ca="1">AVERAGE(OFFSET($CC$3,0,0,'Données projet'!$E$12+1,1))-AVERAGE(OFFSET($H$3,0,0,'Données projet'!$E$12+1,1))</f>
        <v>378.11377635769639</v>
      </c>
      <c r="CE46" s="62">
        <f t="shared" si="40"/>
        <v>212.96194614625125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0</v>
      </c>
      <c r="CZ46" s="62">
        <f t="shared" si="42"/>
        <v>0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311.82696648039632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62">
        <f t="shared" si="0"/>
        <v>670.83443750558843</v>
      </c>
      <c r="S47" s="62">
        <f ca="1">AVERAGE(OFFSET($R$3,0,0,'Données projet'!$E$9+1,1))-AVERAGE(OFFSET($H$3,0,0,'Données projet'!$E$9+1,1))</f>
        <v>384.79157630336857</v>
      </c>
      <c r="T47" s="62">
        <f t="shared" si="34"/>
        <v>216.22708298332475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7.3</v>
      </c>
      <c r="AI47" s="14">
        <f>IF('Données projet'!$A$62&gt;35,AI46+AH47-AQ46,IF(A47&lt;'Données projet'!$A$62,$AF$205^A47,IF(A47='Données projet'!$A$62,'Données projet'!$B$62,AI46+AH47-AQ46)))</f>
        <v>175.2000000000001</v>
      </c>
      <c r="AJ47" s="14">
        <f>AI47*VLOOKUP('Données projet'!$B$10,Paramètres!$A$1:$I$89,3,0)*VLOOKUP('Données projet'!$B$10,Paramètres!$A$1:$I$89,5,0)</f>
        <v>183.11904000000013</v>
      </c>
      <c r="AK47" s="14">
        <f t="shared" si="35"/>
        <v>46.015419753284462</v>
      </c>
      <c r="AL47" s="22">
        <f t="shared" si="4"/>
        <v>399.07585073697061</v>
      </c>
      <c r="AM47" s="62">
        <f t="shared" si="5"/>
        <v>692.40918407030392</v>
      </c>
      <c r="AN47" s="62">
        <f ca="1">AVERAGE(OFFSET($AM$3,0,0,'Données projet'!$E$10+1,1))-AVERAGE(OFFSET($H$3,0,0,'Données projet'!$E$10+1,1))</f>
        <v>461.01553399907135</v>
      </c>
      <c r="AO47" s="62">
        <f t="shared" si="36"/>
        <v>267.72486628876987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170.60000000000005</v>
      </c>
      <c r="BE47" s="14">
        <f>BD47*VLOOKUP('Données projet'!$B$11,Paramètres!$A$1:$I$89,3,0)*VLOOKUP('Données projet'!$B$11,Paramètres!$A$1:$I$89,5,0)</f>
        <v>183.63384000000005</v>
      </c>
      <c r="BF47" s="14">
        <f t="shared" si="37"/>
        <v>46.129705781806493</v>
      </c>
      <c r="BG47" s="22">
        <f t="shared" si="7"/>
        <v>400.17150890331305</v>
      </c>
      <c r="BH47" s="62">
        <f t="shared" si="8"/>
        <v>693.50484223664637</v>
      </c>
      <c r="BI47" s="62">
        <f ca="1">AVERAGE(OFFSET($BH$3,0,0,'Données projet'!$E$11+1,1))-AVERAGE(OFFSET($H$3,0,0,'Données projet'!$E$11+1,1))</f>
        <v>411.48197932269562</v>
      </c>
      <c r="BJ47" s="62">
        <f t="shared" si="38"/>
        <v>229.27655186342264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170.60000000000005</v>
      </c>
      <c r="BZ47" s="14">
        <f>BY47*VLOOKUP('Données projet'!$B$12,Paramètres!$A$1:$I$89,3,0)*VLOOKUP('Données projet'!$B$12,Paramètres!$A$1:$I$89,5,0)</f>
        <v>170.32704000000007</v>
      </c>
      <c r="CA47" s="14">
        <f t="shared" si="39"/>
        <v>43.163261471121203</v>
      </c>
      <c r="CB47" s="22">
        <f t="shared" si="10"/>
        <v>371.82894172886949</v>
      </c>
      <c r="CC47" s="62">
        <f t="shared" si="11"/>
        <v>665.16227506220275</v>
      </c>
      <c r="CD47" s="62">
        <f ca="1">AVERAGE(OFFSET($CC$3,0,0,'Données projet'!$E$12+1,1))-AVERAGE(OFFSET($H$3,0,0,'Données projet'!$E$12+1,1))</f>
        <v>378.11377635769639</v>
      </c>
      <c r="CE47" s="62">
        <f t="shared" si="40"/>
        <v>212.96194614625125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0</v>
      </c>
      <c r="CZ47" s="62">
        <f t="shared" si="42"/>
        <v>0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313.04502535249287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62">
        <f t="shared" si="0"/>
        <v>688.97569901318923</v>
      </c>
      <c r="S48" s="62">
        <f ca="1">AVERAGE(OFFSET($R$3,0,0,'Données projet'!$E$9+1,1))-AVERAGE(OFFSET($H$3,0,0,'Données projet'!$E$9+1,1))</f>
        <v>384.79157630336857</v>
      </c>
      <c r="T48" s="62">
        <f t="shared" si="34"/>
        <v>216.22708298332475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7.3</v>
      </c>
      <c r="AI48" s="14">
        <f>IF('Données projet'!$A$62&gt;35,AI47+AH48-AQ47,IF(A48&lt;'Données projet'!$A$62,$AF$205^A48,IF(A48='Données projet'!$A$62,'Données projet'!$B$62,AI47+AH48-AQ47)))</f>
        <v>182.50000000000011</v>
      </c>
      <c r="AJ48" s="14">
        <f>AI48*VLOOKUP('Données projet'!$B$10,Paramètres!$A$1:$I$89,3,0)*VLOOKUP('Données projet'!$B$10,Paramètres!$A$1:$I$89,5,0)</f>
        <v>190.74900000000014</v>
      </c>
      <c r="AK48" s="14">
        <f t="shared" si="35"/>
        <v>47.705508180233828</v>
      </c>
      <c r="AL48" s="22">
        <f t="shared" si="4"/>
        <v>415.30826841390746</v>
      </c>
      <c r="AM48" s="62">
        <f t="shared" si="5"/>
        <v>708.64160174724077</v>
      </c>
      <c r="AN48" s="62">
        <f ca="1">AVERAGE(OFFSET($AM$3,0,0,'Données projet'!$E$10+1,1))-AVERAGE(OFFSET($H$3,0,0,'Données projet'!$E$10+1,1))</f>
        <v>461.01553399907135</v>
      </c>
      <c r="AO48" s="62">
        <f t="shared" si="36"/>
        <v>267.72486628876987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179.00000000000006</v>
      </c>
      <c r="BE48" s="14">
        <f>BD48*VLOOKUP('Données projet'!$B$11,Paramètres!$A$1:$I$89,3,0)*VLOOKUP('Données projet'!$B$11,Paramètres!$A$1:$I$89,5,0)</f>
        <v>192.67560000000006</v>
      </c>
      <c r="BF48" s="14">
        <f t="shared" si="37"/>
        <v>48.131007733172986</v>
      </c>
      <c r="BG48" s="22">
        <f t="shared" si="7"/>
        <v>419.40484180194306</v>
      </c>
      <c r="BH48" s="62">
        <f t="shared" si="8"/>
        <v>712.73817513527638</v>
      </c>
      <c r="BI48" s="62">
        <f ca="1">AVERAGE(OFFSET($BH$3,0,0,'Données projet'!$E$11+1,1))-AVERAGE(OFFSET($H$3,0,0,'Données projet'!$E$11+1,1))</f>
        <v>411.48197932269562</v>
      </c>
      <c r="BJ48" s="62">
        <f t="shared" si="38"/>
        <v>229.27655186342264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179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179.00000000000006</v>
      </c>
      <c r="BZ48" s="14">
        <f>BY48*VLOOKUP('Données projet'!$B$12,Paramètres!$A$1:$I$89,3,0)*VLOOKUP('Données projet'!$B$12,Paramètres!$A$1:$I$89,5,0)</f>
        <v>178.71360000000007</v>
      </c>
      <c r="CA48" s="14">
        <f t="shared" si="39"/>
        <v>45.035866508276378</v>
      </c>
      <c r="CB48" s="22">
        <f t="shared" si="10"/>
        <v>389.69698750191475</v>
      </c>
      <c r="CC48" s="62">
        <f t="shared" si="11"/>
        <v>683.03032083524806</v>
      </c>
      <c r="CD48" s="62">
        <f ca="1">AVERAGE(OFFSET($CC$3,0,0,'Données projet'!$E$12+1,1))-AVERAGE(OFFSET($H$3,0,0,'Données projet'!$E$12+1,1))</f>
        <v>378.11377635769639</v>
      </c>
      <c r="CE48" s="62">
        <f t="shared" si="40"/>
        <v>212.96194614625125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0</v>
      </c>
      <c r="CZ48" s="62">
        <f t="shared" si="42"/>
        <v>0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314.26239413576309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62">
        <f t="shared" si="0"/>
        <v>615.85838809497</v>
      </c>
      <c r="S49" s="62">
        <f ca="1">AVERAGE(OFFSET($R$3,0,0,'Données projet'!$E$9+1,1))-AVERAGE(OFFSET($H$3,0,0,'Données projet'!$E$9+1,1))</f>
        <v>384.79157630336857</v>
      </c>
      <c r="T49" s="62">
        <f t="shared" si="34"/>
        <v>216.22708298332475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7.3</v>
      </c>
      <c r="AI49" s="14">
        <f>IF('Données projet'!$A$62&gt;35,AI48+AH49-AQ48,IF(A49&lt;'Données projet'!$A$62,$AF$205^A49,IF(A49='Données projet'!$A$62,'Données projet'!$B$62,AI48+AH49-AQ48)))</f>
        <v>189.80000000000013</v>
      </c>
      <c r="AJ49" s="14">
        <f>AI49*VLOOKUP('Données projet'!$B$10,Paramètres!$A$1:$I$89,3,0)*VLOOKUP('Données projet'!$B$10,Paramètres!$A$1:$I$89,5,0)</f>
        <v>198.37896000000015</v>
      </c>
      <c r="AK49" s="14">
        <f t="shared" si="35"/>
        <v>49.387743634514074</v>
      </c>
      <c r="AL49" s="22">
        <f t="shared" si="4"/>
        <v>431.52700883011221</v>
      </c>
      <c r="AM49" s="62">
        <f t="shared" si="5"/>
        <v>724.86034216344547</v>
      </c>
      <c r="AN49" s="62">
        <f ca="1">AVERAGE(OFFSET($AM$3,0,0,'Données projet'!$E$10+1,1))-AVERAGE(OFFSET($H$3,0,0,'Données projet'!$E$10+1,1))</f>
        <v>461.01553399907135</v>
      </c>
      <c r="AO49" s="62">
        <f t="shared" si="36"/>
        <v>267.72486628876987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156.29328000000004</v>
      </c>
      <c r="BF49" s="14">
        <f t="shared" si="37"/>
        <v>40.005317247308959</v>
      </c>
      <c r="BG49" s="22">
        <f t="shared" si="7"/>
        <v>341.88672353906321</v>
      </c>
      <c r="BH49" s="62">
        <f t="shared" si="8"/>
        <v>635.22005687239653</v>
      </c>
      <c r="BI49" s="62">
        <f ca="1">AVERAGE(OFFSET($BH$3,0,0,'Données projet'!$E$11+1,1))-AVERAGE(OFFSET($H$3,0,0,'Données projet'!$E$11+1,1))</f>
        <v>411.48197932269562</v>
      </c>
      <c r="BJ49" s="62">
        <f t="shared" si="38"/>
        <v>229.27655186342264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projet'!$B$12,Paramètres!$A$1:$I$89,3,0)*VLOOKUP('Données projet'!$B$12,Paramètres!$A$1:$I$89,5,0)</f>
        <v>144.96768000000006</v>
      </c>
      <c r="CA49" s="14">
        <f t="shared" si="39"/>
        <v>37.432711510199653</v>
      </c>
      <c r="CB49" s="22">
        <f t="shared" si="10"/>
        <v>317.6806818802645</v>
      </c>
      <c r="CC49" s="62">
        <f t="shared" si="11"/>
        <v>611.01401521359776</v>
      </c>
      <c r="CD49" s="62">
        <f ca="1">AVERAGE(OFFSET($CC$3,0,0,'Données projet'!$E$12+1,1))-AVERAGE(OFFSET($H$3,0,0,'Données projet'!$E$12+1,1))</f>
        <v>378.11377635769639</v>
      </c>
      <c r="CE49" s="62">
        <f t="shared" si="40"/>
        <v>212.96194614625125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0</v>
      </c>
      <c r="CZ49" s="62">
        <f t="shared" si="42"/>
        <v>0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315.47908955985213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62">
        <f t="shared" si="0"/>
        <v>633.62751757602996</v>
      </c>
      <c r="S50" s="62">
        <f ca="1">AVERAGE(OFFSET($R$3,0,0,'Données projet'!$E$9+1,1))-AVERAGE(OFFSET($H$3,0,0,'Données projet'!$E$9+1,1))</f>
        <v>384.79157630336857</v>
      </c>
      <c r="T50" s="62">
        <f t="shared" si="34"/>
        <v>216.22708298332475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7.3</v>
      </c>
      <c r="AI50" s="14">
        <f>IF('Données projet'!$A$62&gt;35,AI49+AH50-AQ49,IF(A50&lt;'Données projet'!$A$62,$AF$205^A50,IF(A50='Données projet'!$A$62,'Données projet'!$B$62,AI49+AH50-AQ49)))</f>
        <v>197.10000000000014</v>
      </c>
      <c r="AJ50" s="14">
        <f>AI50*VLOOKUP('Données projet'!$B$10,Paramètres!$A$1:$I$89,3,0)*VLOOKUP('Données projet'!$B$10,Paramètres!$A$1:$I$89,5,0)</f>
        <v>206.00892000000016</v>
      </c>
      <c r="AK50" s="14">
        <f t="shared" si="35"/>
        <v>51.062462726011269</v>
      </c>
      <c r="AL50" s="22">
        <f t="shared" si="4"/>
        <v>447.73265824780327</v>
      </c>
      <c r="AM50" s="62">
        <f t="shared" si="5"/>
        <v>741.06599158113659</v>
      </c>
      <c r="AN50" s="62">
        <f ca="1">AVERAGE(OFFSET($AM$3,0,0,'Données projet'!$E$10+1,1))-AVERAGE(OFFSET($H$3,0,0,'Données projet'!$E$10+1,1))</f>
        <v>461.01553399907135</v>
      </c>
      <c r="AO50" s="62">
        <f t="shared" si="36"/>
        <v>267.72486628876987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165.11976000000004</v>
      </c>
      <c r="BF50" s="14">
        <f t="shared" si="37"/>
        <v>41.995166194425131</v>
      </c>
      <c r="BG50" s="22">
        <f t="shared" si="7"/>
        <v>360.72516312195717</v>
      </c>
      <c r="BH50" s="62">
        <f t="shared" si="8"/>
        <v>654.05849645529042</v>
      </c>
      <c r="BI50" s="62">
        <f ca="1">AVERAGE(OFFSET($BH$3,0,0,'Données projet'!$E$11+1,1))-AVERAGE(OFFSET($H$3,0,0,'Données projet'!$E$11+1,1))</f>
        <v>411.48197932269562</v>
      </c>
      <c r="BJ50" s="62">
        <f t="shared" si="38"/>
        <v>229.27655186342264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projet'!$B$12,Paramètres!$A$1:$I$89,3,0)*VLOOKUP('Données projet'!$B$12,Paramètres!$A$1:$I$89,5,0)</f>
        <v>153.15456000000006</v>
      </c>
      <c r="CA50" s="14">
        <f t="shared" si="39"/>
        <v>39.294600046811276</v>
      </c>
      <c r="CB50" s="22">
        <f t="shared" si="10"/>
        <v>335.18228708152969</v>
      </c>
      <c r="CC50" s="62">
        <f t="shared" si="11"/>
        <v>628.51562041486295</v>
      </c>
      <c r="CD50" s="62">
        <f ca="1">AVERAGE(OFFSET($CC$3,0,0,'Données projet'!$E$12+1,1))-AVERAGE(OFFSET($H$3,0,0,'Données projet'!$E$12+1,1))</f>
        <v>378.11377635769639</v>
      </c>
      <c r="CE50" s="62">
        <f t="shared" si="40"/>
        <v>212.96194614625125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0</v>
      </c>
      <c r="CZ50" s="62">
        <f t="shared" si="42"/>
        <v>0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316.69512760183437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62">
        <f t="shared" si="0"/>
        <v>651.37624482072556</v>
      </c>
      <c r="S51" s="62">
        <f ca="1">AVERAGE(OFFSET($R$3,0,0,'Données projet'!$E$9+1,1))-AVERAGE(OFFSET($H$3,0,0,'Données projet'!$E$9+1,1))</f>
        <v>384.79157630336857</v>
      </c>
      <c r="T51" s="62">
        <f t="shared" si="34"/>
        <v>216.22708298332475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7.3</v>
      </c>
      <c r="AI51" s="14">
        <f>IF('Données projet'!$A$62&gt;35,AI50+AH51-AQ50,IF(A51&lt;'Données projet'!$A$62,$AF$205^A51,IF(A51='Données projet'!$A$62,'Données projet'!$B$62,AI50+AH51-AQ50)))</f>
        <v>204.40000000000015</v>
      </c>
      <c r="AJ51" s="14">
        <f>AI51*VLOOKUP('Données projet'!$B$10,Paramètres!$A$1:$I$89,3,0)*VLOOKUP('Données projet'!$B$10,Paramètres!$A$1:$I$89,5,0)</f>
        <v>213.6388800000002</v>
      </c>
      <c r="AK51" s="14">
        <f t="shared" si="35"/>
        <v>52.729975717788165</v>
      </c>
      <c r="AL51" s="22">
        <f t="shared" si="4"/>
        <v>463.92575704181473</v>
      </c>
      <c r="AM51" s="62">
        <f t="shared" si="5"/>
        <v>757.25909037514805</v>
      </c>
      <c r="AN51" s="62">
        <f ca="1">AVERAGE(OFFSET($AM$3,0,0,'Données projet'!$E$10+1,1))-AVERAGE(OFFSET($H$3,0,0,'Données projet'!$E$10+1,1))</f>
        <v>461.01553399907135</v>
      </c>
      <c r="AO51" s="62">
        <f t="shared" si="36"/>
        <v>267.72486628876987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173.94624000000002</v>
      </c>
      <c r="BF51" s="14">
        <f t="shared" si="37"/>
        <v>43.972666205274265</v>
      </c>
      <c r="BG51" s="22">
        <f t="shared" si="7"/>
        <v>379.54209497418606</v>
      </c>
      <c r="BH51" s="62">
        <f t="shared" si="8"/>
        <v>672.87542830751931</v>
      </c>
      <c r="BI51" s="62">
        <f ca="1">AVERAGE(OFFSET($BH$3,0,0,'Données projet'!$E$11+1,1))-AVERAGE(OFFSET($H$3,0,0,'Données projet'!$E$11+1,1))</f>
        <v>411.48197932269562</v>
      </c>
      <c r="BJ51" s="62">
        <f t="shared" si="38"/>
        <v>229.27655186342264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projet'!$B$12,Paramètres!$A$1:$I$89,3,0)*VLOOKUP('Données projet'!$B$12,Paramètres!$A$1:$I$89,5,0)</f>
        <v>161.34144000000003</v>
      </c>
      <c r="CA51" s="14">
        <f t="shared" si="39"/>
        <v>41.14493376519993</v>
      </c>
      <c r="CB51" s="22">
        <f t="shared" si="10"/>
        <v>352.66376764105661</v>
      </c>
      <c r="CC51" s="62">
        <f t="shared" si="11"/>
        <v>645.99710097438992</v>
      </c>
      <c r="CD51" s="62">
        <f ca="1">AVERAGE(OFFSET($CC$3,0,0,'Données projet'!$E$12+1,1))-AVERAGE(OFFSET($H$3,0,0,'Données projet'!$E$12+1,1))</f>
        <v>378.11377635769639</v>
      </c>
      <c r="CE51" s="62">
        <f t="shared" si="40"/>
        <v>212.96194614625125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0</v>
      </c>
      <c r="CZ51" s="62">
        <f t="shared" si="42"/>
        <v>0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317.91052353502909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2">
        <f t="shared" si="0"/>
        <v>669.10572320317215</v>
      </c>
      <c r="S52" s="62">
        <f ca="1">AVERAGE(OFFSET($R$3,0,0,'Données projet'!$E$9+1,1))-AVERAGE(OFFSET($H$3,0,0,'Données projet'!$E$9+1,1))</f>
        <v>384.79157630336857</v>
      </c>
      <c r="T52" s="62">
        <f t="shared" si="34"/>
        <v>216.22708298332475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7.3</v>
      </c>
      <c r="AI52" s="14">
        <f>IF('Données projet'!$A$62&gt;35,AI51+AH52-AQ51,IF(A52&lt;'Données projet'!$A$62,$AF$205^A52,IF(A52='Données projet'!$A$62,'Données projet'!$B$62,AI51+AH52-AQ51)))</f>
        <v>211.70000000000016</v>
      </c>
      <c r="AJ52" s="14">
        <f>AI52*VLOOKUP('Données projet'!$B$10,Paramètres!$A$1:$I$89,3,0)*VLOOKUP('Données projet'!$B$10,Paramètres!$A$1:$I$89,5,0)</f>
        <v>221.26884000000018</v>
      </c>
      <c r="AK52" s="14">
        <f t="shared" si="35"/>
        <v>54.390569454954488</v>
      </c>
      <c r="AL52" s="22">
        <f t="shared" si="4"/>
        <v>480.10680480071272</v>
      </c>
      <c r="AM52" s="62">
        <f t="shared" si="5"/>
        <v>773.44013813404604</v>
      </c>
      <c r="AN52" s="62">
        <f ca="1">AVERAGE(OFFSET($AM$3,0,0,'Données projet'!$E$10+1,1))-AVERAGE(OFFSET($H$3,0,0,'Données projet'!$E$10+1,1))</f>
        <v>461.01553399907135</v>
      </c>
      <c r="AO52" s="62">
        <f t="shared" si="36"/>
        <v>267.72486628876987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182.77271999999999</v>
      </c>
      <c r="BF52" s="14">
        <f t="shared" si="37"/>
        <v>45.938515386827795</v>
      </c>
      <c r="BG52" s="22">
        <f t="shared" si="7"/>
        <v>398.33873496539172</v>
      </c>
      <c r="BH52" s="62">
        <f t="shared" si="8"/>
        <v>691.67206829872498</v>
      </c>
      <c r="BI52" s="62">
        <f ca="1">AVERAGE(OFFSET($BH$3,0,0,'Données projet'!$E$11+1,1))-AVERAGE(OFFSET($H$3,0,0,'Données projet'!$E$11+1,1))</f>
        <v>411.48197932269562</v>
      </c>
      <c r="BJ52" s="62">
        <f t="shared" si="38"/>
        <v>229.27655186342264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projet'!$B$12,Paramètres!$A$1:$I$89,3,0)*VLOOKUP('Données projet'!$B$12,Paramètres!$A$1:$I$89,5,0)</f>
        <v>169.52832000000004</v>
      </c>
      <c r="CA52" s="14">
        <f t="shared" si="39"/>
        <v>42.984365879454828</v>
      </c>
      <c r="CB52" s="22">
        <f t="shared" si="10"/>
        <v>370.12626124005055</v>
      </c>
      <c r="CC52" s="62">
        <f t="shared" si="11"/>
        <v>663.45959457338381</v>
      </c>
      <c r="CD52" s="62">
        <f ca="1">AVERAGE(OFFSET($CC$3,0,0,'Données projet'!$E$12+1,1))-AVERAGE(OFFSET($H$3,0,0,'Données projet'!$E$12+1,1))</f>
        <v>378.11377635769639</v>
      </c>
      <c r="CE52" s="62">
        <f t="shared" si="40"/>
        <v>212.96194614625125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0</v>
      </c>
      <c r="CZ52" s="62">
        <f t="shared" si="42"/>
        <v>0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319.12529197371839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62">
        <f t="shared" si="0"/>
        <v>686.81698840573586</v>
      </c>
      <c r="S53" s="62">
        <f ca="1">AVERAGE(OFFSET($R$3,0,0,'Données projet'!$E$9+1,1))-AVERAGE(OFFSET($H$3,0,0,'Données projet'!$E$9+1,1))</f>
        <v>384.79157630336857</v>
      </c>
      <c r="T53" s="62">
        <f t="shared" si="34"/>
        <v>216.22708298332475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219</v>
      </c>
      <c r="AG53" s="13">
        <f>VLOOKUP(A53,'Données projet'!$A$61:$I$81,9,0)</f>
        <v>7.3</v>
      </c>
      <c r="AH53" s="13">
        <f t="array" ref="AH53">INDEX(AG:AG,MIN(IF(ISNUMBER(AG53:AG249),ROW(AG53:AG249),"")))</f>
        <v>7.3</v>
      </c>
      <c r="AI53" s="14">
        <f>IF('Données projet'!$A$62&gt;35,AI52+AH53-AQ52,IF(A53&lt;'Données projet'!$A$62,$AF$205^A53,IF(A53='Données projet'!$A$62,'Données projet'!$B$62,AI52+AH53-AQ52)))</f>
        <v>219.00000000000017</v>
      </c>
      <c r="AJ53" s="14">
        <f>AI53*VLOOKUP('Données projet'!$B$10,Paramètres!$A$1:$I$89,3,0)*VLOOKUP('Données projet'!$B$10,Paramètres!$A$1:$I$89,5,0)</f>
        <v>228.89880000000022</v>
      </c>
      <c r="AK53" s="14">
        <f t="shared" si="35"/>
        <v>56.044509878204714</v>
      </c>
      <c r="AL53" s="22">
        <f t="shared" si="4"/>
        <v>496.27626470454032</v>
      </c>
      <c r="AM53" s="62">
        <f t="shared" si="5"/>
        <v>789.60959803787364</v>
      </c>
      <c r="AN53" s="62">
        <f ca="1">AVERAGE(OFFSET($AM$3,0,0,'Données projet'!$E$10+1,1))-AVERAGE(OFFSET($H$3,0,0,'Données projet'!$E$10+1,1))</f>
        <v>461.01553399907135</v>
      </c>
      <c r="AO53" s="62">
        <f t="shared" si="36"/>
        <v>267.72486628876987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29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191.5992</v>
      </c>
      <c r="BF53" s="14">
        <f t="shared" si="37"/>
        <v>47.893340610341859</v>
      </c>
      <c r="BG53" s="22">
        <f t="shared" si="7"/>
        <v>417.1161748963454</v>
      </c>
      <c r="BH53" s="62">
        <f t="shared" si="8"/>
        <v>710.44950822967871</v>
      </c>
      <c r="BI53" s="62">
        <f ca="1">AVERAGE(OFFSET($BH$3,0,0,'Données projet'!$E$11+1,1))-AVERAGE(OFFSET($H$3,0,0,'Données projet'!$E$11+1,1))</f>
        <v>411.48197932269562</v>
      </c>
      <c r="BJ53" s="62">
        <f t="shared" si="38"/>
        <v>229.27655186342264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projet'!$B$12,Paramètres!$A$1:$I$89,3,0)*VLOOKUP('Données projet'!$B$12,Paramètres!$A$1:$I$89,5,0)</f>
        <v>177.71520000000001</v>
      </c>
      <c r="CA53" s="14">
        <f t="shared" si="39"/>
        <v>44.813482948876036</v>
      </c>
      <c r="CB53" s="22">
        <f t="shared" si="10"/>
        <v>387.57078946929249</v>
      </c>
      <c r="CC53" s="62">
        <f t="shared" si="11"/>
        <v>680.90412280262581</v>
      </c>
      <c r="CD53" s="62">
        <f ca="1">AVERAGE(OFFSET($CC$3,0,0,'Données projet'!$E$12+1,1))-AVERAGE(OFFSET($H$3,0,0,'Données projet'!$E$12+1,1))</f>
        <v>378.11377635769639</v>
      </c>
      <c r="CE53" s="62">
        <f t="shared" si="40"/>
        <v>212.96194614625125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0</v>
      </c>
      <c r="CZ53" s="62">
        <f t="shared" si="42"/>
        <v>0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320.33944691418702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62">
        <f t="shared" si="0"/>
        <v>704.07961340790973</v>
      </c>
      <c r="S54" s="62">
        <f ca="1">AVERAGE(OFFSET($R$3,0,0,'Données projet'!$E$9+1,1))-AVERAGE(OFFSET($H$3,0,0,'Données projet'!$E$9+1,1))</f>
        <v>384.79157630336857</v>
      </c>
      <c r="T54" s="62">
        <f t="shared" si="34"/>
        <v>216.22708298332475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6.7</v>
      </c>
      <c r="AI54" s="14">
        <f>IF('Données projet'!$A$62&gt;35,AI53+AH54-AQ53,IF(A54&lt;'Données projet'!$A$62,$AF$205^A54,IF(A54='Données projet'!$A$62,'Données projet'!$B$62,AI53+AH54-AQ53)))</f>
        <v>196.70000000000016</v>
      </c>
      <c r="AJ54" s="14">
        <f>AI54*VLOOKUP('Données projet'!$B$10,Paramètres!$A$1:$I$89,3,0)*VLOOKUP('Données projet'!$B$10,Paramètres!$A$1:$I$89,5,0)</f>
        <v>205.59084000000016</v>
      </c>
      <c r="AK54" s="14">
        <f t="shared" si="35"/>
        <v>50.97088662211884</v>
      </c>
      <c r="AL54" s="22">
        <f t="shared" si="4"/>
        <v>446.84500720019059</v>
      </c>
      <c r="AM54" s="62">
        <f t="shared" si="5"/>
        <v>740.17834053352385</v>
      </c>
      <c r="AN54" s="62">
        <f ca="1">AVERAGE(OFFSET($AM$3,0,0,'Données projet'!$E$10+1,1))-AVERAGE(OFFSET($H$3,0,0,'Données projet'!$E$10+1,1))</f>
        <v>461.01553399907135</v>
      </c>
      <c r="AO54" s="62">
        <f t="shared" si="36"/>
        <v>267.72486628876987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186</v>
      </c>
      <c r="BE54" s="14">
        <f>BD54*VLOOKUP('Données projet'!$B$11,Paramètres!$A$1:$I$89,3,0)*VLOOKUP('Données projet'!$B$11,Paramètres!$A$1:$I$89,5,0)</f>
        <v>200.21040000000002</v>
      </c>
      <c r="BF54" s="14">
        <f t="shared" si="37"/>
        <v>49.790404447235048</v>
      </c>
      <c r="BG54" s="22">
        <f t="shared" si="7"/>
        <v>435.41806774560104</v>
      </c>
      <c r="BH54" s="62">
        <f t="shared" si="8"/>
        <v>728.75140107893435</v>
      </c>
      <c r="BI54" s="62">
        <f ca="1">AVERAGE(OFFSET($BH$3,0,0,'Données projet'!$E$11+1,1))-AVERAGE(OFFSET($H$3,0,0,'Données projet'!$E$11+1,1))</f>
        <v>411.48197932269562</v>
      </c>
      <c r="BJ54" s="62">
        <f t="shared" si="38"/>
        <v>229.27655186342264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186</v>
      </c>
      <c r="BZ54" s="14">
        <f>BY54*VLOOKUP('Données projet'!$B$12,Paramètres!$A$1:$I$89,3,0)*VLOOKUP('Données projet'!$B$12,Paramètres!$A$1:$I$89,5,0)</f>
        <v>185.70240000000001</v>
      </c>
      <c r="CA54" s="14">
        <f t="shared" si="39"/>
        <v>46.588553069776829</v>
      </c>
      <c r="CB54" s="22">
        <f t="shared" si="10"/>
        <v>404.57340992986133</v>
      </c>
      <c r="CC54" s="62">
        <f t="shared" si="11"/>
        <v>697.90674326319458</v>
      </c>
      <c r="CD54" s="62">
        <f ca="1">AVERAGE(OFFSET($CC$3,0,0,'Données projet'!$E$12+1,1))-AVERAGE(OFFSET($H$3,0,0,'Données projet'!$E$12+1,1))</f>
        <v>378.11377635769639</v>
      </c>
      <c r="CE54" s="62">
        <f t="shared" si="40"/>
        <v>212.96194614625125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0</v>
      </c>
      <c r="CZ54" s="62">
        <f t="shared" si="42"/>
        <v>0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321.55300177245209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62">
        <f t="shared" si="0"/>
        <v>721.32658117986307</v>
      </c>
      <c r="S55" s="62">
        <f ca="1">AVERAGE(OFFSET($R$3,0,0,'Données projet'!$E$9+1,1))-AVERAGE(OFFSET($H$3,0,0,'Données projet'!$E$9+1,1))</f>
        <v>384.79157630336857</v>
      </c>
      <c r="T55" s="62">
        <f t="shared" si="34"/>
        <v>216.22708298332475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6.7</v>
      </c>
      <c r="AI55" s="14">
        <f>IF('Données projet'!$A$62&gt;35,AI54+AH55-AQ54,IF(A55&lt;'Données projet'!$A$62,$AF$205^A55,IF(A55='Données projet'!$A$62,'Données projet'!$B$62,AI54+AH55-AQ54)))</f>
        <v>203.40000000000015</v>
      </c>
      <c r="AJ55" s="14">
        <f>AI55*VLOOKUP('Données projet'!$B$10,Paramètres!$A$1:$I$89,3,0)*VLOOKUP('Données projet'!$B$10,Paramètres!$A$1:$I$89,5,0)</f>
        <v>212.59368000000018</v>
      </c>
      <c r="AK55" s="14">
        <f t="shared" si="35"/>
        <v>52.501964478894649</v>
      </c>
      <c r="AL55" s="22">
        <f t="shared" si="4"/>
        <v>461.70824746740846</v>
      </c>
      <c r="AM55" s="62">
        <f t="shared" si="5"/>
        <v>755.04158080074171</v>
      </c>
      <c r="AN55" s="62">
        <f ca="1">AVERAGE(OFFSET($AM$3,0,0,'Données projet'!$E$10+1,1))-AVERAGE(OFFSET($H$3,0,0,'Données projet'!$E$10+1,1))</f>
        <v>461.01553399907135</v>
      </c>
      <c r="AO55" s="62">
        <f t="shared" si="36"/>
        <v>267.72486628876987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194</v>
      </c>
      <c r="BE55" s="14">
        <f>BD55*VLOOKUP('Données projet'!$B$11,Paramètres!$A$1:$I$89,3,0)*VLOOKUP('Données projet'!$B$11,Paramètres!$A$1:$I$89,5,0)</f>
        <v>208.82159999999999</v>
      </c>
      <c r="BF55" s="14">
        <f t="shared" si="37"/>
        <v>51.6779913750944</v>
      </c>
      <c r="BG55" s="22">
        <f t="shared" si="7"/>
        <v>453.70345497828936</v>
      </c>
      <c r="BH55" s="62">
        <f t="shared" si="8"/>
        <v>747.03678831162267</v>
      </c>
      <c r="BI55" s="62">
        <f ca="1">AVERAGE(OFFSET($BH$3,0,0,'Données projet'!$E$11+1,1))-AVERAGE(OFFSET($H$3,0,0,'Données projet'!$E$11+1,1))</f>
        <v>411.48197932269562</v>
      </c>
      <c r="BJ55" s="62">
        <f t="shared" si="38"/>
        <v>229.27655186342264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194</v>
      </c>
      <c r="BZ55" s="14">
        <f>BY55*VLOOKUP('Données projet'!$B$12,Paramètres!$A$1:$I$89,3,0)*VLOOKUP('Données projet'!$B$12,Paramètres!$A$1:$I$89,5,0)</f>
        <v>193.68960000000001</v>
      </c>
      <c r="CA55" s="14">
        <f t="shared" si="39"/>
        <v>48.35475570939559</v>
      </c>
      <c r="CB55" s="22">
        <f t="shared" si="10"/>
        <v>421.56058619386391</v>
      </c>
      <c r="CC55" s="62">
        <f t="shared" si="11"/>
        <v>714.89391952719723</v>
      </c>
      <c r="CD55" s="62">
        <f ca="1">AVERAGE(OFFSET($CC$3,0,0,'Données projet'!$E$12+1,1))-AVERAGE(OFFSET($H$3,0,0,'Données projet'!$E$12+1,1))</f>
        <v>378.11377635769639</v>
      </c>
      <c r="CE55" s="62">
        <f t="shared" si="40"/>
        <v>212.96194614625125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0</v>
      </c>
      <c r="CZ55" s="62">
        <f t="shared" si="42"/>
        <v>0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322.76596941900885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62">
        <f t="shared" si="0"/>
        <v>738.55861122390377</v>
      </c>
      <c r="S56" s="62">
        <f ca="1">AVERAGE(OFFSET($R$3,0,0,'Données projet'!$E$9+1,1))-AVERAGE(OFFSET($H$3,0,0,'Données projet'!$E$9+1,1))</f>
        <v>384.79157630336857</v>
      </c>
      <c r="T56" s="62">
        <f t="shared" si="34"/>
        <v>216.22708298332475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6.7</v>
      </c>
      <c r="AI56" s="14">
        <f>IF('Données projet'!$A$62&gt;35,AI55+AH56-AQ55,IF(A56&lt;'Données projet'!$A$62,$AF$205^A56,IF(A56='Données projet'!$A$62,'Données projet'!$B$62,AI55+AH56-AQ55)))</f>
        <v>210.10000000000014</v>
      </c>
      <c r="AJ56" s="14">
        <f>AI56*VLOOKUP('Données projet'!$B$10,Paramètres!$A$1:$I$89,3,0)*VLOOKUP('Données projet'!$B$10,Paramètres!$A$1:$I$89,5,0)</f>
        <v>219.59652000000017</v>
      </c>
      <c r="AK56" s="14">
        <f t="shared" si="35"/>
        <v>54.027181969324388</v>
      </c>
      <c r="AL56" s="22">
        <f t="shared" si="4"/>
        <v>476.56128092990684</v>
      </c>
      <c r="AM56" s="62">
        <f t="shared" si="5"/>
        <v>769.8946142632401</v>
      </c>
      <c r="AN56" s="62">
        <f ca="1">AVERAGE(OFFSET($AM$3,0,0,'Données projet'!$E$10+1,1))-AVERAGE(OFFSET($H$3,0,0,'Données projet'!$E$10+1,1))</f>
        <v>461.01553399907135</v>
      </c>
      <c r="AO56" s="62">
        <f t="shared" si="36"/>
        <v>267.72486628876987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202</v>
      </c>
      <c r="BE56" s="14">
        <f>BD56*VLOOKUP('Données projet'!$B$11,Paramètres!$A$1:$I$89,3,0)*VLOOKUP('Données projet'!$B$11,Paramètres!$A$1:$I$89,5,0)</f>
        <v>217.43280000000001</v>
      </c>
      <c r="BF56" s="14">
        <f t="shared" si="37"/>
        <v>53.556536889714792</v>
      </c>
      <c r="BG56" s="22">
        <f t="shared" si="7"/>
        <v>471.97309508291988</v>
      </c>
      <c r="BH56" s="62">
        <f t="shared" si="8"/>
        <v>765.3064284162532</v>
      </c>
      <c r="BI56" s="62">
        <f ca="1">AVERAGE(OFFSET($BH$3,0,0,'Données projet'!$E$11+1,1))-AVERAGE(OFFSET($H$3,0,0,'Données projet'!$E$11+1,1))</f>
        <v>411.48197932269562</v>
      </c>
      <c r="BJ56" s="62">
        <f t="shared" si="38"/>
        <v>229.27655186342264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202</v>
      </c>
      <c r="BZ56" s="14">
        <f>BY56*VLOOKUP('Données projet'!$B$12,Paramètres!$A$1:$I$89,3,0)*VLOOKUP('Données projet'!$B$12,Paramètres!$A$1:$I$89,5,0)</f>
        <v>201.67680000000001</v>
      </c>
      <c r="CA56" s="14">
        <f t="shared" si="39"/>
        <v>50.112498358275509</v>
      </c>
      <c r="CB56" s="22">
        <f t="shared" si="10"/>
        <v>438.53302797399652</v>
      </c>
      <c r="CC56" s="62">
        <f t="shared" si="11"/>
        <v>731.86636130732984</v>
      </c>
      <c r="CD56" s="62">
        <f ca="1">AVERAGE(OFFSET($CC$3,0,0,'Données projet'!$E$12+1,1))-AVERAGE(OFFSET($H$3,0,0,'Données projet'!$E$12+1,1))</f>
        <v>378.11377635769639</v>
      </c>
      <c r="CE56" s="62">
        <f t="shared" si="40"/>
        <v>212.96194614625125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0</v>
      </c>
      <c r="CZ56" s="62">
        <f t="shared" si="42"/>
        <v>0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323.97836221087948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2">
        <f t="shared" si="0"/>
        <v>755.77636282582898</v>
      </c>
      <c r="S57" s="62">
        <f ca="1">AVERAGE(OFFSET($R$3,0,0,'Données projet'!$E$9+1,1))-AVERAGE(OFFSET($H$3,0,0,'Données projet'!$E$9+1,1))</f>
        <v>384.79157630336857</v>
      </c>
      <c r="T57" s="62">
        <f t="shared" si="34"/>
        <v>216.22708298332475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6.7</v>
      </c>
      <c r="AI57" s="14">
        <f>IF('Données projet'!$A$62&gt;35,AI56+AH57-AQ56,IF(A57&lt;'Données projet'!$A$62,$AF$205^A57,IF(A57='Données projet'!$A$62,'Données projet'!$B$62,AI56+AH57-AQ56)))</f>
        <v>216.80000000000013</v>
      </c>
      <c r="AJ57" s="14">
        <f>AI57*VLOOKUP('Données projet'!$B$10,Paramètres!$A$1:$I$89,3,0)*VLOOKUP('Données projet'!$B$10,Paramètres!$A$1:$I$89,5,0)</f>
        <v>226.59936000000013</v>
      </c>
      <c r="AK57" s="14">
        <f t="shared" si="35"/>
        <v>55.546747416295311</v>
      </c>
      <c r="AL57" s="22">
        <f t="shared" si="4"/>
        <v>491.4044704167145</v>
      </c>
      <c r="AM57" s="62">
        <f t="shared" si="5"/>
        <v>784.73780375004776</v>
      </c>
      <c r="AN57" s="62">
        <f ca="1">AVERAGE(OFFSET($AM$3,0,0,'Données projet'!$E$10+1,1))-AVERAGE(OFFSET($H$3,0,0,'Données projet'!$E$10+1,1))</f>
        <v>461.01553399907135</v>
      </c>
      <c r="AO57" s="62">
        <f t="shared" si="36"/>
        <v>267.72486628876987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210</v>
      </c>
      <c r="BE57" s="14">
        <f>BD57*VLOOKUP('Données projet'!$B$11,Paramètres!$A$1:$I$89,3,0)*VLOOKUP('Données projet'!$B$11,Paramètres!$A$1:$I$89,5,0)</f>
        <v>226.04399999999998</v>
      </c>
      <c r="BF57" s="14">
        <f t="shared" si="37"/>
        <v>55.426440039423504</v>
      </c>
      <c r="BG57" s="22">
        <f t="shared" si="7"/>
        <v>490.22768306866254</v>
      </c>
      <c r="BH57" s="62">
        <f t="shared" si="8"/>
        <v>783.56101640199586</v>
      </c>
      <c r="BI57" s="62">
        <f ca="1">AVERAGE(OFFSET($BH$3,0,0,'Données projet'!$E$11+1,1))-AVERAGE(OFFSET($H$3,0,0,'Données projet'!$E$11+1,1))</f>
        <v>411.48197932269562</v>
      </c>
      <c r="BJ57" s="62">
        <f t="shared" si="38"/>
        <v>229.27655186342264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210</v>
      </c>
      <c r="BZ57" s="14">
        <f>BY57*VLOOKUP('Données projet'!$B$12,Paramètres!$A$1:$I$89,3,0)*VLOOKUP('Données projet'!$B$12,Paramètres!$A$1:$I$89,5,0)</f>
        <v>209.66400000000002</v>
      </c>
      <c r="CA57" s="14">
        <f t="shared" si="39"/>
        <v>51.862154403304537</v>
      </c>
      <c r="CB57" s="22">
        <f t="shared" si="10"/>
        <v>455.49138558575538</v>
      </c>
      <c r="CC57" s="62">
        <f t="shared" si="11"/>
        <v>748.8247189190887</v>
      </c>
      <c r="CD57" s="62">
        <f ca="1">AVERAGE(OFFSET($CC$3,0,0,'Données projet'!$E$12+1,1))-AVERAGE(OFFSET($H$3,0,0,'Données projet'!$E$12+1,1))</f>
        <v>378.11377635769639</v>
      </c>
      <c r="CE57" s="62">
        <f t="shared" si="40"/>
        <v>212.96194614625125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0</v>
      </c>
      <c r="CZ57" s="62">
        <f t="shared" si="42"/>
        <v>0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325.19019202122132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62">
        <f t="shared" si="0"/>
        <v>772.98044219511928</v>
      </c>
      <c r="S58" s="62">
        <f ca="1">AVERAGE(OFFSET($R$3,0,0,'Données projet'!$E$9+1,1))-AVERAGE(OFFSET($H$3,0,0,'Données projet'!$E$9+1,1))</f>
        <v>384.79157630336857</v>
      </c>
      <c r="T58" s="62">
        <f t="shared" si="34"/>
        <v>216.22708298332475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6.7</v>
      </c>
      <c r="AI58" s="14">
        <f>IF('Données projet'!$A$62&gt;35,AI57+AH58-AQ57,IF(A58&lt;'Données projet'!$A$62,$AF$205^A58,IF(A58='Données projet'!$A$62,'Données projet'!$B$62,AI57+AH58-AQ57)))</f>
        <v>223.50000000000011</v>
      </c>
      <c r="AJ58" s="14">
        <f>AI58*VLOOKUP('Données projet'!$B$10,Paramètres!$A$1:$I$89,3,0)*VLOOKUP('Données projet'!$B$10,Paramètres!$A$1:$I$89,5,0)</f>
        <v>233.60220000000015</v>
      </c>
      <c r="AK58" s="14">
        <f t="shared" si="35"/>
        <v>57.060855535171228</v>
      </c>
      <c r="AL58" s="22">
        <f t="shared" si="4"/>
        <v>506.23815505709013</v>
      </c>
      <c r="AM58" s="62">
        <f t="shared" si="5"/>
        <v>799.57148839042338</v>
      </c>
      <c r="AN58" s="62">
        <f ca="1">AVERAGE(OFFSET($AM$3,0,0,'Données projet'!$E$10+1,1))-AVERAGE(OFFSET($H$3,0,0,'Données projet'!$E$10+1,1))</f>
        <v>461.01553399907135</v>
      </c>
      <c r="AO58" s="62">
        <f t="shared" si="36"/>
        <v>267.72486628876987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218</v>
      </c>
      <c r="BE58" s="14">
        <f>BD58*VLOOKUP('Données projet'!$B$11,Paramètres!$A$1:$I$89,3,0)*VLOOKUP('Données projet'!$B$11,Paramètres!$A$1:$I$89,5,0)</f>
        <v>234.65519999999998</v>
      </c>
      <c r="BF58" s="14">
        <f t="shared" si="37"/>
        <v>57.288067746850999</v>
      </c>
      <c r="BG58" s="22">
        <f t="shared" si="7"/>
        <v>508.46785799243213</v>
      </c>
      <c r="BH58" s="62">
        <f t="shared" si="8"/>
        <v>801.80119132576544</v>
      </c>
      <c r="BI58" s="62">
        <f ca="1">AVERAGE(OFFSET($BH$3,0,0,'Données projet'!$E$11+1,1))-AVERAGE(OFFSET($H$3,0,0,'Données projet'!$E$11+1,1))</f>
        <v>411.48197932269562</v>
      </c>
      <c r="BJ58" s="62">
        <f t="shared" si="38"/>
        <v>229.27655186342264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218</v>
      </c>
      <c r="BZ58" s="14">
        <f>BY58*VLOOKUP('Données projet'!$B$12,Paramètres!$A$1:$I$89,3,0)*VLOOKUP('Données projet'!$B$12,Paramètres!$A$1:$I$89,5,0)</f>
        <v>217.65120000000002</v>
      </c>
      <c r="CA58" s="14">
        <f t="shared" si="39"/>
        <v>53.604067171568239</v>
      </c>
      <c r="CB58" s="22">
        <f t="shared" si="10"/>
        <v>472.43625699048135</v>
      </c>
      <c r="CC58" s="62">
        <f t="shared" si="11"/>
        <v>765.76959032381467</v>
      </c>
      <c r="CD58" s="62">
        <f ca="1">AVERAGE(OFFSET($CC$3,0,0,'Données projet'!$E$12+1,1))-AVERAGE(OFFSET($H$3,0,0,'Données projet'!$E$12+1,1))</f>
        <v>378.11377635769639</v>
      </c>
      <c r="CE58" s="62">
        <f t="shared" si="40"/>
        <v>212.96194614625125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42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0</v>
      </c>
      <c r="CZ58" s="62">
        <f t="shared" si="42"/>
        <v>0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326.40147026672037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186.1704</v>
      </c>
      <c r="P59" s="14">
        <f t="shared" si="33"/>
        <v>46.692281933796018</v>
      </c>
      <c r="Q59" s="22">
        <f t="shared" si="53"/>
        <v>405.56917103469476</v>
      </c>
      <c r="R59" s="62">
        <f t="shared" si="0"/>
        <v>698.90250436802808</v>
      </c>
      <c r="S59" s="62">
        <f ca="1">AVERAGE(OFFSET($R$3,0,0,'Données projet'!$E$9+1,1))-AVERAGE(OFFSET($H$3,0,0,'Données projet'!$E$9+1,1))</f>
        <v>384.79157630336857</v>
      </c>
      <c r="T59" s="62">
        <f t="shared" si="34"/>
        <v>216.22708298332475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6.7</v>
      </c>
      <c r="AI59" s="14">
        <f>IF('Données projet'!$A$62&gt;35,AI58+AH59-AQ58,IF(A59&lt;'Données projet'!$A$62,$AF$205^A59,IF(A59='Données projet'!$A$62,'Données projet'!$B$62,AI58+AH59-AQ58)))</f>
        <v>230.2000000000001</v>
      </c>
      <c r="AJ59" s="14">
        <f>AI59*VLOOKUP('Données projet'!$B$10,Paramètres!$A$1:$I$89,3,0)*VLOOKUP('Données projet'!$B$10,Paramètres!$A$1:$I$89,5,0)</f>
        <v>240.60504000000012</v>
      </c>
      <c r="AK59" s="14">
        <f t="shared" si="35"/>
        <v>58.569688703595929</v>
      </c>
      <c r="AL59" s="22">
        <f t="shared" si="4"/>
        <v>521.06265249209639</v>
      </c>
      <c r="AM59" s="62">
        <f t="shared" si="5"/>
        <v>814.39598582542976</v>
      </c>
      <c r="AN59" s="62">
        <f ca="1">AVERAGE(OFFSET($AM$3,0,0,'Données projet'!$E$10+1,1))-AVERAGE(OFFSET($H$3,0,0,'Données projet'!$E$10+1,1))</f>
        <v>461.01553399907135</v>
      </c>
      <c r="AO59" s="62">
        <f t="shared" si="36"/>
        <v>267.72486628876987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197.62703999999999</v>
      </c>
      <c r="BF59" s="14">
        <f t="shared" si="37"/>
        <v>49.222301224260015</v>
      </c>
      <c r="BG59" s="22">
        <f t="shared" si="7"/>
        <v>429.92926929891951</v>
      </c>
      <c r="BH59" s="62">
        <f t="shared" si="8"/>
        <v>723.26260263225277</v>
      </c>
      <c r="BI59" s="62">
        <f ca="1">AVERAGE(OFFSET($BH$3,0,0,'Données projet'!$E$11+1,1))-AVERAGE(OFFSET($H$3,0,0,'Données projet'!$E$11+1,1))</f>
        <v>411.48197932269562</v>
      </c>
      <c r="BJ59" s="62">
        <f t="shared" si="38"/>
        <v>229.27655186342264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projet'!$B$12,Paramètres!$A$1:$I$89,3,0)*VLOOKUP('Données projet'!$B$12,Paramètres!$A$1:$I$89,5,0)</f>
        <v>183.30624</v>
      </c>
      <c r="CA59" s="14">
        <f t="shared" si="39"/>
        <v>46.056982630723049</v>
      </c>
      <c r="CB59" s="22">
        <f t="shared" si="10"/>
        <v>399.47427941517594</v>
      </c>
      <c r="CC59" s="62">
        <f t="shared" si="11"/>
        <v>692.8076127485092</v>
      </c>
      <c r="CD59" s="62">
        <f ca="1">AVERAGE(OFFSET($CC$3,0,0,'Données projet'!$E$12+1,1))-AVERAGE(OFFSET($H$3,0,0,'Données projet'!$E$12+1,1))</f>
        <v>378.11377635769639</v>
      </c>
      <c r="CE59" s="62">
        <f t="shared" si="40"/>
        <v>212.96194614625125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0</v>
      </c>
      <c r="CZ59" s="62">
        <f t="shared" si="42"/>
        <v>0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327.61220793297304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193.8768</v>
      </c>
      <c r="P60" s="14">
        <f t="shared" si="33"/>
        <v>48.396048099527611</v>
      </c>
      <c r="Q60" s="22">
        <f t="shared" si="53"/>
        <v>421.95854377334393</v>
      </c>
      <c r="R60" s="62">
        <f t="shared" si="0"/>
        <v>715.29187710667725</v>
      </c>
      <c r="S60" s="62">
        <f ca="1">AVERAGE(OFFSET($R$3,0,0,'Données projet'!$E$9+1,1))-AVERAGE(OFFSET($H$3,0,0,'Données projet'!$E$9+1,1))</f>
        <v>384.79157630336857</v>
      </c>
      <c r="T60" s="62">
        <f t="shared" si="34"/>
        <v>216.22708298332475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6.7</v>
      </c>
      <c r="AI60" s="14">
        <f>IF('Données projet'!$A$62&gt;35,AI59+AH60-AQ59,IF(A60&lt;'Données projet'!$A$62,$AF$205^A60,IF(A60='Données projet'!$A$62,'Données projet'!$B$62,AI59+AH60-AQ59)))</f>
        <v>236.90000000000009</v>
      </c>
      <c r="AJ60" s="14">
        <f>AI60*VLOOKUP('Données projet'!$B$10,Paramètres!$A$1:$I$89,3,0)*VLOOKUP('Données projet'!$B$10,Paramètres!$A$1:$I$89,5,0)</f>
        <v>247.60788000000011</v>
      </c>
      <c r="AK60" s="14">
        <f t="shared" si="35"/>
        <v>60.073418079311601</v>
      </c>
      <c r="AL60" s="22">
        <f t="shared" si="4"/>
        <v>535.87826082146785</v>
      </c>
      <c r="AM60" s="62">
        <f t="shared" si="5"/>
        <v>829.21159415480111</v>
      </c>
      <c r="AN60" s="62">
        <f ca="1">AVERAGE(OFFSET($AM$3,0,0,'Données projet'!$E$10+1,1))-AVERAGE(OFFSET($H$3,0,0,'Données projet'!$E$10+1,1))</f>
        <v>461.01553399907135</v>
      </c>
      <c r="AO60" s="62">
        <f t="shared" si="36"/>
        <v>267.72486628876987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205.80767999999995</v>
      </c>
      <c r="BF60" s="14">
        <f t="shared" si="37"/>
        <v>51.018385886479962</v>
      </c>
      <c r="BG60" s="22">
        <f t="shared" si="7"/>
        <v>447.30539808561917</v>
      </c>
      <c r="BH60" s="62">
        <f t="shared" si="8"/>
        <v>740.63873141895249</v>
      </c>
      <c r="BI60" s="62">
        <f ca="1">AVERAGE(OFFSET($BH$3,0,0,'Données projet'!$E$11+1,1))-AVERAGE(OFFSET($H$3,0,0,'Données projet'!$E$11+1,1))</f>
        <v>411.48197932269562</v>
      </c>
      <c r="BJ60" s="62">
        <f t="shared" si="38"/>
        <v>229.27655186342264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projet'!$B$12,Paramètres!$A$1:$I$89,3,0)*VLOOKUP('Données projet'!$B$12,Paramètres!$A$1:$I$89,5,0)</f>
        <v>190.89408</v>
      </c>
      <c r="CA60" s="14">
        <f t="shared" si="39"/>
        <v>47.737567203847426</v>
      </c>
      <c r="CB60" s="22">
        <f t="shared" si="10"/>
        <v>415.6167855467009</v>
      </c>
      <c r="CC60" s="62">
        <f t="shared" si="11"/>
        <v>708.95011888003421</v>
      </c>
      <c r="CD60" s="62">
        <f ca="1">AVERAGE(OFFSET($CC$3,0,0,'Données projet'!$E$12+1,1))-AVERAGE(OFFSET($H$3,0,0,'Données projet'!$E$12+1,1))</f>
        <v>378.11377635769639</v>
      </c>
      <c r="CE60" s="62">
        <f t="shared" si="40"/>
        <v>212.96194614625125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0</v>
      </c>
      <c r="CZ60" s="62">
        <f t="shared" si="42"/>
        <v>0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328.82241559803606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201.58320000000001</v>
      </c>
      <c r="P61" s="14">
        <f t="shared" si="33"/>
        <v>50.091947337331924</v>
      </c>
      <c r="Q61" s="22">
        <f t="shared" si="53"/>
        <v>438.33421494585309</v>
      </c>
      <c r="R61" s="62">
        <f t="shared" si="0"/>
        <v>731.66754827918635</v>
      </c>
      <c r="S61" s="62">
        <f ca="1">AVERAGE(OFFSET($R$3,0,0,'Données projet'!$E$9+1,1))-AVERAGE(OFFSET($H$3,0,0,'Données projet'!$E$9+1,1))</f>
        <v>384.79157630336857</v>
      </c>
      <c r="T61" s="62">
        <f t="shared" si="34"/>
        <v>216.22708298332475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6.7</v>
      </c>
      <c r="AI61" s="14">
        <f>IF('Données projet'!$A$62&gt;35,AI60+AH61-AQ60,IF(A61&lt;'Données projet'!$A$62,$AF$205^A61,IF(A61='Données projet'!$A$62,'Données projet'!$B$62,AI60+AH61-AQ60)))</f>
        <v>243.60000000000008</v>
      </c>
      <c r="AJ61" s="14">
        <f>AI61*VLOOKUP('Données projet'!$B$10,Paramètres!$A$1:$I$89,3,0)*VLOOKUP('Données projet'!$B$10,Paramètres!$A$1:$I$89,5,0)</f>
        <v>254.61072000000013</v>
      </c>
      <c r="AK61" s="14">
        <f t="shared" si="35"/>
        <v>61.572204587965729</v>
      </c>
      <c r="AL61" s="22">
        <f t="shared" si="4"/>
        <v>550.68526032404054</v>
      </c>
      <c r="AM61" s="62">
        <f t="shared" si="5"/>
        <v>844.01859365737391</v>
      </c>
      <c r="AN61" s="62">
        <f ca="1">AVERAGE(OFFSET($AM$3,0,0,'Données projet'!$E$10+1,1))-AVERAGE(OFFSET($H$3,0,0,'Données projet'!$E$10+1,1))</f>
        <v>461.01553399907135</v>
      </c>
      <c r="AO61" s="62">
        <f t="shared" si="36"/>
        <v>267.72486628876987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213.98831999999996</v>
      </c>
      <c r="BF61" s="14">
        <f t="shared" si="37"/>
        <v>52.806177351620995</v>
      </c>
      <c r="BG61" s="22">
        <f t="shared" si="7"/>
        <v>464.66708288740648</v>
      </c>
      <c r="BH61" s="62">
        <f t="shared" si="8"/>
        <v>758.00041622073979</v>
      </c>
      <c r="BI61" s="62">
        <f ca="1">AVERAGE(OFFSET($BH$3,0,0,'Données projet'!$E$11+1,1))-AVERAGE(OFFSET($H$3,0,0,'Données projet'!$E$11+1,1))</f>
        <v>411.48197932269562</v>
      </c>
      <c r="BJ61" s="62">
        <f t="shared" si="38"/>
        <v>229.27655186342264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projet'!$B$12,Paramètres!$A$1:$I$89,3,0)*VLOOKUP('Données projet'!$B$12,Paramètres!$A$1:$I$89,5,0)</f>
        <v>198.48191999999997</v>
      </c>
      <c r="CA61" s="14">
        <f t="shared" si="39"/>
        <v>49.410391887159271</v>
      </c>
      <c r="CB61" s="22">
        <f t="shared" si="10"/>
        <v>431.74577653680234</v>
      </c>
      <c r="CC61" s="62">
        <f t="shared" si="11"/>
        <v>725.07910987013565</v>
      </c>
      <c r="CD61" s="62">
        <f ca="1">AVERAGE(OFFSET($CC$3,0,0,'Données projet'!$E$12+1,1))-AVERAGE(OFFSET($H$3,0,0,'Données projet'!$E$12+1,1))</f>
        <v>378.11377635769639</v>
      </c>
      <c r="CE61" s="62">
        <f t="shared" si="40"/>
        <v>212.96194614625125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0</v>
      </c>
      <c r="CZ61" s="62">
        <f t="shared" si="42"/>
        <v>0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330.03210345430642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209.28960000000001</v>
      </c>
      <c r="P62" s="14">
        <f t="shared" si="33"/>
        <v>51.780314822292169</v>
      </c>
      <c r="Q62" s="22">
        <f t="shared" si="53"/>
        <v>454.69676831549214</v>
      </c>
      <c r="R62" s="62">
        <f t="shared" si="0"/>
        <v>748.03010164882539</v>
      </c>
      <c r="S62" s="62">
        <f ca="1">AVERAGE(OFFSET($R$3,0,0,'Données projet'!$E$9+1,1))-AVERAGE(OFFSET($H$3,0,0,'Données projet'!$E$9+1,1))</f>
        <v>384.79157630336857</v>
      </c>
      <c r="T62" s="62">
        <f t="shared" si="34"/>
        <v>216.22708298332475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6.7</v>
      </c>
      <c r="AI62" s="14">
        <f>IF('Données projet'!$A$62&gt;35,AI61+AH62-AQ61,IF(A62&lt;'Données projet'!$A$62,$AF$205^A62,IF(A62='Données projet'!$A$62,'Données projet'!$B$62,AI61+AH62-AQ61)))</f>
        <v>250.30000000000007</v>
      </c>
      <c r="AJ62" s="14">
        <f>AI62*VLOOKUP('Données projet'!$B$10,Paramètres!$A$1:$I$89,3,0)*VLOOKUP('Données projet'!$B$10,Paramètres!$A$1:$I$89,5,0)</f>
        <v>261.61356000000006</v>
      </c>
      <c r="AK62" s="14">
        <f t="shared" si="35"/>
        <v>63.066199799187544</v>
      </c>
      <c r="AL62" s="22">
        <f t="shared" si="4"/>
        <v>565.48391498358501</v>
      </c>
      <c r="AM62" s="62">
        <f t="shared" si="5"/>
        <v>858.81724831691827</v>
      </c>
      <c r="AN62" s="62">
        <f ca="1">AVERAGE(OFFSET($AM$3,0,0,'Données projet'!$E$10+1,1))-AVERAGE(OFFSET($H$3,0,0,'Données projet'!$E$10+1,1))</f>
        <v>461.01553399907135</v>
      </c>
      <c r="AO62" s="62">
        <f t="shared" si="36"/>
        <v>267.72486628876987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222.16895999999997</v>
      </c>
      <c r="BF62" s="14">
        <f t="shared" si="37"/>
        <v>54.586028956213639</v>
      </c>
      <c r="BG62" s="22">
        <f t="shared" si="7"/>
        <v>482.01493909873869</v>
      </c>
      <c r="BH62" s="62">
        <f t="shared" si="8"/>
        <v>775.34827243207201</v>
      </c>
      <c r="BI62" s="62">
        <f ca="1">AVERAGE(OFFSET($BH$3,0,0,'Données projet'!$E$11+1,1))-AVERAGE(OFFSET($H$3,0,0,'Données projet'!$E$11+1,1))</f>
        <v>411.48197932269562</v>
      </c>
      <c r="BJ62" s="62">
        <f t="shared" si="38"/>
        <v>229.27655186342264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projet'!$B$12,Paramètres!$A$1:$I$89,3,0)*VLOOKUP('Données projet'!$B$12,Paramètres!$A$1:$I$89,5,0)</f>
        <v>206.06975999999997</v>
      </c>
      <c r="CA62" s="14">
        <f t="shared" si="39"/>
        <v>51.075787295320026</v>
      </c>
      <c r="CB62" s="22">
        <f t="shared" si="10"/>
        <v>447.86182820601562</v>
      </c>
      <c r="CC62" s="62">
        <f t="shared" si="11"/>
        <v>741.19516153934887</v>
      </c>
      <c r="CD62" s="62">
        <f ca="1">AVERAGE(OFFSET($CC$3,0,0,'Données projet'!$E$12+1,1))-AVERAGE(OFFSET($H$3,0,0,'Données projet'!$E$12+1,1))</f>
        <v>378.11377635769639</v>
      </c>
      <c r="CE62" s="62">
        <f t="shared" si="40"/>
        <v>212.96194614625125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0</v>
      </c>
      <c r="CZ62" s="62">
        <f t="shared" si="42"/>
        <v>0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331.24128132887591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216.99600000000001</v>
      </c>
      <c r="P63" s="14">
        <f t="shared" si="33"/>
        <v>53.461459647386917</v>
      </c>
      <c r="Q63" s="22">
        <f t="shared" si="53"/>
        <v>471.04674221919896</v>
      </c>
      <c r="R63" s="62">
        <f t="shared" si="0"/>
        <v>764.38007555253228</v>
      </c>
      <c r="S63" s="62">
        <f ca="1">AVERAGE(OFFSET($R$3,0,0,'Données projet'!$E$9+1,1))-AVERAGE(OFFSET($H$3,0,0,'Données projet'!$E$9+1,1))</f>
        <v>384.79157630336857</v>
      </c>
      <c r="T63" s="62">
        <f t="shared" si="34"/>
        <v>216.22708298332475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257</v>
      </c>
      <c r="AG63" s="13">
        <f>VLOOKUP(A63,'Données projet'!$A$61:$I$81,9,0)</f>
        <v>6.7</v>
      </c>
      <c r="AH63" s="13">
        <f t="array" ref="AH63">INDEX(AG:AG,MIN(IF(ISNUMBER(AG63:AG259),ROW(AG63:AG259),"")))</f>
        <v>6.7</v>
      </c>
      <c r="AI63" s="14">
        <f>IF('Données projet'!$A$62&gt;35,AI62+AH63-AQ62,IF(A63&lt;'Données projet'!$A$62,$AF$205^A63,IF(A63='Données projet'!$A$62,'Données projet'!$B$62,AI62+AH63-AQ62)))</f>
        <v>257.00000000000006</v>
      </c>
      <c r="AJ63" s="14">
        <f>AI63*VLOOKUP('Données projet'!$B$10,Paramètres!$A$1:$I$89,3,0)*VLOOKUP('Données projet'!$B$10,Paramètres!$A$1:$I$89,5,0)</f>
        <v>268.61640000000011</v>
      </c>
      <c r="AK63" s="14">
        <f t="shared" si="35"/>
        <v>64.55554670622368</v>
      </c>
      <c r="AL63" s="22">
        <f t="shared" si="4"/>
        <v>580.27447384667323</v>
      </c>
      <c r="AM63" s="62">
        <f t="shared" si="5"/>
        <v>873.6078071800066</v>
      </c>
      <c r="AN63" s="62">
        <f ca="1">AVERAGE(OFFSET($AM$3,0,0,'Données projet'!$E$10+1,1))-AVERAGE(OFFSET($H$3,0,0,'Données projet'!$E$10+1,1))</f>
        <v>461.01553399907135</v>
      </c>
      <c r="AO63" s="62">
        <f t="shared" si="36"/>
        <v>267.72486628876987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230.34959999999995</v>
      </c>
      <c r="BF63" s="14">
        <f t="shared" si="37"/>
        <v>56.35826654142631</v>
      </c>
      <c r="BG63" s="22">
        <f t="shared" si="7"/>
        <v>499.34953422631742</v>
      </c>
      <c r="BH63" s="62">
        <f t="shared" si="8"/>
        <v>792.68286755965073</v>
      </c>
      <c r="BI63" s="62">
        <f ca="1">AVERAGE(OFFSET($BH$3,0,0,'Données projet'!$E$11+1,1))-AVERAGE(OFFSET($H$3,0,0,'Données projet'!$E$11+1,1))</f>
        <v>411.48197932269562</v>
      </c>
      <c r="BJ63" s="62">
        <f t="shared" si="38"/>
        <v>229.27655186342264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projet'!$B$12,Paramètres!$A$1:$I$89,3,0)*VLOOKUP('Données projet'!$B$12,Paramètres!$A$1:$I$89,5,0)</f>
        <v>213.65759999999997</v>
      </c>
      <c r="CA63" s="14">
        <f t="shared" si="39"/>
        <v>52.73405831576197</v>
      </c>
      <c r="CB63" s="22">
        <f t="shared" si="10"/>
        <v>463.96547156661876</v>
      </c>
      <c r="CC63" s="62">
        <f t="shared" si="11"/>
        <v>757.29880489995207</v>
      </c>
      <c r="CD63" s="62">
        <f ca="1">AVERAGE(OFFSET($CC$3,0,0,'Données projet'!$E$12+1,1))-AVERAGE(OFFSET($H$3,0,0,'Données projet'!$E$12+1,1))</f>
        <v>378.11377635769639</v>
      </c>
      <c r="CE63" s="62">
        <f t="shared" si="40"/>
        <v>212.96194614625125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0</v>
      </c>
      <c r="CZ63" s="62">
        <f t="shared" si="42"/>
        <v>0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332.44995870249011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2">
        <f t="shared" si="0"/>
        <v>779.85837243411675</v>
      </c>
      <c r="S64" s="62">
        <f ca="1">AVERAGE(OFFSET($R$3,0,0,'Données projet'!$E$9+1,1))-AVERAGE(OFFSET($H$3,0,0,'Données projet'!$E$9+1,1))</f>
        <v>384.79157630336857</v>
      </c>
      <c r="T64" s="62">
        <f t="shared" si="34"/>
        <v>216.22708298332475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6.1</v>
      </c>
      <c r="AI64" s="14">
        <f>IF('Données projet'!$A$62&gt;35,AI63+AH64-AQ63,IF(A64&lt;'Données projet'!$A$62,$AF$205^A64,IF(A64='Données projet'!$A$62,'Données projet'!$B$62,AI63+AH64-AQ63)))</f>
        <v>233.10000000000008</v>
      </c>
      <c r="AJ64" s="14">
        <f>AI64*VLOOKUP('Données projet'!$B$10,Paramètres!$A$1:$I$89,3,0)*VLOOKUP('Données projet'!$B$10,Paramètres!$A$1:$I$89,5,0)</f>
        <v>243.63612000000009</v>
      </c>
      <c r="AK64" s="14">
        <f t="shared" si="35"/>
        <v>59.221173445882371</v>
      </c>
      <c r="AL64" s="22">
        <f t="shared" si="4"/>
        <v>527.47645275157868</v>
      </c>
      <c r="AM64" s="62">
        <f t="shared" si="5"/>
        <v>820.80978608491205</v>
      </c>
      <c r="AN64" s="62">
        <f ca="1">AVERAGE(OFFSET($AM$3,0,0,'Données projet'!$E$10+1,1))-AVERAGE(OFFSET($H$3,0,0,'Données projet'!$E$10+1,1))</f>
        <v>461.01553399907135</v>
      </c>
      <c r="AO64" s="62">
        <f t="shared" si="36"/>
        <v>267.72486628876987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221.19999999999996</v>
      </c>
      <c r="BE64" s="14">
        <f>BD64*VLOOKUP('Données projet'!$B$11,Paramètres!$A$1:$I$89,3,0)*VLOOKUP('Données projet'!$B$11,Paramètres!$A$1:$I$89,5,0)</f>
        <v>238.09967999999995</v>
      </c>
      <c r="BF64" s="14">
        <f t="shared" si="37"/>
        <v>58.030478404094161</v>
      </c>
      <c r="BG64" s="22">
        <f t="shared" si="7"/>
        <v>515.76002588713061</v>
      </c>
      <c r="BH64" s="62">
        <f t="shared" si="8"/>
        <v>809.09335922046398</v>
      </c>
      <c r="BI64" s="62">
        <f ca="1">AVERAGE(OFFSET($BH$3,0,0,'Données projet'!$E$11+1,1))-AVERAGE(OFFSET($H$3,0,0,'Données projet'!$E$11+1,1))</f>
        <v>411.48197932269562</v>
      </c>
      <c r="BJ64" s="62">
        <f t="shared" si="38"/>
        <v>229.27655186342264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221.19999999999996</v>
      </c>
      <c r="BZ64" s="14">
        <f>BY64*VLOOKUP('Données projet'!$B$12,Paramètres!$A$1:$I$89,3,0)*VLOOKUP('Données projet'!$B$12,Paramètres!$A$1:$I$89,5,0)</f>
        <v>220.84607999999997</v>
      </c>
      <c r="CA64" s="14">
        <f t="shared" si="39"/>
        <v>54.298735927296022</v>
      </c>
      <c r="CB64" s="22">
        <f t="shared" si="10"/>
        <v>479.21055440670716</v>
      </c>
      <c r="CC64" s="62">
        <f t="shared" si="11"/>
        <v>772.54388774004042</v>
      </c>
      <c r="CD64" s="62">
        <f ca="1">AVERAGE(OFFSET($CC$3,0,0,'Données projet'!$E$12+1,1))-AVERAGE(OFFSET($H$3,0,0,'Données projet'!$E$12+1,1))</f>
        <v>378.11377635769639</v>
      </c>
      <c r="CE64" s="62">
        <f t="shared" si="40"/>
        <v>212.96194614625125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0</v>
      </c>
      <c r="CZ64" s="62">
        <f t="shared" si="42"/>
        <v>0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333.65814472722889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231.59759999999997</v>
      </c>
      <c r="P65" s="14">
        <f t="shared" si="33"/>
        <v>56.627980714948151</v>
      </c>
      <c r="Q65" s="22">
        <f t="shared" si="53"/>
        <v>501.99288641186791</v>
      </c>
      <c r="R65" s="62">
        <f t="shared" si="0"/>
        <v>795.32621974520123</v>
      </c>
      <c r="S65" s="62">
        <f ca="1">AVERAGE(OFFSET($R$3,0,0,'Données projet'!$E$9+1,1))-AVERAGE(OFFSET($H$3,0,0,'Données projet'!$E$9+1,1))</f>
        <v>384.79157630336857</v>
      </c>
      <c r="T65" s="62">
        <f t="shared" si="34"/>
        <v>216.22708298332475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6.1</v>
      </c>
      <c r="AI65" s="14">
        <f>IF('Données projet'!$A$62&gt;35,AI64+AH65-AQ64,IF(A65&lt;'Données projet'!$A$62,$AF$205^A65,IF(A65='Données projet'!$A$62,'Données projet'!$B$62,AI64+AH65-AQ64)))</f>
        <v>239.20000000000007</v>
      </c>
      <c r="AJ65" s="14">
        <f>AI65*VLOOKUP('Données projet'!$B$10,Paramètres!$A$1:$I$89,3,0)*VLOOKUP('Données projet'!$B$10,Paramètres!$A$1:$I$89,5,0)</f>
        <v>250.01184000000012</v>
      </c>
      <c r="AK65" s="14">
        <f t="shared" si="35"/>
        <v>60.588476203156844</v>
      </c>
      <c r="AL65" s="22">
        <f t="shared" si="4"/>
        <v>540.96221738716497</v>
      </c>
      <c r="AM65" s="62">
        <f t="shared" si="5"/>
        <v>834.29555072049834</v>
      </c>
      <c r="AN65" s="62">
        <f ca="1">AVERAGE(OFFSET($AM$3,0,0,'Données projet'!$E$10+1,1))-AVERAGE(OFFSET($H$3,0,0,'Données projet'!$E$10+1,1))</f>
        <v>461.01553399907135</v>
      </c>
      <c r="AO65" s="62">
        <f t="shared" si="36"/>
        <v>267.72486628876987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228.39999999999995</v>
      </c>
      <c r="BE65" s="14">
        <f>BD65*VLOOKUP('Données projet'!$B$11,Paramètres!$A$1:$I$89,3,0)*VLOOKUP('Données projet'!$B$11,Paramètres!$A$1:$I$89,5,0)</f>
        <v>245.84975999999992</v>
      </c>
      <c r="BF65" s="14">
        <f t="shared" si="37"/>
        <v>59.696365416984804</v>
      </c>
      <c r="BG65" s="22">
        <f t="shared" si="7"/>
        <v>532.15950176791512</v>
      </c>
      <c r="BH65" s="62">
        <f t="shared" si="8"/>
        <v>825.49283510124837</v>
      </c>
      <c r="BI65" s="62">
        <f ca="1">AVERAGE(OFFSET($BH$3,0,0,'Données projet'!$E$11+1,1))-AVERAGE(OFFSET($H$3,0,0,'Données projet'!$E$11+1,1))</f>
        <v>411.48197932269562</v>
      </c>
      <c r="BJ65" s="62">
        <f t="shared" si="38"/>
        <v>229.27655186342264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228.39999999999995</v>
      </c>
      <c r="BZ65" s="14">
        <f>BY65*VLOOKUP('Données projet'!$B$12,Paramètres!$A$1:$I$89,3,0)*VLOOKUP('Données projet'!$B$12,Paramètres!$A$1:$I$89,5,0)</f>
        <v>228.03455999999994</v>
      </c>
      <c r="CA65" s="14">
        <f t="shared" si="39"/>
        <v>55.857495418606298</v>
      </c>
      <c r="CB65" s="22">
        <f t="shared" si="10"/>
        <v>494.4453298540725</v>
      </c>
      <c r="CC65" s="62">
        <f t="shared" si="11"/>
        <v>787.77866318740575</v>
      </c>
      <c r="CD65" s="62">
        <f ca="1">AVERAGE(OFFSET($CC$3,0,0,'Données projet'!$E$12+1,1))-AVERAGE(OFFSET($H$3,0,0,'Données projet'!$E$12+1,1))</f>
        <v>378.11377635769639</v>
      </c>
      <c r="CE65" s="62">
        <f t="shared" si="40"/>
        <v>212.96194614625125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0</v>
      </c>
      <c r="CZ65" s="62">
        <f t="shared" si="42"/>
        <v>0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334.86584824301428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2">
        <f t="shared" si="0"/>
        <v>810.78398468700493</v>
      </c>
      <c r="S66" s="62">
        <f ca="1">AVERAGE(OFFSET($R$3,0,0,'Données projet'!$E$9+1,1))-AVERAGE(OFFSET($H$3,0,0,'Données projet'!$E$9+1,1))</f>
        <v>384.79157630336857</v>
      </c>
      <c r="T66" s="62">
        <f t="shared" si="34"/>
        <v>216.22708298332475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6.1</v>
      </c>
      <c r="AI66" s="14">
        <f>IF('Données projet'!$A$62&gt;35,AI65+AH66-AQ65,IF(A66&lt;'Données projet'!$A$62,$AF$205^A66,IF(A66='Données projet'!$A$62,'Données projet'!$B$62,AI65+AH66-AQ65)))</f>
        <v>245.30000000000007</v>
      </c>
      <c r="AJ66" s="14">
        <f>AI66*VLOOKUP('Données projet'!$B$10,Paramètres!$A$1:$I$89,3,0)*VLOOKUP('Données projet'!$B$10,Paramètres!$A$1:$I$89,5,0)</f>
        <v>256.38756000000012</v>
      </c>
      <c r="AK66" s="14">
        <f t="shared" si="35"/>
        <v>61.95172581992189</v>
      </c>
      <c r="AL66" s="22">
        <f t="shared" si="4"/>
        <v>554.44092280303073</v>
      </c>
      <c r="AM66" s="62">
        <f t="shared" si="5"/>
        <v>847.7742561363641</v>
      </c>
      <c r="AN66" s="62">
        <f ca="1">AVERAGE(OFFSET($AM$3,0,0,'Données projet'!$E$10+1,1))-AVERAGE(OFFSET($H$3,0,0,'Données projet'!$E$10+1,1))</f>
        <v>461.01553399907135</v>
      </c>
      <c r="AO66" s="62">
        <f t="shared" si="36"/>
        <v>267.72486628876987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235.59999999999994</v>
      </c>
      <c r="BE66" s="14">
        <f>BD66*VLOOKUP('Données projet'!$B$11,Paramètres!$A$1:$I$89,3,0)*VLOOKUP('Données projet'!$B$11,Paramètres!$A$1:$I$89,5,0)</f>
        <v>253.59983999999992</v>
      </c>
      <c r="BF66" s="14">
        <f t="shared" si="37"/>
        <v>61.356149837323883</v>
      </c>
      <c r="BG66" s="22">
        <f t="shared" si="7"/>
        <v>548.54834896667228</v>
      </c>
      <c r="BH66" s="62">
        <f t="shared" si="8"/>
        <v>841.88168230000565</v>
      </c>
      <c r="BI66" s="62">
        <f ca="1">AVERAGE(OFFSET($BH$3,0,0,'Données projet'!$E$11+1,1))-AVERAGE(OFFSET($H$3,0,0,'Données projet'!$E$11+1,1))</f>
        <v>411.48197932269562</v>
      </c>
      <c r="BJ66" s="62">
        <f t="shared" si="38"/>
        <v>229.27655186342264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235.59999999999994</v>
      </c>
      <c r="BZ66" s="14">
        <f>BY66*VLOOKUP('Données projet'!$B$12,Paramètres!$A$1:$I$89,3,0)*VLOOKUP('Données projet'!$B$12,Paramètres!$A$1:$I$89,5,0)</f>
        <v>235.22303999999994</v>
      </c>
      <c r="CA66" s="14">
        <f t="shared" si="39"/>
        <v>57.410544754313193</v>
      </c>
      <c r="CB66" s="22">
        <f t="shared" si="10"/>
        <v>509.67016011376199</v>
      </c>
      <c r="CC66" s="62">
        <f t="shared" si="11"/>
        <v>803.00349344709525</v>
      </c>
      <c r="CD66" s="62">
        <f ca="1">AVERAGE(OFFSET($CC$3,0,0,'Données projet'!$E$12+1,1))-AVERAGE(OFFSET($H$3,0,0,'Données projet'!$E$12+1,1))</f>
        <v>378.11377635769639</v>
      </c>
      <c r="CE66" s="62">
        <f t="shared" si="40"/>
        <v>212.96194614625125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0</v>
      </c>
      <c r="CZ66" s="62">
        <f t="shared" si="42"/>
        <v>0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336.07307779303983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246.19919999999996</v>
      </c>
      <c r="P67" s="14">
        <f t="shared" si="33"/>
        <v>59.77133248344078</v>
      </c>
      <c r="Q67" s="22">
        <f t="shared" ref="Q67:Q98" si="54">(O67+P67)*0.475*44/12</f>
        <v>532.8986774086593</v>
      </c>
      <c r="R67" s="62">
        <f t="shared" ref="R67:R130" si="55">Q67+(I67+J67)*44/12</f>
        <v>826.23201074199255</v>
      </c>
      <c r="S67" s="62">
        <f ca="1">AVERAGE(OFFSET($R$3,0,0,'Données projet'!$E$9+1,1))-AVERAGE(OFFSET($H$3,0,0,'Données projet'!$E$9+1,1))</f>
        <v>384.79157630336857</v>
      </c>
      <c r="T67" s="62">
        <f t="shared" si="34"/>
        <v>216.22708298332475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6.1</v>
      </c>
      <c r="AI67" s="14">
        <f>IF('Données projet'!$A$62&gt;35,AI66+AH67-AQ66,IF(A67&lt;'Données projet'!$A$62,$AF$205^A67,IF(A67='Données projet'!$A$62,'Données projet'!$B$62,AI66+AH67-AQ66)))</f>
        <v>251.40000000000006</v>
      </c>
      <c r="AJ67" s="14">
        <f>AI67*VLOOKUP('Données projet'!$B$10,Paramètres!$A$1:$I$89,3,0)*VLOOKUP('Données projet'!$B$10,Paramètres!$A$1:$I$89,5,0)</f>
        <v>262.76328000000007</v>
      </c>
      <c r="AK67" s="14">
        <f t="shared" si="35"/>
        <v>63.3110346805516</v>
      </c>
      <c r="AL67" s="22">
        <f t="shared" si="4"/>
        <v>567.9127647352941</v>
      </c>
      <c r="AM67" s="62">
        <f t="shared" si="5"/>
        <v>861.24609806862736</v>
      </c>
      <c r="AN67" s="62">
        <f ca="1">AVERAGE(OFFSET($AM$3,0,0,'Données projet'!$E$10+1,1))-AVERAGE(OFFSET($H$3,0,0,'Données projet'!$E$10+1,1))</f>
        <v>461.01553399907135</v>
      </c>
      <c r="AO67" s="62">
        <f t="shared" si="36"/>
        <v>267.72486628876987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242.79999999999993</v>
      </c>
      <c r="BE67" s="14">
        <f>BD67*VLOOKUP('Données projet'!$B$11,Paramètres!$A$1:$I$89,3,0)*VLOOKUP('Données projet'!$B$11,Paramètres!$A$1:$I$89,5,0)</f>
        <v>261.34991999999988</v>
      </c>
      <c r="BF67" s="14">
        <f t="shared" si="37"/>
        <v>63.010039566000117</v>
      </c>
      <c r="BG67" s="22">
        <f t="shared" si="7"/>
        <v>564.92692957744998</v>
      </c>
      <c r="BH67" s="62">
        <f t="shared" si="8"/>
        <v>858.26026291078324</v>
      </c>
      <c r="BI67" s="62">
        <f ca="1">AVERAGE(OFFSET($BH$3,0,0,'Données projet'!$E$11+1,1))-AVERAGE(OFFSET($H$3,0,0,'Données projet'!$E$11+1,1))</f>
        <v>411.48197932269562</v>
      </c>
      <c r="BJ67" s="62">
        <f t="shared" si="38"/>
        <v>229.27655186342264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242.79999999999993</v>
      </c>
      <c r="BZ67" s="14">
        <f>BY67*VLOOKUP('Données projet'!$B$12,Paramètres!$A$1:$I$89,3,0)*VLOOKUP('Données projet'!$B$12,Paramètres!$A$1:$I$89,5,0)</f>
        <v>242.41151999999997</v>
      </c>
      <c r="CA67" s="14">
        <f t="shared" si="39"/>
        <v>58.9580784659071</v>
      </c>
      <c r="CB67" s="22">
        <f t="shared" si="10"/>
        <v>524.88538399478819</v>
      </c>
      <c r="CC67" s="62">
        <f t="shared" si="11"/>
        <v>818.21871732812156</v>
      </c>
      <c r="CD67" s="62">
        <f ca="1">AVERAGE(OFFSET($CC$3,0,0,'Données projet'!$E$12+1,1))-AVERAGE(OFFSET($H$3,0,0,'Données projet'!$E$12+1,1))</f>
        <v>378.11377635769639</v>
      </c>
      <c r="CE67" s="62">
        <f t="shared" si="40"/>
        <v>212.96194614625125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0</v>
      </c>
      <c r="CZ67" s="62">
        <f t="shared" si="42"/>
        <v>0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337.27984163820884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2">
        <f t="shared" si="55"/>
        <v>841.67061986334102</v>
      </c>
      <c r="S68" s="62">
        <f ca="1">AVERAGE(OFFSET($R$3,0,0,'Données projet'!$E$9+1,1))-AVERAGE(OFFSET($H$3,0,0,'Données projet'!$E$9+1,1))</f>
        <v>384.79157630336857</v>
      </c>
      <c r="T68" s="62">
        <f t="shared" si="34"/>
        <v>216.22708298332475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6.1</v>
      </c>
      <c r="AI68" s="14">
        <f>IF('Données projet'!$A$62&gt;35,AI67+AH68-AQ67,IF(A68&lt;'Données projet'!$A$62,$AF$205^A68,IF(A68='Données projet'!$A$62,'Données projet'!$B$62,AI67+AH68-AQ67)))</f>
        <v>257.50000000000006</v>
      </c>
      <c r="AJ68" s="14">
        <f>AI68*VLOOKUP('Données projet'!$B$10,Paramètres!$A$1:$I$89,3,0)*VLOOKUP('Données projet'!$B$10,Paramètres!$A$1:$I$89,5,0)</f>
        <v>269.13900000000012</v>
      </c>
      <c r="AK68" s="14">
        <f t="shared" si="35"/>
        <v>64.666509404630489</v>
      </c>
      <c r="AL68" s="22">
        <f t="shared" ref="AL68:AL131" si="58">(AJ68+AK68)*0.475*44/12</f>
        <v>581.3779288797316</v>
      </c>
      <c r="AM68" s="62">
        <f t="shared" ref="AM68:AM131" si="59">AL68+(AD68+AE68)*44/12</f>
        <v>874.71126221306486</v>
      </c>
      <c r="AN68" s="62">
        <f ca="1">AVERAGE(OFFSET($AM$3,0,0,'Données projet'!$E$10+1,1))-AVERAGE(OFFSET($H$3,0,0,'Données projet'!$E$10+1,1))</f>
        <v>461.01553399907135</v>
      </c>
      <c r="AO68" s="62">
        <f t="shared" si="36"/>
        <v>267.72486628876987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249.99999999999991</v>
      </c>
      <c r="BE68" s="14">
        <f>BD68*VLOOKUP('Données projet'!$B$11,Paramètres!$A$1:$I$89,3,0)*VLOOKUP('Données projet'!$B$11,Paramètres!$A$1:$I$89,5,0)</f>
        <v>269.09999999999985</v>
      </c>
      <c r="BF68" s="14">
        <f t="shared" si="37"/>
        <v>64.658229472790936</v>
      </c>
      <c r="BG68" s="22">
        <f t="shared" ref="BG68:BG131" si="61">(BE68+BF68)*0.475*44/12</f>
        <v>581.29558299844393</v>
      </c>
      <c r="BH68" s="62">
        <f t="shared" ref="BH68:BH131" si="62">BG68+(AY68+AZ68)*44/12</f>
        <v>874.62891633177719</v>
      </c>
      <c r="BI68" s="62">
        <f ca="1">AVERAGE(OFFSET($BH$3,0,0,'Données projet'!$E$11+1,1))-AVERAGE(OFFSET($H$3,0,0,'Données projet'!$E$11+1,1))</f>
        <v>411.48197932269562</v>
      </c>
      <c r="BJ68" s="62">
        <f t="shared" si="38"/>
        <v>229.27655186342264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250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249.99999999999991</v>
      </c>
      <c r="BZ68" s="14">
        <f>BY68*VLOOKUP('Données projet'!$B$12,Paramètres!$A$1:$I$89,3,0)*VLOOKUP('Données projet'!$B$12,Paramètres!$A$1:$I$89,5,0)</f>
        <v>249.59999999999991</v>
      </c>
      <c r="CA68" s="14">
        <f t="shared" si="39"/>
        <v>60.500278891753638</v>
      </c>
      <c r="CB68" s="22">
        <f t="shared" ref="CB68:CB131" si="64">(BZ68+CA68)*0.475*44/12</f>
        <v>540.09131906980406</v>
      </c>
      <c r="CC68" s="62">
        <f t="shared" ref="CC68:CC131" si="65">CB68+(BT68+BU68)*44/12</f>
        <v>833.42465240313732</v>
      </c>
      <c r="CD68" s="62">
        <f ca="1">AVERAGE(OFFSET($CC$3,0,0,'Données projet'!$E$12+1,1))-AVERAGE(OFFSET($H$3,0,0,'Données projet'!$E$12+1,1))</f>
        <v>378.11377635769639</v>
      </c>
      <c r="CE68" s="62">
        <f t="shared" si="40"/>
        <v>212.96194614625125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42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0</v>
      </c>
      <c r="CZ68" s="62">
        <f t="shared" si="42"/>
        <v>0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338.48614777065865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2">
        <f t="shared" si="55"/>
        <v>766.10041433772585</v>
      </c>
      <c r="S69" s="62">
        <f ca="1">AVERAGE(OFFSET($R$3,0,0,'Données projet'!$E$9+1,1))-AVERAGE(OFFSET($H$3,0,0,'Données projet'!$E$9+1,1))</f>
        <v>384.79157630336857</v>
      </c>
      <c r="T69" s="62">
        <f t="shared" ref="T69:T132" si="88">$T$3</f>
        <v>216.22708298332475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6.1</v>
      </c>
      <c r="AI69" s="14">
        <f>IF('Données projet'!$A$62&gt;35,AI68+AH69-AQ68,IF(A69&lt;'Données projet'!$A$62,$AF$205^A69,IF(A69='Données projet'!$A$62,'Données projet'!$B$62,AI68+AH69-AQ68)))</f>
        <v>263.60000000000008</v>
      </c>
      <c r="AJ69" s="14">
        <f>AI69*VLOOKUP('Données projet'!$B$10,Paramètres!$A$1:$I$89,3,0)*VLOOKUP('Données projet'!$B$10,Paramètres!$A$1:$I$89,5,0)</f>
        <v>275.51472000000007</v>
      </c>
      <c r="AK69" s="14">
        <f t="shared" ref="AK69:AK132" si="89">EXP(-1.0587+0.8836*LN(AJ69)+0.284)</f>
        <v>66.018251272114483</v>
      </c>
      <c r="AL69" s="22">
        <f t="shared" si="58"/>
        <v>594.83659163226616</v>
      </c>
      <c r="AM69" s="62">
        <f t="shared" si="59"/>
        <v>888.16992496559942</v>
      </c>
      <c r="AN69" s="62">
        <f ca="1">AVERAGE(OFFSET($AM$3,0,0,'Données projet'!$E$10+1,1))-AVERAGE(OFFSET($H$3,0,0,'Données projet'!$E$10+1,1))</f>
        <v>461.01553399907135</v>
      </c>
      <c r="AO69" s="62">
        <f t="shared" ref="AO69:AO132" si="90">$AO$3</f>
        <v>267.72486628876987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</v>
      </c>
      <c r="BE69" s="14">
        <f>BD69*VLOOKUP('Données projet'!$B$11,Paramètres!$A$1:$I$89,3,0)*VLOOKUP('Données projet'!$B$11,Paramètres!$A$1:$I$89,5,0)</f>
        <v>231.21071999999987</v>
      </c>
      <c r="BF69" s="14">
        <f t="shared" ref="BF69:BF132" si="91">EXP(-1.0587+0.8836*LN(BE69)+0.284)</f>
        <v>56.544387456445222</v>
      </c>
      <c r="BG69" s="22">
        <f t="shared" si="61"/>
        <v>501.17347881997517</v>
      </c>
      <c r="BH69" s="62">
        <f t="shared" si="62"/>
        <v>794.50681215330849</v>
      </c>
      <c r="BI69" s="62">
        <f ca="1">AVERAGE(OFFSET($BH$3,0,0,'Données projet'!$E$11+1,1))-AVERAGE(OFFSET($H$3,0,0,'Données projet'!$E$11+1,1))</f>
        <v>411.48197932269562</v>
      </c>
      <c r="BJ69" s="62">
        <f t="shared" ref="BJ69:BJ132" si="92">$BJ$3</f>
        <v>229.27655186342264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</v>
      </c>
      <c r="BZ69" s="14">
        <f>BY69*VLOOKUP('Données projet'!$B$12,Paramètres!$A$1:$I$89,3,0)*VLOOKUP('Données projet'!$B$12,Paramètres!$A$1:$I$89,5,0)</f>
        <v>214.45631999999992</v>
      </c>
      <c r="CA69" s="14">
        <f t="shared" ref="CA69:CA132" si="93">EXP(-1.0587+0.8836*LN(BZ69)+0.284)</f>
        <v>52.908210428463633</v>
      </c>
      <c r="CB69" s="22">
        <f t="shared" si="64"/>
        <v>465.65989049624068</v>
      </c>
      <c r="CC69" s="62">
        <f t="shared" si="65"/>
        <v>758.99322382957394</v>
      </c>
      <c r="CD69" s="62">
        <f ca="1">AVERAGE(OFFSET($CC$3,0,0,'Données projet'!$E$12+1,1))-AVERAGE(OFFSET($H$3,0,0,'Données projet'!$E$12+1,1))</f>
        <v>378.11377635769639</v>
      </c>
      <c r="CE69" s="62">
        <f t="shared" ref="CE69:CE132" si="94">$CE$3</f>
        <v>212.96194614625125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0</v>
      </c>
      <c r="CZ69" s="62">
        <f t="shared" ref="CZ69:CZ132" si="96">$CZ$3</f>
        <v>0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339.69200392644217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2">
        <f t="shared" si="55"/>
        <v>780.71796792246437</v>
      </c>
      <c r="S70" s="62">
        <f ca="1">AVERAGE(OFFSET($R$3,0,0,'Données projet'!$E$9+1,1))-AVERAGE(OFFSET($H$3,0,0,'Données projet'!$E$9+1,1))</f>
        <v>384.79157630336857</v>
      </c>
      <c r="T70" s="62">
        <f t="shared" si="88"/>
        <v>216.22708298332475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6.1</v>
      </c>
      <c r="AI70" s="14">
        <f>IF('Données projet'!$A$62&gt;35,AI69+AH70-AQ69,IF(A70&lt;'Données projet'!$A$62,$AF$205^A70,IF(A70='Données projet'!$A$62,'Données projet'!$B$62,AI69+AH70-AQ69)))</f>
        <v>269.7000000000001</v>
      </c>
      <c r="AJ70" s="14">
        <f>AI70*VLOOKUP('Données projet'!$B$10,Paramètres!$A$1:$I$89,3,0)*VLOOKUP('Données projet'!$B$10,Paramètres!$A$1:$I$89,5,0)</f>
        <v>281.89044000000013</v>
      </c>
      <c r="AK70" s="14">
        <f t="shared" si="89"/>
        <v>67.366356608029534</v>
      </c>
      <c r="AL70" s="22">
        <f t="shared" si="58"/>
        <v>608.288920758985</v>
      </c>
      <c r="AM70" s="62">
        <f t="shared" si="59"/>
        <v>901.62225409231837</v>
      </c>
      <c r="AN70" s="62">
        <f ca="1">AVERAGE(OFFSET($AM$3,0,0,'Données projet'!$E$10+1,1))-AVERAGE(OFFSET($H$3,0,0,'Données projet'!$E$10+1,1))</f>
        <v>461.01553399907135</v>
      </c>
      <c r="AO70" s="62">
        <f t="shared" si="90"/>
        <v>267.72486628876987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221.59999999999991</v>
      </c>
      <c r="BE70" s="14">
        <f>BD70*VLOOKUP('Données projet'!$B$11,Paramètres!$A$1:$I$89,3,0)*VLOOKUP('Données projet'!$B$11,Paramètres!$A$1:$I$89,5,0)</f>
        <v>238.53023999999991</v>
      </c>
      <c r="BF70" s="14">
        <f t="shared" si="91"/>
        <v>58.123191492478547</v>
      </c>
      <c r="BG70" s="22">
        <f t="shared" si="61"/>
        <v>516.67139318273325</v>
      </c>
      <c r="BH70" s="62">
        <f t="shared" si="62"/>
        <v>810.00472651606651</v>
      </c>
      <c r="BI70" s="62">
        <f ca="1">AVERAGE(OFFSET($BH$3,0,0,'Données projet'!$E$11+1,1))-AVERAGE(OFFSET($H$3,0,0,'Données projet'!$E$11+1,1))</f>
        <v>411.48197932269562</v>
      </c>
      <c r="BJ70" s="62">
        <f t="shared" si="92"/>
        <v>229.27655186342264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221.59999999999991</v>
      </c>
      <c r="BZ70" s="14">
        <f>BY70*VLOOKUP('Données projet'!$B$12,Paramètres!$A$1:$I$89,3,0)*VLOOKUP('Données projet'!$B$12,Paramètres!$A$1:$I$89,5,0)</f>
        <v>221.24543999999995</v>
      </c>
      <c r="CA70" s="14">
        <f t="shared" si="93"/>
        <v>54.385486952647376</v>
      </c>
      <c r="CB70" s="22">
        <f t="shared" si="64"/>
        <v>480.05719777586069</v>
      </c>
      <c r="CC70" s="62">
        <f t="shared" si="65"/>
        <v>773.39053110919394</v>
      </c>
      <c r="CD70" s="62">
        <f ca="1">AVERAGE(OFFSET($CC$3,0,0,'Données projet'!$E$12+1,1))-AVERAGE(OFFSET($H$3,0,0,'Données projet'!$E$12+1,1))</f>
        <v>378.11377635769639</v>
      </c>
      <c r="CE70" s="62">
        <f t="shared" si="94"/>
        <v>212.96194614625125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0</v>
      </c>
      <c r="CZ70" s="62">
        <f t="shared" si="96"/>
        <v>0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340.89741759743021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2">
        <f t="shared" si="55"/>
        <v>795.32621974520112</v>
      </c>
      <c r="S71" s="62">
        <f ca="1">AVERAGE(OFFSET($R$3,0,0,'Données projet'!$E$9+1,1))-AVERAGE(OFFSET($H$3,0,0,'Données projet'!$E$9+1,1))</f>
        <v>384.79157630336857</v>
      </c>
      <c r="T71" s="62">
        <f t="shared" si="88"/>
        <v>216.22708298332475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6.1</v>
      </c>
      <c r="AI71" s="14">
        <f>IF('Données projet'!$A$62&gt;35,AI70+AH71-AQ70,IF(A71&lt;'Données projet'!$A$62,$AF$205^A71,IF(A71='Données projet'!$A$62,'Données projet'!$B$62,AI70+AH71-AQ70)))</f>
        <v>275.80000000000013</v>
      </c>
      <c r="AJ71" s="14">
        <f>AI71*VLOOKUP('Données projet'!$B$10,Paramètres!$A$1:$I$89,3,0)*VLOOKUP('Données projet'!$B$10,Paramètres!$A$1:$I$89,5,0)</f>
        <v>288.26616000000013</v>
      </c>
      <c r="AK71" s="14">
        <f t="shared" si="89"/>
        <v>68.710917131383766</v>
      </c>
      <c r="AL71" s="22">
        <f t="shared" si="58"/>
        <v>621.73507600382698</v>
      </c>
      <c r="AM71" s="62">
        <f t="shared" si="59"/>
        <v>915.06840933716035</v>
      </c>
      <c r="AN71" s="62">
        <f ca="1">AVERAGE(OFFSET($AM$3,0,0,'Données projet'!$E$10+1,1))-AVERAGE(OFFSET($H$3,0,0,'Données projet'!$E$10+1,1))</f>
        <v>461.01553399907135</v>
      </c>
      <c r="AO71" s="62">
        <f t="shared" si="90"/>
        <v>267.72486628876987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228.39999999999992</v>
      </c>
      <c r="BE71" s="14">
        <f>BD71*VLOOKUP('Données projet'!$B$11,Paramètres!$A$1:$I$89,3,0)*VLOOKUP('Données projet'!$B$11,Paramètres!$A$1:$I$89,5,0)</f>
        <v>245.84975999999992</v>
      </c>
      <c r="BF71" s="14">
        <f t="shared" si="91"/>
        <v>59.696365416984804</v>
      </c>
      <c r="BG71" s="22">
        <f t="shared" si="61"/>
        <v>532.15950176791512</v>
      </c>
      <c r="BH71" s="62">
        <f t="shared" si="62"/>
        <v>825.49283510124837</v>
      </c>
      <c r="BI71" s="62">
        <f ca="1">AVERAGE(OFFSET($BH$3,0,0,'Données projet'!$E$11+1,1))-AVERAGE(OFFSET($H$3,0,0,'Données projet'!$E$11+1,1))</f>
        <v>411.48197932269562</v>
      </c>
      <c r="BJ71" s="62">
        <f t="shared" si="92"/>
        <v>229.27655186342264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228.39999999999992</v>
      </c>
      <c r="BZ71" s="14">
        <f>BY71*VLOOKUP('Données projet'!$B$12,Paramètres!$A$1:$I$89,3,0)*VLOOKUP('Données projet'!$B$12,Paramètres!$A$1:$I$89,5,0)</f>
        <v>228.03455999999994</v>
      </c>
      <c r="CA71" s="14">
        <f t="shared" si="93"/>
        <v>55.857495418606298</v>
      </c>
      <c r="CB71" s="22">
        <f t="shared" si="64"/>
        <v>494.4453298540725</v>
      </c>
      <c r="CC71" s="62">
        <f t="shared" si="65"/>
        <v>787.77866318740575</v>
      </c>
      <c r="CD71" s="62">
        <f ca="1">AVERAGE(OFFSET($CC$3,0,0,'Données projet'!$E$12+1,1))-AVERAGE(OFFSET($H$3,0,0,'Données projet'!$E$12+1,1))</f>
        <v>378.11377635769639</v>
      </c>
      <c r="CE71" s="62">
        <f t="shared" si="94"/>
        <v>212.96194614625125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0</v>
      </c>
      <c r="CZ71" s="62">
        <f t="shared" si="96"/>
        <v>0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342.10239604249472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2">
        <f t="shared" si="55"/>
        <v>809.92547853368751</v>
      </c>
      <c r="S72" s="62">
        <f ca="1">AVERAGE(OFFSET($R$3,0,0,'Données projet'!$E$9+1,1))-AVERAGE(OFFSET($H$3,0,0,'Données projet'!$E$9+1,1))</f>
        <v>384.79157630336857</v>
      </c>
      <c r="T72" s="62">
        <f t="shared" si="88"/>
        <v>216.22708298332475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6.1</v>
      </c>
      <c r="AI72" s="14">
        <f>IF('Données projet'!$A$62&gt;35,AI71+AH72-AQ71,IF(A72&lt;'Données projet'!$A$62,$AF$205^A72,IF(A72='Données projet'!$A$62,'Données projet'!$B$62,AI71+AH72-AQ71)))</f>
        <v>281.90000000000015</v>
      </c>
      <c r="AJ72" s="14">
        <f>AI72*VLOOKUP('Données projet'!$B$10,Paramètres!$A$1:$I$89,3,0)*VLOOKUP('Données projet'!$B$10,Paramètres!$A$1:$I$89,5,0)</f>
        <v>294.64188000000019</v>
      </c>
      <c r="AK72" s="14">
        <f t="shared" si="89"/>
        <v>70.052020272341878</v>
      </c>
      <c r="AL72" s="22">
        <f t="shared" si="58"/>
        <v>635.17520964099572</v>
      </c>
      <c r="AM72" s="62">
        <f t="shared" si="59"/>
        <v>928.50854297432898</v>
      </c>
      <c r="AN72" s="62">
        <f ca="1">AVERAGE(OFFSET($AM$3,0,0,'Données projet'!$E$10+1,1))-AVERAGE(OFFSET($H$3,0,0,'Données projet'!$E$10+1,1))</f>
        <v>461.01553399907135</v>
      </c>
      <c r="AO72" s="62">
        <f t="shared" si="90"/>
        <v>267.72486628876987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235.19999999999993</v>
      </c>
      <c r="BE72" s="14">
        <f>BD72*VLOOKUP('Données projet'!$B$11,Paramètres!$A$1:$I$89,3,0)*VLOOKUP('Données projet'!$B$11,Paramètres!$A$1:$I$89,5,0)</f>
        <v>253.16927999999993</v>
      </c>
      <c r="BF72" s="14">
        <f t="shared" si="91"/>
        <v>61.264096094739799</v>
      </c>
      <c r="BG72" s="22">
        <f t="shared" si="61"/>
        <v>547.63813003167172</v>
      </c>
      <c r="BH72" s="62">
        <f t="shared" si="62"/>
        <v>840.97146336500509</v>
      </c>
      <c r="BI72" s="62">
        <f ca="1">AVERAGE(OFFSET($BH$3,0,0,'Données projet'!$E$11+1,1))-AVERAGE(OFFSET($H$3,0,0,'Données projet'!$E$11+1,1))</f>
        <v>411.48197932269562</v>
      </c>
      <c r="BJ72" s="62">
        <f t="shared" si="92"/>
        <v>229.27655186342264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235.19999999999993</v>
      </c>
      <c r="BZ72" s="14">
        <f>BY72*VLOOKUP('Données projet'!$B$12,Paramètres!$A$1:$I$89,3,0)*VLOOKUP('Données projet'!$B$12,Paramètres!$A$1:$I$89,5,0)</f>
        <v>234.82367999999994</v>
      </c>
      <c r="CA72" s="14">
        <f t="shared" si="93"/>
        <v>57.324410674478692</v>
      </c>
      <c r="CB72" s="22">
        <f t="shared" si="64"/>
        <v>508.8245912580503</v>
      </c>
      <c r="CC72" s="62">
        <f t="shared" si="65"/>
        <v>802.15792459138356</v>
      </c>
      <c r="CD72" s="62">
        <f ca="1">AVERAGE(OFFSET($CC$3,0,0,'Données projet'!$E$12+1,1))-AVERAGE(OFFSET($H$3,0,0,'Données projet'!$E$12+1,1))</f>
        <v>378.11377635769639</v>
      </c>
      <c r="CE72" s="62">
        <f t="shared" si="94"/>
        <v>212.96194614625125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0</v>
      </c>
      <c r="CZ72" s="62">
        <f t="shared" si="96"/>
        <v>0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343.30694629802451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2">
        <f t="shared" si="55"/>
        <v>824.51603414890155</v>
      </c>
      <c r="S73" s="62">
        <f ca="1">AVERAGE(OFFSET($R$3,0,0,'Données projet'!$E$9+1,1))-AVERAGE(OFFSET($H$3,0,0,'Données projet'!$E$9+1,1))</f>
        <v>384.79157630336857</v>
      </c>
      <c r="T73" s="62">
        <f t="shared" si="88"/>
        <v>216.22708298332475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288</v>
      </c>
      <c r="AG73" s="13">
        <f>VLOOKUP(A73,'Données projet'!$A$61:$I$81,9,0)</f>
        <v>6.1</v>
      </c>
      <c r="AH73" s="13">
        <f t="array" ref="AH73">INDEX(AG:AG,MIN(IF(ISNUMBER(AG73:AG269),ROW(AG73:AG269),"")))</f>
        <v>6.1</v>
      </c>
      <c r="AI73" s="14">
        <f>IF('Données projet'!$A$62&gt;35,AI72+AH73-AQ72,IF(A73&lt;'Données projet'!$A$62,$AF$205^A73,IF(A73='Données projet'!$A$62,'Données projet'!$B$62,AI72+AH73-AQ72)))</f>
        <v>288.00000000000017</v>
      </c>
      <c r="AJ73" s="14">
        <f>AI73*VLOOKUP('Données projet'!$B$10,Paramètres!$A$1:$I$89,3,0)*VLOOKUP('Données projet'!$B$10,Paramètres!$A$1:$I$89,5,0)</f>
        <v>301.01760000000019</v>
      </c>
      <c r="AK73" s="14">
        <f t="shared" si="89"/>
        <v>71.389749461171576</v>
      </c>
      <c r="AL73" s="22">
        <f t="shared" si="58"/>
        <v>648.60946697820748</v>
      </c>
      <c r="AM73" s="62">
        <f t="shared" si="59"/>
        <v>941.94280031154085</v>
      </c>
      <c r="AN73" s="62">
        <f ca="1">AVERAGE(OFFSET($AM$3,0,0,'Données projet'!$E$10+1,1))-AVERAGE(OFFSET($H$3,0,0,'Données projet'!$E$10+1,1))</f>
        <v>461.01553399907135</v>
      </c>
      <c r="AO73" s="62">
        <f t="shared" si="90"/>
        <v>267.72486628876987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241.99999999999994</v>
      </c>
      <c r="BE73" s="14">
        <f>BD73*VLOOKUP('Données projet'!$B$11,Paramètres!$A$1:$I$89,3,0)*VLOOKUP('Données projet'!$B$11,Paramètres!$A$1:$I$89,5,0)</f>
        <v>260.48879999999997</v>
      </c>
      <c r="BF73" s="14">
        <f t="shared" si="91"/>
        <v>62.826558970958821</v>
      </c>
      <c r="BG73" s="22">
        <f t="shared" si="61"/>
        <v>563.10758354108657</v>
      </c>
      <c r="BH73" s="62">
        <f t="shared" si="62"/>
        <v>856.44091687441983</v>
      </c>
      <c r="BI73" s="62">
        <f ca="1">AVERAGE(OFFSET($BH$3,0,0,'Données projet'!$E$11+1,1))-AVERAGE(OFFSET($H$3,0,0,'Données projet'!$E$11+1,1))</f>
        <v>411.48197932269562</v>
      </c>
      <c r="BJ73" s="62">
        <f t="shared" si="92"/>
        <v>229.27655186342264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241.99999999999994</v>
      </c>
      <c r="BZ73" s="14">
        <f>BY73*VLOOKUP('Données projet'!$B$12,Paramètres!$A$1:$I$89,3,0)*VLOOKUP('Données projet'!$B$12,Paramètres!$A$1:$I$89,5,0)</f>
        <v>241.61279999999996</v>
      </c>
      <c r="CA73" s="14">
        <f t="shared" si="93"/>
        <v>58.78639688319543</v>
      </c>
      <c r="CB73" s="22">
        <f t="shared" si="64"/>
        <v>523.19526790489863</v>
      </c>
      <c r="CC73" s="62">
        <f t="shared" si="65"/>
        <v>816.52860123823189</v>
      </c>
      <c r="CD73" s="62">
        <f ca="1">AVERAGE(OFFSET($CC$3,0,0,'Données projet'!$E$12+1,1))-AVERAGE(OFFSET($H$3,0,0,'Données projet'!$E$12+1,1))</f>
        <v>378.11377635769639</v>
      </c>
      <c r="CE73" s="62">
        <f t="shared" si="94"/>
        <v>212.96194614625125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0</v>
      </c>
      <c r="CZ73" s="62">
        <f t="shared" si="96"/>
        <v>0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344.51107518782362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2">
        <f t="shared" si="55"/>
        <v>837.81183356737438</v>
      </c>
      <c r="S74" s="62">
        <f ca="1">AVERAGE(OFFSET($R$3,0,0,'Données projet'!$E$9+1,1))-AVERAGE(OFFSET($H$3,0,0,'Données projet'!$E$9+1,1))</f>
        <v>384.79157630336857</v>
      </c>
      <c r="T74" s="62">
        <f t="shared" si="88"/>
        <v>216.22708298332475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5.4</v>
      </c>
      <c r="AI74" s="14">
        <f>IF('Données projet'!$A$62&gt;35,AI73+AH74-AQ73,IF(A74&lt;'Données projet'!$A$62,$AF$205^A74,IF(A74='Données projet'!$A$62,'Données projet'!$B$62,AI73+AH74-AQ73)))</f>
        <v>264.40000000000015</v>
      </c>
      <c r="AJ74" s="14">
        <f>AI74*VLOOKUP('Données projet'!$B$10,Paramètres!$A$1:$I$89,3,0)*VLOOKUP('Données projet'!$B$10,Paramètres!$A$1:$I$89,5,0)</f>
        <v>276.35088000000019</v>
      </c>
      <c r="AK74" s="14">
        <f t="shared" si="89"/>
        <v>66.195257144291972</v>
      </c>
      <c r="AL74" s="22">
        <f t="shared" si="58"/>
        <v>596.60118885964209</v>
      </c>
      <c r="AM74" s="62">
        <f t="shared" si="59"/>
        <v>889.93452219297546</v>
      </c>
      <c r="AN74" s="62">
        <f ca="1">AVERAGE(OFFSET($AM$3,0,0,'Données projet'!$E$10+1,1))-AVERAGE(OFFSET($H$3,0,0,'Données projet'!$E$10+1,1))</f>
        <v>461.01553399907135</v>
      </c>
      <c r="AO74" s="62">
        <f t="shared" si="90"/>
        <v>267.72486628876987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248.19999999999993</v>
      </c>
      <c r="BE74" s="14">
        <f>BD74*VLOOKUP('Données projet'!$B$11,Paramètres!$A$1:$I$89,3,0)*VLOOKUP('Données projet'!$B$11,Paramètres!$A$1:$I$89,5,0)</f>
        <v>267.16247999999996</v>
      </c>
      <c r="BF74" s="14">
        <f t="shared" si="91"/>
        <v>64.246706153622185</v>
      </c>
      <c r="BG74" s="22">
        <f t="shared" si="61"/>
        <v>577.20433255089188</v>
      </c>
      <c r="BH74" s="62">
        <f t="shared" si="62"/>
        <v>870.53766588422513</v>
      </c>
      <c r="BI74" s="62">
        <f ca="1">AVERAGE(OFFSET($BH$3,0,0,'Données projet'!$E$11+1,1))-AVERAGE(OFFSET($H$3,0,0,'Données projet'!$E$11+1,1))</f>
        <v>411.48197932269562</v>
      </c>
      <c r="BJ74" s="62">
        <f t="shared" si="92"/>
        <v>229.27655186342264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248.19999999999993</v>
      </c>
      <c r="BZ74" s="14">
        <f>BY74*VLOOKUP('Données projet'!$B$12,Paramètres!$A$1:$I$89,3,0)*VLOOKUP('Données projet'!$B$12,Paramètres!$A$1:$I$89,5,0)</f>
        <v>247.80287999999993</v>
      </c>
      <c r="CA74" s="14">
        <f t="shared" si="93"/>
        <v>60.115219236034896</v>
      </c>
      <c r="CB74" s="22">
        <f t="shared" si="64"/>
        <v>536.29068950276064</v>
      </c>
      <c r="CC74" s="62">
        <f t="shared" si="65"/>
        <v>829.6240228360939</v>
      </c>
      <c r="CD74" s="62">
        <f ca="1">AVERAGE(OFFSET($CC$3,0,0,'Données projet'!$E$12+1,1))-AVERAGE(OFFSET($H$3,0,0,'Données projet'!$E$12+1,1))</f>
        <v>378.11377635769639</v>
      </c>
      <c r="CE74" s="62">
        <f t="shared" si="94"/>
        <v>212.96194614625125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0</v>
      </c>
      <c r="CZ74" s="62">
        <f t="shared" si="96"/>
        <v>0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345.71478933243532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2">
        <f t="shared" si="55"/>
        <v>851.10081994530128</v>
      </c>
      <c r="S75" s="62">
        <f ca="1">AVERAGE(OFFSET($R$3,0,0,'Données projet'!$E$9+1,1))-AVERAGE(OFFSET($H$3,0,0,'Données projet'!$E$9+1,1))</f>
        <v>384.79157630336857</v>
      </c>
      <c r="T75" s="62">
        <f t="shared" si="88"/>
        <v>216.22708298332475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5.4</v>
      </c>
      <c r="AI75" s="14">
        <f>IF('Données projet'!$A$62&gt;35,AI74+AH75-AQ74,IF(A75&lt;'Données projet'!$A$62,$AF$205^A75,IF(A75='Données projet'!$A$62,'Données projet'!$B$62,AI74+AH75-AQ74)))</f>
        <v>269.80000000000013</v>
      </c>
      <c r="AJ75" s="14">
        <f>AI75*VLOOKUP('Données projet'!$B$10,Paramètres!$A$1:$I$89,3,0)*VLOOKUP('Données projet'!$B$10,Paramètres!$A$1:$I$89,5,0)</f>
        <v>281.99496000000016</v>
      </c>
      <c r="AK75" s="14">
        <f t="shared" si="89"/>
        <v>67.388426918877201</v>
      </c>
      <c r="AL75" s="22">
        <f t="shared" si="58"/>
        <v>608.50939888371136</v>
      </c>
      <c r="AM75" s="62">
        <f t="shared" si="59"/>
        <v>901.84273221704461</v>
      </c>
      <c r="AN75" s="62">
        <f ca="1">AVERAGE(OFFSET($AM$3,0,0,'Données projet'!$E$10+1,1))-AVERAGE(OFFSET($H$3,0,0,'Données projet'!$E$10+1,1))</f>
        <v>461.01553399907135</v>
      </c>
      <c r="AO75" s="62">
        <f t="shared" si="90"/>
        <v>267.72486628876987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254.39999999999992</v>
      </c>
      <c r="BE75" s="14">
        <f>BD75*VLOOKUP('Données projet'!$B$11,Paramètres!$A$1:$I$89,3,0)*VLOOKUP('Données projet'!$B$11,Paramètres!$A$1:$I$89,5,0)</f>
        <v>273.83615999999995</v>
      </c>
      <c r="BF75" s="14">
        <f t="shared" si="91"/>
        <v>65.662729582301651</v>
      </c>
      <c r="BG75" s="22">
        <f t="shared" si="61"/>
        <v>591.29389935584197</v>
      </c>
      <c r="BH75" s="62">
        <f t="shared" si="62"/>
        <v>884.62723268917534</v>
      </c>
      <c r="BI75" s="62">
        <f ca="1">AVERAGE(OFFSET($BH$3,0,0,'Données projet'!$E$11+1,1))-AVERAGE(OFFSET($H$3,0,0,'Données projet'!$E$11+1,1))</f>
        <v>411.48197932269562</v>
      </c>
      <c r="BJ75" s="62">
        <f t="shared" si="92"/>
        <v>229.27655186342264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254.39999999999992</v>
      </c>
      <c r="BZ75" s="14">
        <f>BY75*VLOOKUP('Données projet'!$B$12,Paramètres!$A$1:$I$89,3,0)*VLOOKUP('Données projet'!$B$12,Paramètres!$A$1:$I$89,5,0)</f>
        <v>253.99295999999993</v>
      </c>
      <c r="CA75" s="14">
        <f t="shared" si="93"/>
        <v>61.440183019468201</v>
      </c>
      <c r="CB75" s="22">
        <f t="shared" si="64"/>
        <v>549.37939075890699</v>
      </c>
      <c r="CC75" s="62">
        <f t="shared" si="65"/>
        <v>842.71272409224025</v>
      </c>
      <c r="CD75" s="62">
        <f ca="1">AVERAGE(OFFSET($CC$3,0,0,'Données projet'!$E$12+1,1))-AVERAGE(OFFSET($H$3,0,0,'Données projet'!$E$12+1,1))</f>
        <v>378.11377635769639</v>
      </c>
      <c r="CE75" s="62">
        <f t="shared" si="94"/>
        <v>212.96194614625125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0</v>
      </c>
      <c r="CZ75" s="62">
        <f t="shared" si="96"/>
        <v>0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346.9180951579346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2">
        <f t="shared" si="55"/>
        <v>864.3831784253357</v>
      </c>
      <c r="S76" s="62">
        <f ca="1">AVERAGE(OFFSET($R$3,0,0,'Données projet'!$E$9+1,1))-AVERAGE(OFFSET($H$3,0,0,'Données projet'!$E$9+1,1))</f>
        <v>384.79157630336857</v>
      </c>
      <c r="T76" s="62">
        <f t="shared" si="88"/>
        <v>216.22708298332475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5.4</v>
      </c>
      <c r="AI76" s="14">
        <f>IF('Données projet'!$A$62&gt;35,AI75+AH76-AQ75,IF(A76&lt;'Données projet'!$A$62,$AF$205^A76,IF(A76='Données projet'!$A$62,'Données projet'!$B$62,AI75+AH76-AQ75)))</f>
        <v>275.2000000000001</v>
      </c>
      <c r="AJ76" s="14">
        <f>AI76*VLOOKUP('Données projet'!$B$10,Paramètres!$A$1:$I$89,3,0)*VLOOKUP('Données projet'!$B$10,Paramètres!$A$1:$I$89,5,0)</f>
        <v>287.63904000000014</v>
      </c>
      <c r="AK76" s="14">
        <f t="shared" si="89"/>
        <v>68.578819974701744</v>
      </c>
      <c r="AL76" s="22">
        <f t="shared" si="58"/>
        <v>620.41277278927248</v>
      </c>
      <c r="AM76" s="62">
        <f t="shared" si="59"/>
        <v>913.74610612260585</v>
      </c>
      <c r="AN76" s="62">
        <f ca="1">AVERAGE(OFFSET($AM$3,0,0,'Données projet'!$E$10+1,1))-AVERAGE(OFFSET($H$3,0,0,'Données projet'!$E$10+1,1))</f>
        <v>461.01553399907135</v>
      </c>
      <c r="AO76" s="62">
        <f t="shared" si="90"/>
        <v>267.72486628876987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260.59999999999991</v>
      </c>
      <c r="BE76" s="14">
        <f>BD76*VLOOKUP('Données projet'!$B$11,Paramètres!$A$1:$I$89,3,0)*VLOOKUP('Données projet'!$B$11,Paramètres!$A$1:$I$89,5,0)</f>
        <v>280.50983999999988</v>
      </c>
      <c r="BF76" s="14">
        <f t="shared" si="91"/>
        <v>67.074741318968506</v>
      </c>
      <c r="BG76" s="22">
        <f t="shared" si="61"/>
        <v>605.37647913053661</v>
      </c>
      <c r="BH76" s="62">
        <f t="shared" si="62"/>
        <v>898.70981246386987</v>
      </c>
      <c r="BI76" s="62">
        <f ca="1">AVERAGE(OFFSET($BH$3,0,0,'Données projet'!$E$11+1,1))-AVERAGE(OFFSET($H$3,0,0,'Données projet'!$E$11+1,1))</f>
        <v>411.48197932269562</v>
      </c>
      <c r="BJ76" s="62">
        <f t="shared" si="92"/>
        <v>229.27655186342264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260.59999999999991</v>
      </c>
      <c r="BZ76" s="14">
        <f>BY76*VLOOKUP('Données projet'!$B$12,Paramètres!$A$1:$I$89,3,0)*VLOOKUP('Données projet'!$B$12,Paramètres!$A$1:$I$89,5,0)</f>
        <v>260.18303999999989</v>
      </c>
      <c r="CA76" s="14">
        <f t="shared" si="93"/>
        <v>62.761393089142679</v>
      </c>
      <c r="CB76" s="22">
        <f t="shared" si="64"/>
        <v>562.46155429692328</v>
      </c>
      <c r="CC76" s="62">
        <f t="shared" si="65"/>
        <v>855.79488763025665</v>
      </c>
      <c r="CD76" s="62">
        <f ca="1">AVERAGE(OFFSET($CC$3,0,0,'Données projet'!$E$12+1,1))-AVERAGE(OFFSET($H$3,0,0,'Données projet'!$E$12+1,1))</f>
        <v>378.11377635769639</v>
      </c>
      <c r="CE76" s="62">
        <f t="shared" si="94"/>
        <v>212.96194614625125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0</v>
      </c>
      <c r="CZ76" s="62">
        <f t="shared" si="96"/>
        <v>0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348.12099890422405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2">
        <f t="shared" si="55"/>
        <v>877.65908483811472</v>
      </c>
      <c r="S77" s="62">
        <f ca="1">AVERAGE(OFFSET($R$3,0,0,'Données projet'!$E$9+1,1))-AVERAGE(OFFSET($H$3,0,0,'Données projet'!$E$9+1,1))</f>
        <v>384.79157630336857</v>
      </c>
      <c r="T77" s="62">
        <f t="shared" si="88"/>
        <v>216.22708298332475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5.4</v>
      </c>
      <c r="AI77" s="14">
        <f>IF('Données projet'!$A$62&gt;35,AI76+AH77-AQ76,IF(A77&lt;'Données projet'!$A$62,$AF$205^A77,IF(A77='Données projet'!$A$62,'Données projet'!$B$62,AI76+AH77-AQ76)))</f>
        <v>280.60000000000008</v>
      </c>
      <c r="AJ77" s="14">
        <f>AI77*VLOOKUP('Données projet'!$B$10,Paramètres!$A$1:$I$89,3,0)*VLOOKUP('Données projet'!$B$10,Paramètres!$A$1:$I$89,5,0)</f>
        <v>293.28312000000011</v>
      </c>
      <c r="AK77" s="14">
        <f t="shared" si="89"/>
        <v>69.766497077313858</v>
      </c>
      <c r="AL77" s="22">
        <f t="shared" si="58"/>
        <v>632.31141640965518</v>
      </c>
      <c r="AM77" s="62">
        <f t="shared" si="59"/>
        <v>925.64474974298855</v>
      </c>
      <c r="AN77" s="62">
        <f ca="1">AVERAGE(OFFSET($AM$3,0,0,'Données projet'!$E$10+1,1))-AVERAGE(OFFSET($H$3,0,0,'Données projet'!$E$10+1,1))</f>
        <v>461.01553399907135</v>
      </c>
      <c r="AO77" s="62">
        <f t="shared" si="90"/>
        <v>267.72486628876987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266.7999999999999</v>
      </c>
      <c r="BE77" s="14">
        <f>BD77*VLOOKUP('Données projet'!$B$11,Paramètres!$A$1:$I$89,3,0)*VLOOKUP('Données projet'!$B$11,Paramètres!$A$1:$I$89,5,0)</f>
        <v>287.18351999999987</v>
      </c>
      <c r="BF77" s="14">
        <f t="shared" si="91"/>
        <v>68.482847789276349</v>
      </c>
      <c r="BG77" s="22">
        <f t="shared" si="61"/>
        <v>619.45225723298938</v>
      </c>
      <c r="BH77" s="62">
        <f t="shared" si="62"/>
        <v>912.78559056632275</v>
      </c>
      <c r="BI77" s="62">
        <f ca="1">AVERAGE(OFFSET($BH$3,0,0,'Données projet'!$E$11+1,1))-AVERAGE(OFFSET($H$3,0,0,'Données projet'!$E$11+1,1))</f>
        <v>411.48197932269562</v>
      </c>
      <c r="BJ77" s="62">
        <f t="shared" si="92"/>
        <v>229.27655186342264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266.7999999999999</v>
      </c>
      <c r="BZ77" s="14">
        <f>BY77*VLOOKUP('Données projet'!$B$12,Paramètres!$A$1:$I$89,3,0)*VLOOKUP('Données projet'!$B$12,Paramètres!$A$1:$I$89,5,0)</f>
        <v>266.37311999999991</v>
      </c>
      <c r="CA77" s="14">
        <f t="shared" si="93"/>
        <v>64.078949026840547</v>
      </c>
      <c r="CB77" s="22">
        <f t="shared" si="64"/>
        <v>575.53735355508047</v>
      </c>
      <c r="CC77" s="62">
        <f t="shared" si="65"/>
        <v>868.87068688841373</v>
      </c>
      <c r="CD77" s="62">
        <f ca="1">AVERAGE(OFFSET($CC$3,0,0,'Données projet'!$E$12+1,1))-AVERAGE(OFFSET($H$3,0,0,'Données projet'!$E$12+1,1))</f>
        <v>378.11377635769639</v>
      </c>
      <c r="CE77" s="62">
        <f t="shared" si="94"/>
        <v>212.96194614625125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0</v>
      </c>
      <c r="CZ77" s="62">
        <f t="shared" si="96"/>
        <v>0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349.32350663286911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2">
        <f t="shared" si="55"/>
        <v>890.92870637597093</v>
      </c>
      <c r="S78" s="62">
        <f ca="1">AVERAGE(OFFSET($R$3,0,0,'Données projet'!$E$9+1,1))-AVERAGE(OFFSET($H$3,0,0,'Données projet'!$E$9+1,1))</f>
        <v>384.79157630336857</v>
      </c>
      <c r="T78" s="62">
        <f t="shared" si="88"/>
        <v>216.22708298332475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5.4</v>
      </c>
      <c r="AI78" s="14">
        <f>IF('Données projet'!$A$62&gt;35,AI77+AH78-AQ77,IF(A78&lt;'Données projet'!$A$62,$AF$205^A78,IF(A78='Données projet'!$A$62,'Données projet'!$B$62,AI77+AH78-AQ77)))</f>
        <v>286.00000000000006</v>
      </c>
      <c r="AJ78" s="14">
        <f>AI78*VLOOKUP('Données projet'!$B$10,Paramètres!$A$1:$I$89,3,0)*VLOOKUP('Données projet'!$B$10,Paramètres!$A$1:$I$89,5,0)</f>
        <v>298.92720000000008</v>
      </c>
      <c r="AK78" s="14">
        <f t="shared" si="89"/>
        <v>70.951516519653637</v>
      </c>
      <c r="AL78" s="22">
        <f t="shared" si="58"/>
        <v>644.20543127173016</v>
      </c>
      <c r="AM78" s="62">
        <f t="shared" si="59"/>
        <v>937.53876460506353</v>
      </c>
      <c r="AN78" s="62">
        <f ca="1">AVERAGE(OFFSET($AM$3,0,0,'Données projet'!$E$10+1,1))-AVERAGE(OFFSET($H$3,0,0,'Données projet'!$E$10+1,1))</f>
        <v>461.01553399907135</v>
      </c>
      <c r="AO78" s="62">
        <f t="shared" si="90"/>
        <v>267.72486628876987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272.99999999999989</v>
      </c>
      <c r="BE78" s="14">
        <f>BD78*VLOOKUP('Données projet'!$B$11,Paramètres!$A$1:$I$89,3,0)*VLOOKUP('Données projet'!$B$11,Paramètres!$A$1:$I$89,5,0)</f>
        <v>293.85719999999986</v>
      </c>
      <c r="BF78" s="14">
        <f t="shared" si="91"/>
        <v>69.887150190339781</v>
      </c>
      <c r="BG78" s="22">
        <f t="shared" si="61"/>
        <v>633.52140991484157</v>
      </c>
      <c r="BH78" s="62">
        <f t="shared" si="62"/>
        <v>926.85474324817483</v>
      </c>
      <c r="BI78" s="62">
        <f ca="1">AVERAGE(OFFSET($BH$3,0,0,'Données projet'!$E$11+1,1))-AVERAGE(OFFSET($H$3,0,0,'Données projet'!$E$11+1,1))</f>
        <v>411.48197932269562</v>
      </c>
      <c r="BJ78" s="62">
        <f t="shared" si="92"/>
        <v>229.27655186342264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273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272.99999999999989</v>
      </c>
      <c r="BZ78" s="14">
        <f>BY78*VLOOKUP('Données projet'!$B$12,Paramètres!$A$1:$I$89,3,0)*VLOOKUP('Données projet'!$B$12,Paramètres!$A$1:$I$89,5,0)</f>
        <v>272.56319999999994</v>
      </c>
      <c r="CA78" s="14">
        <f t="shared" si="93"/>
        <v>65.392945522034609</v>
      </c>
      <c r="CB78" s="22">
        <f t="shared" si="64"/>
        <v>588.60695345087686</v>
      </c>
      <c r="CC78" s="62">
        <f t="shared" si="65"/>
        <v>881.94028678421023</v>
      </c>
      <c r="CD78" s="62">
        <f ca="1">AVERAGE(OFFSET($CC$3,0,0,'Données projet'!$E$12+1,1))-AVERAGE(OFFSET($H$3,0,0,'Données projet'!$E$12+1,1))</f>
        <v>378.11377635769639</v>
      </c>
      <c r="CE78" s="62">
        <f t="shared" si="94"/>
        <v>212.96194614625125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42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0</v>
      </c>
      <c r="CZ78" s="62">
        <f t="shared" si="96"/>
        <v>0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350.5256242345036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240.21659999999989</v>
      </c>
      <c r="P79" s="14">
        <f t="shared" si="87"/>
        <v>58.486130580357745</v>
      </c>
      <c r="Q79" s="22">
        <f t="shared" si="54"/>
        <v>520.24058909412281</v>
      </c>
      <c r="R79" s="62">
        <f t="shared" si="55"/>
        <v>813.57392242745618</v>
      </c>
      <c r="S79" s="62">
        <f ca="1">AVERAGE(OFFSET($R$3,0,0,'Données projet'!$E$9+1,1))-AVERAGE(OFFSET($H$3,0,0,'Données projet'!$E$9+1,1))</f>
        <v>384.79157630336857</v>
      </c>
      <c r="T79" s="62">
        <f t="shared" si="88"/>
        <v>216.22708298332475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5.4</v>
      </c>
      <c r="AI79" s="14">
        <f>IF('Données projet'!$A$62&gt;35,AI78+AH79-AQ78,IF(A79&lt;'Données projet'!$A$62,$AF$205^A79,IF(A79='Données projet'!$A$62,'Données projet'!$B$62,AI78+AH79-AQ78)))</f>
        <v>291.40000000000003</v>
      </c>
      <c r="AJ79" s="14">
        <f>AI79*VLOOKUP('Données projet'!$B$10,Paramètres!$A$1:$I$89,3,0)*VLOOKUP('Données projet'!$B$10,Paramètres!$A$1:$I$89,5,0)</f>
        <v>304.57128000000006</v>
      </c>
      <c r="AK79" s="14">
        <f t="shared" si="89"/>
        <v>72.133934267418951</v>
      </c>
      <c r="AL79" s="22">
        <f t="shared" si="58"/>
        <v>656.09491484908801</v>
      </c>
      <c r="AM79" s="62">
        <f t="shared" si="59"/>
        <v>949.42824818242138</v>
      </c>
      <c r="AN79" s="62">
        <f ca="1">AVERAGE(OFFSET($AM$3,0,0,'Données projet'!$E$10+1,1))-AVERAGE(OFFSET($H$3,0,0,'Données projet'!$E$10+1,1))</f>
        <v>461.01553399907135</v>
      </c>
      <c r="AO79" s="62">
        <f t="shared" si="90"/>
        <v>267.72486628876987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IF('Données projet'!$A$88&gt;35,BD78+BC79-BL78,IF(A79&lt;'Données projet'!$A$88,$BA$205^A79,IF(A79='Données projet'!$A$88,'Données projet'!$B$88,BD78+BC79-BL78)))</f>
        <v>236.89999999999986</v>
      </c>
      <c r="BE79" s="14">
        <f>BD79*VLOOKUP('Données projet'!$B$11,Paramètres!$A$1:$I$89,3,0)*VLOOKUP('Données projet'!$B$11,Paramètres!$A$1:$I$89,5,0)</f>
        <v>254.99915999999985</v>
      </c>
      <c r="BF79" s="14">
        <f t="shared" si="91"/>
        <v>61.655199053016801</v>
      </c>
      <c r="BG79" s="22">
        <f t="shared" si="61"/>
        <v>551.50634201733726</v>
      </c>
      <c r="BH79" s="62">
        <f t="shared" si="62"/>
        <v>844.83967535067063</v>
      </c>
      <c r="BI79" s="62">
        <f ca="1">AVERAGE(OFFSET($BH$3,0,0,'Données projet'!$E$11+1,1))-AVERAGE(OFFSET($H$3,0,0,'Données projet'!$E$11+1,1))</f>
        <v>411.48197932269562</v>
      </c>
      <c r="BJ79" s="62">
        <f t="shared" si="92"/>
        <v>229.27655186342264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5.9</v>
      </c>
      <c r="BY79" s="13">
        <f>IF('Données projet'!$A$114&gt;35,BY78+BX79-CG78,IF(A79&lt;'Données projet'!$A$114,$BV$205^A79,IF(A79='Données projet'!$A$114,'Données projet'!$B$114,BY78+BX79-CG78)))</f>
        <v>236.89999999999986</v>
      </c>
      <c r="BZ79" s="14">
        <f>BY79*VLOOKUP('Données projet'!$B$12,Paramètres!$A$1:$I$89,3,0)*VLOOKUP('Données projet'!$B$12,Paramètres!$A$1:$I$89,5,0)</f>
        <v>236.52095999999989</v>
      </c>
      <c r="CA79" s="14">
        <f t="shared" si="93"/>
        <v>57.690363133184754</v>
      </c>
      <c r="CB79" s="22">
        <f t="shared" si="64"/>
        <v>512.4180544569632</v>
      </c>
      <c r="CC79" s="62">
        <f t="shared" si="65"/>
        <v>805.75138779029658</v>
      </c>
      <c r="CD79" s="62">
        <f ca="1">AVERAGE(OFFSET($CC$3,0,0,'Données projet'!$E$12+1,1))-AVERAGE(OFFSET($H$3,0,0,'Données projet'!$E$12+1,1))</f>
        <v>378.11377635769639</v>
      </c>
      <c r="CE79" s="62">
        <f t="shared" si="94"/>
        <v>212.96194614625125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0</v>
      </c>
      <c r="CZ79" s="62">
        <f t="shared" si="96"/>
        <v>0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351.72735743583411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246.19919999999988</v>
      </c>
      <c r="P80" s="14">
        <f t="shared" si="87"/>
        <v>59.77133248344078</v>
      </c>
      <c r="Q80" s="22">
        <f t="shared" si="54"/>
        <v>532.89867740865918</v>
      </c>
      <c r="R80" s="62">
        <f t="shared" si="55"/>
        <v>826.23201074199255</v>
      </c>
      <c r="S80" s="62">
        <f ca="1">AVERAGE(OFFSET($R$3,0,0,'Données projet'!$E$9+1,1))-AVERAGE(OFFSET($H$3,0,0,'Données projet'!$E$9+1,1))</f>
        <v>384.79157630336857</v>
      </c>
      <c r="T80" s="62">
        <f t="shared" si="88"/>
        <v>216.22708298332475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5.4</v>
      </c>
      <c r="AI80" s="14">
        <f>IF('Données projet'!$A$62&gt;35,AI79+AH80-AQ79,IF(A80&lt;'Données projet'!$A$62,$AF$205^A80,IF(A80='Données projet'!$A$62,'Données projet'!$B$62,AI79+AH80-AQ79)))</f>
        <v>296.8</v>
      </c>
      <c r="AJ80" s="14">
        <f>AI80*VLOOKUP('Données projet'!$B$10,Paramètres!$A$1:$I$89,3,0)*VLOOKUP('Données projet'!$B$10,Paramètres!$A$1:$I$89,5,0)</f>
        <v>310.21536000000003</v>
      </c>
      <c r="AK80" s="14">
        <f t="shared" si="89"/>
        <v>73.313804093351081</v>
      </c>
      <c r="AL80" s="22">
        <f t="shared" si="58"/>
        <v>667.97996079591985</v>
      </c>
      <c r="AM80" s="62">
        <f t="shared" si="59"/>
        <v>961.31329412925311</v>
      </c>
      <c r="AN80" s="62">
        <f ca="1">AVERAGE(OFFSET($AM$3,0,0,'Données projet'!$E$10+1,1))-AVERAGE(OFFSET($H$3,0,0,'Données projet'!$E$10+1,1))</f>
        <v>461.01553399907135</v>
      </c>
      <c r="AO80" s="62">
        <f t="shared" si="90"/>
        <v>267.72486628876987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IF('Données projet'!$A$88&gt;35,BD79+BC80-BL79,IF(A80&lt;'Données projet'!$A$88,$BA$205^A80,IF(A80='Données projet'!$A$88,'Données projet'!$B$88,BD79+BC80-BL79)))</f>
        <v>242.79999999999987</v>
      </c>
      <c r="BE80" s="14">
        <f>BD80*VLOOKUP('Données projet'!$B$11,Paramètres!$A$1:$I$89,3,0)*VLOOKUP('Données projet'!$B$11,Paramètres!$A$1:$I$89,5,0)</f>
        <v>261.34991999999983</v>
      </c>
      <c r="BF80" s="14">
        <f t="shared" si="91"/>
        <v>63.010039566000117</v>
      </c>
      <c r="BG80" s="22">
        <f t="shared" si="61"/>
        <v>564.92692957744987</v>
      </c>
      <c r="BH80" s="62">
        <f t="shared" si="62"/>
        <v>858.26026291078324</v>
      </c>
      <c r="BI80" s="62">
        <f ca="1">AVERAGE(OFFSET($BH$3,0,0,'Données projet'!$E$11+1,1))-AVERAGE(OFFSET($H$3,0,0,'Données projet'!$E$11+1,1))</f>
        <v>411.48197932269562</v>
      </c>
      <c r="BJ80" s="62">
        <f t="shared" si="92"/>
        <v>229.27655186342264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5.9</v>
      </c>
      <c r="BY80" s="13">
        <f>IF('Données projet'!$A$114&gt;35,BY79+BX80-CG79,IF(A80&lt;'Données projet'!$A$114,$BV$205^A80,IF(A80='Données projet'!$A$114,'Données projet'!$B$114,BY79+BX80-CG79)))</f>
        <v>242.79999999999987</v>
      </c>
      <c r="BZ80" s="14">
        <f>BY80*VLOOKUP('Données projet'!$B$12,Paramètres!$A$1:$I$89,3,0)*VLOOKUP('Données projet'!$B$12,Paramètres!$A$1:$I$89,5,0)</f>
        <v>242.41151999999988</v>
      </c>
      <c r="CA80" s="14">
        <f t="shared" si="93"/>
        <v>58.9580784659071</v>
      </c>
      <c r="CB80" s="22">
        <f t="shared" si="64"/>
        <v>524.88538399478796</v>
      </c>
      <c r="CC80" s="62">
        <f t="shared" si="65"/>
        <v>818.21871732812133</v>
      </c>
      <c r="CD80" s="62">
        <f ca="1">AVERAGE(OFFSET($CC$3,0,0,'Données projet'!$E$12+1,1))-AVERAGE(OFFSET($H$3,0,0,'Données projet'!$E$12+1,1))</f>
        <v>378.11377635769639</v>
      </c>
      <c r="CE80" s="62">
        <f t="shared" si="94"/>
        <v>212.96194614625125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0</v>
      </c>
      <c r="CZ80" s="62">
        <f t="shared" si="96"/>
        <v>0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352.92871180627031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252.18179999999987</v>
      </c>
      <c r="P81" s="14">
        <f t="shared" si="87"/>
        <v>61.052903950515969</v>
      </c>
      <c r="Q81" s="22">
        <f t="shared" si="54"/>
        <v>545.55044271381507</v>
      </c>
      <c r="R81" s="62">
        <f t="shared" si="55"/>
        <v>838.88377604714833</v>
      </c>
      <c r="S81" s="62">
        <f ca="1">AVERAGE(OFFSET($R$3,0,0,'Données projet'!$E$9+1,1))-AVERAGE(OFFSET($H$3,0,0,'Données projet'!$E$9+1,1))</f>
        <v>384.79157630336857</v>
      </c>
      <c r="T81" s="62">
        <f t="shared" si="88"/>
        <v>216.22708298332475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5.4</v>
      </c>
      <c r="AI81" s="14">
        <f>IF('Données projet'!$A$62&gt;35,AI80+AH81-AQ80,IF(A81&lt;'Données projet'!$A$62,$AF$205^A81,IF(A81='Données projet'!$A$62,'Données projet'!$B$62,AI80+AH81-AQ80)))</f>
        <v>302.2</v>
      </c>
      <c r="AJ81" s="14">
        <f>AI81*VLOOKUP('Données projet'!$B$10,Paramètres!$A$1:$I$89,3,0)*VLOOKUP('Données projet'!$B$10,Paramètres!$A$1:$I$89,5,0)</f>
        <v>315.85944000000006</v>
      </c>
      <c r="AK81" s="14">
        <f t="shared" si="89"/>
        <v>74.491177701470974</v>
      </c>
      <c r="AL81" s="22">
        <f t="shared" si="58"/>
        <v>679.86065916339533</v>
      </c>
      <c r="AM81" s="62">
        <f t="shared" si="59"/>
        <v>973.1939924967287</v>
      </c>
      <c r="AN81" s="62">
        <f ca="1">AVERAGE(OFFSET($AM$3,0,0,'Données projet'!$E$10+1,1))-AVERAGE(OFFSET($H$3,0,0,'Données projet'!$E$10+1,1))</f>
        <v>461.01553399907135</v>
      </c>
      <c r="AO81" s="62">
        <f t="shared" si="90"/>
        <v>267.72486628876987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IF('Données projet'!$A$88&gt;35,BD80+BC81-BL80,IF(A81&lt;'Données projet'!$A$88,$BA$205^A81,IF(A81='Données projet'!$A$88,'Données projet'!$B$88,BD80+BC81-BL80)))</f>
        <v>248.69999999999987</v>
      </c>
      <c r="BE81" s="14">
        <f>BD81*VLOOKUP('Données projet'!$B$11,Paramètres!$A$1:$I$89,3,0)*VLOOKUP('Données projet'!$B$11,Paramètres!$A$1:$I$89,5,0)</f>
        <v>267.70067999999986</v>
      </c>
      <c r="BF81" s="14">
        <f t="shared" si="91"/>
        <v>64.361052927956521</v>
      </c>
      <c r="BG81" s="22">
        <f t="shared" si="61"/>
        <v>578.34085151619058</v>
      </c>
      <c r="BH81" s="62">
        <f t="shared" si="62"/>
        <v>871.67418484952395</v>
      </c>
      <c r="BI81" s="62">
        <f ca="1">AVERAGE(OFFSET($BH$3,0,0,'Données projet'!$E$11+1,1))-AVERAGE(OFFSET($H$3,0,0,'Données projet'!$E$11+1,1))</f>
        <v>411.48197932269562</v>
      </c>
      <c r="BJ81" s="62">
        <f t="shared" si="92"/>
        <v>229.27655186342264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5.9</v>
      </c>
      <c r="BY81" s="13">
        <f>IF('Données projet'!$A$114&gt;35,BY80+BX81-CG80,IF(A81&lt;'Données projet'!$A$114,$BV$205^A81,IF(A81='Données projet'!$A$114,'Données projet'!$B$114,BY80+BX81-CG80)))</f>
        <v>248.69999999999987</v>
      </c>
      <c r="BZ81" s="14">
        <f>BY81*VLOOKUP('Données projet'!$B$12,Paramètres!$A$1:$I$89,3,0)*VLOOKUP('Données projet'!$B$12,Paramètres!$A$1:$I$89,5,0)</f>
        <v>248.30207999999988</v>
      </c>
      <c r="CA81" s="14">
        <f t="shared" si="93"/>
        <v>60.222212758653868</v>
      </c>
      <c r="CB81" s="22">
        <f t="shared" si="64"/>
        <v>537.3464765546554</v>
      </c>
      <c r="CC81" s="62">
        <f t="shared" si="65"/>
        <v>830.67980988798877</v>
      </c>
      <c r="CD81" s="62">
        <f ca="1">AVERAGE(OFFSET($CC$3,0,0,'Données projet'!$E$12+1,1))-AVERAGE(OFFSET($H$3,0,0,'Données projet'!$E$12+1,1))</f>
        <v>378.11377635769639</v>
      </c>
      <c r="CE81" s="62">
        <f t="shared" si="94"/>
        <v>212.96194614625125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0</v>
      </c>
      <c r="CZ81" s="62">
        <f t="shared" si="96"/>
        <v>0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354.12969276420569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258.16439999999989</v>
      </c>
      <c r="P82" s="14">
        <f t="shared" si="87"/>
        <v>62.3309410183914</v>
      </c>
      <c r="Q82" s="22">
        <f t="shared" si="54"/>
        <v>558.19605227369811</v>
      </c>
      <c r="R82" s="62">
        <f t="shared" si="55"/>
        <v>851.52938560703137</v>
      </c>
      <c r="S82" s="62">
        <f ca="1">AVERAGE(OFFSET($R$3,0,0,'Données projet'!$E$9+1,1))-AVERAGE(OFFSET($H$3,0,0,'Données projet'!$E$9+1,1))</f>
        <v>384.79157630336857</v>
      </c>
      <c r="T82" s="62">
        <f t="shared" si="88"/>
        <v>216.22708298332475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5.4</v>
      </c>
      <c r="AI82" s="14">
        <f>IF('Données projet'!$A$62&gt;35,AI81+AH82-AQ81,IF(A82&lt;'Données projet'!$A$62,$AF$205^A82,IF(A82='Données projet'!$A$62,'Données projet'!$B$62,AI81+AH82-AQ81)))</f>
        <v>307.59999999999997</v>
      </c>
      <c r="AJ82" s="14">
        <f>AI82*VLOOKUP('Données projet'!$B$10,Paramètres!$A$1:$I$89,3,0)*VLOOKUP('Données projet'!$B$10,Paramètres!$A$1:$I$89,5,0)</f>
        <v>321.50351999999998</v>
      </c>
      <c r="AK82" s="14">
        <f t="shared" si="89"/>
        <v>75.666104842184964</v>
      </c>
      <c r="AL82" s="22">
        <f t="shared" si="58"/>
        <v>691.73709660013867</v>
      </c>
      <c r="AM82" s="62">
        <f t="shared" si="59"/>
        <v>985.07042993347204</v>
      </c>
      <c r="AN82" s="62">
        <f ca="1">AVERAGE(OFFSET($AM$3,0,0,'Données projet'!$E$10+1,1))-AVERAGE(OFFSET($H$3,0,0,'Données projet'!$E$10+1,1))</f>
        <v>461.01553399907135</v>
      </c>
      <c r="AO82" s="62">
        <f t="shared" si="90"/>
        <v>267.72486628876987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IF('Données projet'!$A$88&gt;35,BD81+BC82-BL81,IF(A82&lt;'Données projet'!$A$88,$BA$205^A82,IF(A82='Données projet'!$A$88,'Données projet'!$B$88,BD81+BC82-BL81)))</f>
        <v>254.59999999999988</v>
      </c>
      <c r="BE82" s="14">
        <f>BD82*VLOOKUP('Données projet'!$B$11,Paramètres!$A$1:$I$89,3,0)*VLOOKUP('Données projet'!$B$11,Paramètres!$A$1:$I$89,5,0)</f>
        <v>274.05143999999984</v>
      </c>
      <c r="BF82" s="14">
        <f t="shared" si="91"/>
        <v>65.70834037944428</v>
      </c>
      <c r="BG82" s="22">
        <f t="shared" si="61"/>
        <v>591.74828416086518</v>
      </c>
      <c r="BH82" s="62">
        <f t="shared" si="62"/>
        <v>885.08161749419855</v>
      </c>
      <c r="BI82" s="62">
        <f ca="1">AVERAGE(OFFSET($BH$3,0,0,'Données projet'!$E$11+1,1))-AVERAGE(OFFSET($H$3,0,0,'Données projet'!$E$11+1,1))</f>
        <v>411.48197932269562</v>
      </c>
      <c r="BJ82" s="62">
        <f t="shared" si="92"/>
        <v>229.27655186342264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5.9</v>
      </c>
      <c r="BY82" s="13">
        <f>IF('Données projet'!$A$114&gt;35,BY81+BX82-CG81,IF(A82&lt;'Données projet'!$A$114,$BV$205^A82,IF(A82='Données projet'!$A$114,'Données projet'!$B$114,BY81+BX82-CG81)))</f>
        <v>254.59999999999988</v>
      </c>
      <c r="BZ82" s="14">
        <f>BY82*VLOOKUP('Données projet'!$B$12,Paramètres!$A$1:$I$89,3,0)*VLOOKUP('Données projet'!$B$12,Paramètres!$A$1:$I$89,5,0)</f>
        <v>254.1926399999999</v>
      </c>
      <c r="CA82" s="14">
        <f t="shared" si="93"/>
        <v>61.482860741547888</v>
      </c>
      <c r="CB82" s="22">
        <f t="shared" si="64"/>
        <v>549.80149712486241</v>
      </c>
      <c r="CC82" s="62">
        <f t="shared" si="65"/>
        <v>843.13483045819567</v>
      </c>
      <c r="CD82" s="62">
        <f ca="1">AVERAGE(OFFSET($CC$3,0,0,'Données projet'!$E$12+1,1))-AVERAGE(OFFSET($H$3,0,0,'Données projet'!$E$12+1,1))</f>
        <v>378.11377635769639</v>
      </c>
      <c r="CE82" s="62">
        <f t="shared" si="94"/>
        <v>212.96194614625125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0</v>
      </c>
      <c r="CZ82" s="62">
        <f t="shared" si="96"/>
        <v>0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355.33030558297088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264.14699999999988</v>
      </c>
      <c r="P83" s="14">
        <f t="shared" si="87"/>
        <v>63.605535018865886</v>
      </c>
      <c r="Q83" s="22">
        <f t="shared" si="54"/>
        <v>570.83566515785787</v>
      </c>
      <c r="R83" s="62">
        <f t="shared" si="55"/>
        <v>864.16899849119113</v>
      </c>
      <c r="S83" s="62">
        <f ca="1">AVERAGE(OFFSET($R$3,0,0,'Données projet'!$E$9+1,1))-AVERAGE(OFFSET($H$3,0,0,'Données projet'!$E$9+1,1))</f>
        <v>384.79157630336857</v>
      </c>
      <c r="T83" s="62">
        <f t="shared" si="88"/>
        <v>216.22708298332475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313</v>
      </c>
      <c r="AG83" s="13">
        <f>VLOOKUP(A83,'Données projet'!$A$61:$I$81,9,0)</f>
        <v>5.4</v>
      </c>
      <c r="AH83" s="13">
        <f t="array" ref="AH83">INDEX(AG:AG,MIN(IF(ISNUMBER(AG83:AG279),ROW(AG83:AG279),"")))</f>
        <v>5.4</v>
      </c>
      <c r="AI83" s="14">
        <f>IF('Données projet'!$A$62&gt;35,AI82+AH83-AQ82,IF(A83&lt;'Données projet'!$A$62,$AF$205^A83,IF(A83='Données projet'!$A$62,'Données projet'!$B$62,AI82+AH83-AQ82)))</f>
        <v>312.99999999999994</v>
      </c>
      <c r="AJ83" s="14">
        <f>AI83*VLOOKUP('Données projet'!$B$10,Paramètres!$A$1:$I$89,3,0)*VLOOKUP('Données projet'!$B$10,Paramètres!$A$1:$I$89,5,0)</f>
        <v>327.14759999999995</v>
      </c>
      <c r="AK83" s="14">
        <f t="shared" si="89"/>
        <v>76.83863341907751</v>
      </c>
      <c r="AL83" s="22">
        <f t="shared" si="58"/>
        <v>703.60935653822662</v>
      </c>
      <c r="AM83" s="62">
        <f t="shared" si="59"/>
        <v>996.94268987155988</v>
      </c>
      <c r="AN83" s="62">
        <f ca="1">AVERAGE(OFFSET($AM$3,0,0,'Données projet'!$E$10+1,1))-AVERAGE(OFFSET($H$3,0,0,'Données projet'!$E$10+1,1))</f>
        <v>461.01553399907135</v>
      </c>
      <c r="AO83" s="62">
        <f t="shared" si="90"/>
        <v>267.72486628876987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IF('Données projet'!$A$88&gt;35,BD82+BC83-BL82,IF(A83&lt;'Données projet'!$A$88,$BA$205^A83,IF(A83='Données projet'!$A$88,'Données projet'!$B$88,BD82+BC83-BL82)))</f>
        <v>260.49999999999989</v>
      </c>
      <c r="BE83" s="14">
        <f>BD83*VLOOKUP('Données projet'!$B$11,Paramètres!$A$1:$I$89,3,0)*VLOOKUP('Données projet'!$B$11,Paramètres!$A$1:$I$89,5,0)</f>
        <v>280.40219999999988</v>
      </c>
      <c r="BF83" s="14">
        <f t="shared" si="91"/>
        <v>67.051998201071953</v>
      </c>
      <c r="BG83" s="22">
        <f t="shared" si="61"/>
        <v>605.14939520020005</v>
      </c>
      <c r="BH83" s="62">
        <f t="shared" si="62"/>
        <v>898.48272853353342</v>
      </c>
      <c r="BI83" s="62">
        <f ca="1">AVERAGE(OFFSET($BH$3,0,0,'Données projet'!$E$11+1,1))-AVERAGE(OFFSET($H$3,0,0,'Données projet'!$E$11+1,1))</f>
        <v>411.48197932269562</v>
      </c>
      <c r="BJ83" s="62">
        <f t="shared" si="92"/>
        <v>229.27655186342264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5.9</v>
      </c>
      <c r="BY83" s="13">
        <f>IF('Données projet'!$A$114&gt;35,BY82+BX83-CG82,IF(A83&lt;'Données projet'!$A$114,$BV$205^A83,IF(A83='Données projet'!$A$114,'Données projet'!$B$114,BY82+BX83-CG82)))</f>
        <v>260.49999999999989</v>
      </c>
      <c r="BZ83" s="14">
        <f>BY83*VLOOKUP('Données projet'!$B$12,Paramètres!$A$1:$I$89,3,0)*VLOOKUP('Données projet'!$B$12,Paramètres!$A$1:$I$89,5,0)</f>
        <v>260.08319999999992</v>
      </c>
      <c r="CA83" s="14">
        <f t="shared" si="93"/>
        <v>62.740112503719466</v>
      </c>
      <c r="CB83" s="22">
        <f t="shared" si="64"/>
        <v>562.25060261064448</v>
      </c>
      <c r="CC83" s="62">
        <f t="shared" si="65"/>
        <v>855.58393594397785</v>
      </c>
      <c r="CD83" s="62">
        <f ca="1">AVERAGE(OFFSET($CC$3,0,0,'Données projet'!$E$12+1,1))-AVERAGE(OFFSET($H$3,0,0,'Données projet'!$E$12+1,1))</f>
        <v>378.11377635769639</v>
      </c>
      <c r="CE83" s="62">
        <f t="shared" si="94"/>
        <v>212.96194614625125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0</v>
      </c>
      <c r="CZ83" s="62">
        <f t="shared" si="96"/>
        <v>0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356.53055539648136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270.12959999999987</v>
      </c>
      <c r="P84" s="14">
        <f t="shared" si="87"/>
        <v>64.876772910497735</v>
      </c>
      <c r="Q84" s="22">
        <f t="shared" si="54"/>
        <v>583.46943281911661</v>
      </c>
      <c r="R84" s="62">
        <f t="shared" si="55"/>
        <v>876.80276615244998</v>
      </c>
      <c r="S84" s="62">
        <f ca="1">AVERAGE(OFFSET($R$3,0,0,'Données projet'!$E$9+1,1))-AVERAGE(OFFSET($H$3,0,0,'Données projet'!$E$9+1,1))</f>
        <v>384.79157630336857</v>
      </c>
      <c r="T84" s="62">
        <f t="shared" si="88"/>
        <v>216.22708298332475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4.9000000000000004</v>
      </c>
      <c r="AI84" s="14">
        <f>IF('Données projet'!$A$62&gt;35,AI83+AH84-AQ83,IF(A84&lt;'Données projet'!$A$62,$AF$205^A84,IF(A84='Données projet'!$A$62,'Données projet'!$B$62,AI83+AH84-AQ83)))</f>
        <v>289.89999999999992</v>
      </c>
      <c r="AJ84" s="14">
        <f>AI84*VLOOKUP('Données projet'!$B$10,Paramètres!$A$1:$I$89,3,0)*VLOOKUP('Données projet'!$B$10,Paramètres!$A$1:$I$89,5,0)</f>
        <v>303.00347999999991</v>
      </c>
      <c r="AK84" s="14">
        <f t="shared" si="89"/>
        <v>71.805742729948875</v>
      </c>
      <c r="AL84" s="22">
        <f t="shared" si="58"/>
        <v>652.79272958799413</v>
      </c>
      <c r="AM84" s="62">
        <f t="shared" si="59"/>
        <v>946.1260629213275</v>
      </c>
      <c r="AN84" s="62">
        <f ca="1">AVERAGE(OFFSET($AM$3,0,0,'Données projet'!$E$10+1,1))-AVERAGE(OFFSET($H$3,0,0,'Données projet'!$E$10+1,1))</f>
        <v>461.01553399907135</v>
      </c>
      <c r="AO84" s="62">
        <f t="shared" si="90"/>
        <v>267.72486628876987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IF('Données projet'!$A$88&gt;35,BD83+BC84-BL83,IF(A84&lt;'Données projet'!$A$88,$BA$205^A84,IF(A84='Données projet'!$A$88,'Données projet'!$B$88,BD83+BC84-BL83)))</f>
        <v>266.39999999999986</v>
      </c>
      <c r="BE84" s="14">
        <f>BD84*VLOOKUP('Données projet'!$B$11,Paramètres!$A$1:$I$89,3,0)*VLOOKUP('Données projet'!$B$11,Paramètres!$A$1:$I$89,5,0)</f>
        <v>286.75295999999986</v>
      </c>
      <c r="BF84" s="14">
        <f t="shared" si="91"/>
        <v>68.392118063243558</v>
      </c>
      <c r="BG84" s="22">
        <f t="shared" si="61"/>
        <v>618.54434429348237</v>
      </c>
      <c r="BH84" s="62">
        <f t="shared" si="62"/>
        <v>911.87767762681574</v>
      </c>
      <c r="BI84" s="62">
        <f ca="1">AVERAGE(OFFSET($BH$3,0,0,'Données projet'!$E$11+1,1))-AVERAGE(OFFSET($H$3,0,0,'Données projet'!$E$11+1,1))</f>
        <v>411.48197932269562</v>
      </c>
      <c r="BJ84" s="62">
        <f t="shared" si="92"/>
        <v>229.27655186342264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5.9</v>
      </c>
      <c r="BY84" s="13">
        <f>IF('Données projet'!$A$114&gt;35,BY83+BX84-CG83,IF(A84&lt;'Données projet'!$A$114,$BV$205^A84,IF(A84='Données projet'!$A$114,'Données projet'!$B$114,BY83+BX84-CG83)))</f>
        <v>266.39999999999986</v>
      </c>
      <c r="BZ84" s="14">
        <f>BY84*VLOOKUP('Données projet'!$B$12,Paramètres!$A$1:$I$89,3,0)*VLOOKUP('Données projet'!$B$12,Paramètres!$A$1:$I$89,5,0)</f>
        <v>265.97375999999991</v>
      </c>
      <c r="CA84" s="14">
        <f t="shared" si="93"/>
        <v>63.994053820561163</v>
      </c>
      <c r="CB84" s="22">
        <f t="shared" si="64"/>
        <v>574.69394240414385</v>
      </c>
      <c r="CC84" s="62">
        <f t="shared" si="65"/>
        <v>868.02727573747711</v>
      </c>
      <c r="CD84" s="62">
        <f ca="1">AVERAGE(OFFSET($CC$3,0,0,'Données projet'!$E$12+1,1))-AVERAGE(OFFSET($H$3,0,0,'Données projet'!$E$12+1,1))</f>
        <v>378.11377635769639</v>
      </c>
      <c r="CE84" s="62">
        <f t="shared" si="94"/>
        <v>212.96194614625125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0</v>
      </c>
      <c r="CZ84" s="62">
        <f t="shared" si="96"/>
        <v>0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357.73044720459762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276.11219999999986</v>
      </c>
      <c r="P85" s="14">
        <f t="shared" si="87"/>
        <v>66.144737580152963</v>
      </c>
      <c r="Q85" s="22">
        <f t="shared" si="54"/>
        <v>596.09749961876616</v>
      </c>
      <c r="R85" s="62">
        <f t="shared" si="55"/>
        <v>889.43083295209954</v>
      </c>
      <c r="S85" s="62">
        <f ca="1">AVERAGE(OFFSET($R$3,0,0,'Données projet'!$E$9+1,1))-AVERAGE(OFFSET($H$3,0,0,'Données projet'!$E$9+1,1))</f>
        <v>384.79157630336857</v>
      </c>
      <c r="T85" s="62">
        <f t="shared" si="88"/>
        <v>216.22708298332475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4.9000000000000004</v>
      </c>
      <c r="AI85" s="14">
        <f>IF('Données projet'!$A$62&gt;35,AI84+AH85-AQ84,IF(A85&lt;'Données projet'!$A$62,$AF$205^A85,IF(A85='Données projet'!$A$62,'Données projet'!$B$62,AI84+AH85-AQ84)))</f>
        <v>294.7999999999999</v>
      </c>
      <c r="AJ85" s="14">
        <f>AI85*VLOOKUP('Données projet'!$B$10,Paramètres!$A$1:$I$89,3,0)*VLOOKUP('Données projet'!$B$10,Paramètres!$A$1:$I$89,5,0)</f>
        <v>308.12495999999993</v>
      </c>
      <c r="AK85" s="14">
        <f t="shared" si="89"/>
        <v>72.877109033398767</v>
      </c>
      <c r="AL85" s="22">
        <f t="shared" si="58"/>
        <v>663.57860356650269</v>
      </c>
      <c r="AM85" s="62">
        <f t="shared" si="59"/>
        <v>956.91193689983606</v>
      </c>
      <c r="AN85" s="62">
        <f ca="1">AVERAGE(OFFSET($AM$3,0,0,'Données projet'!$E$10+1,1))-AVERAGE(OFFSET($H$3,0,0,'Données projet'!$E$10+1,1))</f>
        <v>461.01553399907135</v>
      </c>
      <c r="AO85" s="62">
        <f t="shared" si="90"/>
        <v>267.72486628876987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IF('Données projet'!$A$88&gt;35,BD84+BC85-BL84,IF(A85&lt;'Données projet'!$A$88,$BA$205^A85,IF(A85='Données projet'!$A$88,'Données projet'!$B$88,BD84+BC85-BL84)))</f>
        <v>272.29999999999984</v>
      </c>
      <c r="BE85" s="14">
        <f>BD85*VLOOKUP('Données projet'!$B$11,Paramètres!$A$1:$I$89,3,0)*VLOOKUP('Données projet'!$B$11,Paramètres!$A$1:$I$89,5,0)</f>
        <v>293.10371999999984</v>
      </c>
      <c r="BF85" s="14">
        <f t="shared" si="91"/>
        <v>69.728787344046424</v>
      </c>
      <c r="BG85" s="22">
        <f t="shared" si="61"/>
        <v>631.9332836242138</v>
      </c>
      <c r="BH85" s="62">
        <f t="shared" si="62"/>
        <v>925.26661695754706</v>
      </c>
      <c r="BI85" s="62">
        <f ca="1">AVERAGE(OFFSET($BH$3,0,0,'Données projet'!$E$11+1,1))-AVERAGE(OFFSET($H$3,0,0,'Données projet'!$E$11+1,1))</f>
        <v>411.48197932269562</v>
      </c>
      <c r="BJ85" s="62">
        <f t="shared" si="92"/>
        <v>229.27655186342264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5.9</v>
      </c>
      <c r="BY85" s="13">
        <f>IF('Données projet'!$A$114&gt;35,BY84+BX85-CG84,IF(A85&lt;'Données projet'!$A$114,$BV$205^A85,IF(A85='Données projet'!$A$114,'Données projet'!$B$114,BY84+BX85-CG84)))</f>
        <v>272.29999999999984</v>
      </c>
      <c r="BZ85" s="14">
        <f>BY85*VLOOKUP('Données projet'!$B$12,Paramètres!$A$1:$I$89,3,0)*VLOOKUP('Données projet'!$B$12,Paramètres!$A$1:$I$89,5,0)</f>
        <v>271.86431999999985</v>
      </c>
      <c r="CA85" s="14">
        <f t="shared" si="93"/>
        <v>65.244766451172808</v>
      </c>
      <c r="CB85" s="22">
        <f t="shared" si="64"/>
        <v>587.13165890245898</v>
      </c>
      <c r="CC85" s="62">
        <f t="shared" si="65"/>
        <v>880.46499223579235</v>
      </c>
      <c r="CD85" s="62">
        <f ca="1">AVERAGE(OFFSET($CC$3,0,0,'Données projet'!$E$12+1,1))-AVERAGE(OFFSET($H$3,0,0,'Données projet'!$E$12+1,1))</f>
        <v>378.11377635769639</v>
      </c>
      <c r="CE85" s="62">
        <f t="shared" si="94"/>
        <v>212.96194614625125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0</v>
      </c>
      <c r="CZ85" s="62">
        <f t="shared" si="96"/>
        <v>0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358.92998587821728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282.09479999999985</v>
      </c>
      <c r="P86" s="14">
        <f t="shared" si="87"/>
        <v>67.409508117681739</v>
      </c>
      <c r="Q86" s="22">
        <f t="shared" si="54"/>
        <v>608.72000330496201</v>
      </c>
      <c r="R86" s="62">
        <f t="shared" si="55"/>
        <v>902.05333663829538</v>
      </c>
      <c r="S86" s="62">
        <f ca="1">AVERAGE(OFFSET($R$3,0,0,'Données projet'!$E$9+1,1))-AVERAGE(OFFSET($H$3,0,0,'Données projet'!$E$9+1,1))</f>
        <v>384.79157630336857</v>
      </c>
      <c r="T86" s="62">
        <f t="shared" si="88"/>
        <v>216.22708298332475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4.9000000000000004</v>
      </c>
      <c r="AI86" s="14">
        <f>IF('Données projet'!$A$62&gt;35,AI85+AH86-AQ85,IF(A86&lt;'Données projet'!$A$62,$AF$205^A86,IF(A86='Données projet'!$A$62,'Données projet'!$B$62,AI85+AH86-AQ85)))</f>
        <v>299.69999999999987</v>
      </c>
      <c r="AJ86" s="14">
        <f>AI86*VLOOKUP('Données projet'!$B$10,Paramètres!$A$1:$I$89,3,0)*VLOOKUP('Données projet'!$B$10,Paramètres!$A$1:$I$89,5,0)</f>
        <v>313.24643999999989</v>
      </c>
      <c r="AK86" s="14">
        <f t="shared" si="89"/>
        <v>73.946404429582898</v>
      </c>
      <c r="AL86" s="22">
        <f t="shared" si="58"/>
        <v>674.36087071485679</v>
      </c>
      <c r="AM86" s="62">
        <f t="shared" si="59"/>
        <v>967.69420404819016</v>
      </c>
      <c r="AN86" s="62">
        <f ca="1">AVERAGE(OFFSET($AM$3,0,0,'Données projet'!$E$10+1,1))-AVERAGE(OFFSET($H$3,0,0,'Données projet'!$E$10+1,1))</f>
        <v>461.01553399907135</v>
      </c>
      <c r="AO86" s="62">
        <f t="shared" si="90"/>
        <v>267.72486628876987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IF('Données projet'!$A$88&gt;35,BD85+BC86-BL85,IF(A86&lt;'Données projet'!$A$88,$BA$205^A86,IF(A86='Données projet'!$A$88,'Données projet'!$B$88,BD85+BC86-BL85)))</f>
        <v>278.19999999999982</v>
      </c>
      <c r="BE86" s="14">
        <f>BD86*VLOOKUP('Données projet'!$B$11,Paramètres!$A$1:$I$89,3,0)*VLOOKUP('Données projet'!$B$11,Paramètres!$A$1:$I$89,5,0)</f>
        <v>299.45447999999976</v>
      </c>
      <c r="BF86" s="14">
        <f t="shared" si="91"/>
        <v>71.062089418810686</v>
      </c>
      <c r="BG86" s="22">
        <f t="shared" si="61"/>
        <v>645.31635840442812</v>
      </c>
      <c r="BH86" s="62">
        <f t="shared" si="62"/>
        <v>938.64969173776149</v>
      </c>
      <c r="BI86" s="62">
        <f ca="1">AVERAGE(OFFSET($BH$3,0,0,'Données projet'!$E$11+1,1))-AVERAGE(OFFSET($H$3,0,0,'Données projet'!$E$11+1,1))</f>
        <v>411.48197932269562</v>
      </c>
      <c r="BJ86" s="62">
        <f t="shared" si="92"/>
        <v>229.27655186342264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5.9</v>
      </c>
      <c r="BY86" s="13">
        <f>IF('Données projet'!$A$114&gt;35,BY85+BX86-CG85,IF(A86&lt;'Données projet'!$A$114,$BV$205^A86,IF(A86='Données projet'!$A$114,'Données projet'!$B$114,BY85+BX86-CG85)))</f>
        <v>278.19999999999982</v>
      </c>
      <c r="BZ86" s="14">
        <f>BY86*VLOOKUP('Données projet'!$B$12,Paramètres!$A$1:$I$89,3,0)*VLOOKUP('Données projet'!$B$12,Paramètres!$A$1:$I$89,5,0)</f>
        <v>277.75487999999984</v>
      </c>
      <c r="CA86" s="14">
        <f t="shared" si="93"/>
        <v>66.492328409301336</v>
      </c>
      <c r="CB86" s="22">
        <f t="shared" si="64"/>
        <v>599.56388797953275</v>
      </c>
      <c r="CC86" s="62">
        <f t="shared" si="65"/>
        <v>892.89722131286612</v>
      </c>
      <c r="CD86" s="62">
        <f ca="1">AVERAGE(OFFSET($CC$3,0,0,'Données projet'!$E$12+1,1))-AVERAGE(OFFSET($H$3,0,0,'Données projet'!$E$12+1,1))</f>
        <v>378.11377635769639</v>
      </c>
      <c r="CE86" s="62">
        <f t="shared" si="94"/>
        <v>212.96194614625125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0</v>
      </c>
      <c r="CZ86" s="62">
        <f t="shared" si="96"/>
        <v>0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360.12917616411374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288.07739999999984</v>
      </c>
      <c r="P87" s="14">
        <f t="shared" si="87"/>
        <v>68.671160066636261</v>
      </c>
      <c r="Q87" s="22">
        <f t="shared" si="54"/>
        <v>621.33707544939125</v>
      </c>
      <c r="R87" s="62">
        <f t="shared" si="55"/>
        <v>914.67040878272451</v>
      </c>
      <c r="S87" s="62">
        <f ca="1">AVERAGE(OFFSET($R$3,0,0,'Données projet'!$E$9+1,1))-AVERAGE(OFFSET($H$3,0,0,'Données projet'!$E$9+1,1))</f>
        <v>384.79157630336857</v>
      </c>
      <c r="T87" s="62">
        <f t="shared" si="88"/>
        <v>216.22708298332475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4.9000000000000004</v>
      </c>
      <c r="AI87" s="14">
        <f>IF('Données projet'!$A$62&gt;35,AI86+AH87-AQ86,IF(A87&lt;'Données projet'!$A$62,$AF$205^A87,IF(A87='Données projet'!$A$62,'Données projet'!$B$62,AI86+AH87-AQ86)))</f>
        <v>304.59999999999985</v>
      </c>
      <c r="AJ87" s="14">
        <f>AI87*VLOOKUP('Données projet'!$B$10,Paramètres!$A$1:$I$89,3,0)*VLOOKUP('Données projet'!$B$10,Paramètres!$A$1:$I$89,5,0)</f>
        <v>318.36791999999986</v>
      </c>
      <c r="AK87" s="14">
        <f t="shared" si="89"/>
        <v>75.013666685773202</v>
      </c>
      <c r="AL87" s="22">
        <f t="shared" si="58"/>
        <v>685.13959681105473</v>
      </c>
      <c r="AM87" s="62">
        <f t="shared" si="59"/>
        <v>978.4729301443881</v>
      </c>
      <c r="AN87" s="62">
        <f ca="1">AVERAGE(OFFSET($AM$3,0,0,'Données projet'!$E$10+1,1))-AVERAGE(OFFSET($H$3,0,0,'Données projet'!$E$10+1,1))</f>
        <v>461.01553399907135</v>
      </c>
      <c r="AO87" s="62">
        <f t="shared" si="90"/>
        <v>267.72486628876987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IF('Données projet'!$A$88&gt;35,BD86+BC87-BL86,IF(A87&lt;'Données projet'!$A$88,$BA$205^A87,IF(A87='Données projet'!$A$88,'Données projet'!$B$88,BD86+BC87-BL86)))</f>
        <v>284.0999999999998</v>
      </c>
      <c r="BE87" s="14">
        <f>BD87*VLOOKUP('Données projet'!$B$11,Paramètres!$A$1:$I$89,3,0)*VLOOKUP('Données projet'!$B$11,Paramètres!$A$1:$I$89,5,0)</f>
        <v>305.8052399999998</v>
      </c>
      <c r="BF87" s="14">
        <f t="shared" si="91"/>
        <v>72.392103924412837</v>
      </c>
      <c r="BG87" s="22">
        <f t="shared" si="61"/>
        <v>658.69370733501853</v>
      </c>
      <c r="BH87" s="62">
        <f t="shared" si="62"/>
        <v>952.0270406683519</v>
      </c>
      <c r="BI87" s="62">
        <f ca="1">AVERAGE(OFFSET($BH$3,0,0,'Données projet'!$E$11+1,1))-AVERAGE(OFFSET($H$3,0,0,'Données projet'!$E$11+1,1))</f>
        <v>411.48197932269562</v>
      </c>
      <c r="BJ87" s="62">
        <f t="shared" si="92"/>
        <v>229.27655186342264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5.9</v>
      </c>
      <c r="BY87" s="13">
        <f>IF('Données projet'!$A$114&gt;35,BY86+BX87-CG86,IF(A87&lt;'Données projet'!$A$114,$BV$205^A87,IF(A87='Données projet'!$A$114,'Données projet'!$B$114,BY86+BX87-CG86)))</f>
        <v>284.0999999999998</v>
      </c>
      <c r="BZ87" s="14">
        <f>BY87*VLOOKUP('Données projet'!$B$12,Paramètres!$A$1:$I$89,3,0)*VLOOKUP('Données projet'!$B$12,Paramètres!$A$1:$I$89,5,0)</f>
        <v>283.64543999999978</v>
      </c>
      <c r="CA87" s="14">
        <f t="shared" si="93"/>
        <v>67.736814210646415</v>
      </c>
      <c r="CB87" s="22">
        <f t="shared" si="64"/>
        <v>611.99075941687533</v>
      </c>
      <c r="CC87" s="62">
        <f t="shared" si="65"/>
        <v>905.32409275020859</v>
      </c>
      <c r="CD87" s="62">
        <f ca="1">AVERAGE(OFFSET($CC$3,0,0,'Données projet'!$E$12+1,1))-AVERAGE(OFFSET($H$3,0,0,'Données projet'!$E$12+1,1))</f>
        <v>378.11377635769639</v>
      </c>
      <c r="CE87" s="62">
        <f t="shared" si="94"/>
        <v>212.96194614625125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0</v>
      </c>
      <c r="CZ87" s="62">
        <f t="shared" si="96"/>
        <v>0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361.32802268953901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294.05999999999977</v>
      </c>
      <c r="P88" s="14">
        <f t="shared" si="87"/>
        <v>69.929765653573313</v>
      </c>
      <c r="Q88" s="22">
        <f t="shared" si="54"/>
        <v>633.94884184663977</v>
      </c>
      <c r="R88" s="62">
        <f t="shared" si="55"/>
        <v>927.28217517997314</v>
      </c>
      <c r="S88" s="62">
        <f ca="1">AVERAGE(OFFSET($R$3,0,0,'Données projet'!$E$9+1,1))-AVERAGE(OFFSET($H$3,0,0,'Données projet'!$E$9+1,1))</f>
        <v>384.79157630336857</v>
      </c>
      <c r="T88" s="62">
        <f t="shared" si="88"/>
        <v>216.22708298332475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4.9000000000000004</v>
      </c>
      <c r="AI88" s="14">
        <f>IF('Données projet'!$A$62&gt;35,AI87+AH88-AQ87,IF(A88&lt;'Données projet'!$A$62,$AF$205^A88,IF(A88='Données projet'!$A$62,'Données projet'!$B$62,AI87+AH88-AQ87)))</f>
        <v>309.49999999999983</v>
      </c>
      <c r="AJ88" s="14">
        <f>AI88*VLOOKUP('Données projet'!$B$10,Paramètres!$A$1:$I$89,3,0)*VLOOKUP('Données projet'!$B$10,Paramètres!$A$1:$I$89,5,0)</f>
        <v>323.48939999999988</v>
      </c>
      <c r="AK88" s="14">
        <f t="shared" si="89"/>
        <v>76.078932284460763</v>
      </c>
      <c r="AL88" s="22">
        <f t="shared" si="58"/>
        <v>695.91484539543546</v>
      </c>
      <c r="AM88" s="62">
        <f t="shared" si="59"/>
        <v>989.24817872876883</v>
      </c>
      <c r="AN88" s="62">
        <f ca="1">AVERAGE(OFFSET($AM$3,0,0,'Données projet'!$E$10+1,1))-AVERAGE(OFFSET($H$3,0,0,'Données projet'!$E$10+1,1))</f>
        <v>461.01553399907135</v>
      </c>
      <c r="AO88" s="62">
        <f t="shared" si="90"/>
        <v>267.72486628876987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IF('Données projet'!$A$88&gt;35,BD87+BC88-BL87,IF(A88&lt;'Données projet'!$A$88,$BA$205^A88,IF(A88='Données projet'!$A$88,'Données projet'!$B$88,BD87+BC88-BL87)))</f>
        <v>289.99999999999977</v>
      </c>
      <c r="BE88" s="14">
        <f>BD88*VLOOKUP('Données projet'!$B$11,Paramètres!$A$1:$I$89,3,0)*VLOOKUP('Données projet'!$B$11,Paramètres!$A$1:$I$89,5,0)</f>
        <v>312.15599999999972</v>
      </c>
      <c r="BF88" s="14">
        <f t="shared" si="91"/>
        <v>73.718907001002492</v>
      </c>
      <c r="BG88" s="22">
        <f t="shared" si="61"/>
        <v>672.06546302674553</v>
      </c>
      <c r="BH88" s="62">
        <f t="shared" si="62"/>
        <v>965.3987963600789</v>
      </c>
      <c r="BI88" s="62">
        <f ca="1">AVERAGE(OFFSET($BH$3,0,0,'Données projet'!$E$11+1,1))-AVERAGE(OFFSET($H$3,0,0,'Données projet'!$E$11+1,1))</f>
        <v>411.48197932269562</v>
      </c>
      <c r="BJ88" s="62">
        <f t="shared" si="92"/>
        <v>229.27655186342264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290</v>
      </c>
      <c r="BW88" s="13">
        <f>VLOOKUP(A88,'Données projet'!$A$113:$I$133,9,0)</f>
        <v>5.9</v>
      </c>
      <c r="BX88" s="13">
        <f t="array" ref="BX88">INDEX(BW:BW,MIN(IF(ISNUMBER(BW88:BW284),ROW(BW88:BW284),"")))</f>
        <v>5.9</v>
      </c>
      <c r="BY88" s="13">
        <f>IF('Données projet'!$A$114&gt;35,BY87+BX88-CG87,IF(A88&lt;'Données projet'!$A$114,$BV$205^A88,IF(A88='Données projet'!$A$114,'Données projet'!$B$114,BY87+BX88-CG87)))</f>
        <v>289.99999999999977</v>
      </c>
      <c r="BZ88" s="14">
        <f>BY88*VLOOKUP('Données projet'!$B$12,Paramètres!$A$1:$I$89,3,0)*VLOOKUP('Données projet'!$B$12,Paramètres!$A$1:$I$89,5,0)</f>
        <v>289.53599999999977</v>
      </c>
      <c r="CA88" s="14">
        <f t="shared" si="93"/>
        <v>68.97829509904436</v>
      </c>
      <c r="CB88" s="22">
        <f t="shared" si="64"/>
        <v>624.41239729750191</v>
      </c>
      <c r="CC88" s="62">
        <f t="shared" si="65"/>
        <v>917.74573063083517</v>
      </c>
      <c r="CD88" s="62">
        <f ca="1">AVERAGE(OFFSET($CC$3,0,0,'Données projet'!$E$12+1,1))-AVERAGE(OFFSET($H$3,0,0,'Données projet'!$E$12+1,1))</f>
        <v>378.11377635769639</v>
      </c>
      <c r="CE88" s="62">
        <f t="shared" si="94"/>
        <v>212.96194614625125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42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0</v>
      </c>
      <c r="CZ88" s="62">
        <f t="shared" si="96"/>
        <v>0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362.52652996660277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256.74479999999977</v>
      </c>
      <c r="P89" s="14">
        <f t="shared" si="87"/>
        <v>62.027992887126103</v>
      </c>
      <c r="Q89" s="22">
        <f t="shared" si="54"/>
        <v>555.19594761174415</v>
      </c>
      <c r="R89" s="62">
        <f t="shared" si="55"/>
        <v>848.52928094507752</v>
      </c>
      <c r="S89" s="62">
        <f ca="1">AVERAGE(OFFSET($R$3,0,0,'Données projet'!$E$9+1,1))-AVERAGE(OFFSET($H$3,0,0,'Données projet'!$E$9+1,1))</f>
        <v>384.79157630336857</v>
      </c>
      <c r="T89" s="62">
        <f t="shared" si="88"/>
        <v>216.22708298332475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4.9000000000000004</v>
      </c>
      <c r="AI89" s="14">
        <f>IF('Données projet'!$A$62&gt;35,AI88+AH89-AQ88,IF(A89&lt;'Données projet'!$A$62,$AF$205^A89,IF(A89='Données projet'!$A$62,'Données projet'!$B$62,AI88+AH89-AQ88)))</f>
        <v>314.39999999999981</v>
      </c>
      <c r="AJ89" s="14">
        <f>AI89*VLOOKUP('Données projet'!$B$10,Paramètres!$A$1:$I$89,3,0)*VLOOKUP('Données projet'!$B$10,Paramètres!$A$1:$I$89,5,0)</f>
        <v>328.61087999999984</v>
      </c>
      <c r="AK89" s="14">
        <f t="shared" si="89"/>
        <v>77.142236486697911</v>
      </c>
      <c r="AL89" s="22">
        <f t="shared" si="58"/>
        <v>706.68667788099856</v>
      </c>
      <c r="AM89" s="62">
        <f t="shared" si="59"/>
        <v>1000.0200112143318</v>
      </c>
      <c r="AN89" s="62">
        <f ca="1">AVERAGE(OFFSET($AM$3,0,0,'Données projet'!$E$10+1,1))-AVERAGE(OFFSET($H$3,0,0,'Données projet'!$E$10+1,1))</f>
        <v>461.01553399907135</v>
      </c>
      <c r="AO89" s="62">
        <f t="shared" si="90"/>
        <v>267.72486628876987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IF('Données projet'!$A$88&gt;35,BD88+BC89-BL88,IF(A89&lt;'Données projet'!$A$88,$BA$205^A89,IF(A89='Données projet'!$A$88,'Données projet'!$B$88,BD88+BC89-BL88)))</f>
        <v>253.19999999999976</v>
      </c>
      <c r="BE89" s="14">
        <f>BD89*VLOOKUP('Données projet'!$B$11,Paramètres!$A$1:$I$89,3,0)*VLOOKUP('Données projet'!$B$11,Paramètres!$A$1:$I$89,5,0)</f>
        <v>272.54447999999974</v>
      </c>
      <c r="BF89" s="14">
        <f t="shared" si="91"/>
        <v>65.388977016702441</v>
      </c>
      <c r="BG89" s="22">
        <f t="shared" si="61"/>
        <v>588.56743763742293</v>
      </c>
      <c r="BH89" s="62">
        <f t="shared" si="62"/>
        <v>881.90077097075618</v>
      </c>
      <c r="BI89" s="62">
        <f ca="1">AVERAGE(OFFSET($BH$3,0,0,'Données projet'!$E$11+1,1))-AVERAGE(OFFSET($H$3,0,0,'Données projet'!$E$11+1,1))</f>
        <v>411.48197932269562</v>
      </c>
      <c r="BJ89" s="62">
        <f t="shared" si="92"/>
        <v>229.27655186342264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5.2</v>
      </c>
      <c r="BY89" s="13">
        <f>IF('Données projet'!$A$114&gt;35,BY88+BX89-CG88,IF(A89&lt;'Données projet'!$A$114,$BV$205^A89,IF(A89='Données projet'!$A$114,'Données projet'!$B$114,BY88+BX89-CG88)))</f>
        <v>253.19999999999976</v>
      </c>
      <c r="BZ89" s="14">
        <f>BY89*VLOOKUP('Données projet'!$B$12,Paramètres!$A$1:$I$89,3,0)*VLOOKUP('Données projet'!$B$12,Paramètres!$A$1:$I$89,5,0)</f>
        <v>252.79487999999978</v>
      </c>
      <c r="CA89" s="14">
        <f t="shared" si="93"/>
        <v>61.184034549255998</v>
      </c>
      <c r="CB89" s="22">
        <f t="shared" si="64"/>
        <v>546.84660950662044</v>
      </c>
      <c r="CC89" s="62">
        <f t="shared" si="65"/>
        <v>840.17994283995381</v>
      </c>
      <c r="CD89" s="62">
        <f ca="1">AVERAGE(OFFSET($CC$3,0,0,'Données projet'!$E$12+1,1))-AVERAGE(OFFSET($H$3,0,0,'Données projet'!$E$12+1,1))</f>
        <v>378.11377635769639</v>
      </c>
      <c r="CE89" s="62">
        <f t="shared" si="94"/>
        <v>212.96194614625125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0</v>
      </c>
      <c r="CZ89" s="62">
        <f t="shared" si="96"/>
        <v>0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363.72470239644252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262.01759999999973</v>
      </c>
      <c r="P90" s="14">
        <f t="shared" si="87"/>
        <v>63.152255067978103</v>
      </c>
      <c r="Q90" s="22">
        <f t="shared" si="54"/>
        <v>566.33749757672797</v>
      </c>
      <c r="R90" s="62">
        <f t="shared" si="55"/>
        <v>859.67083091006134</v>
      </c>
      <c r="S90" s="62">
        <f ca="1">AVERAGE(OFFSET($R$3,0,0,'Données projet'!$E$9+1,1))-AVERAGE(OFFSET($H$3,0,0,'Données projet'!$E$9+1,1))</f>
        <v>384.79157630336857</v>
      </c>
      <c r="T90" s="62">
        <f t="shared" si="88"/>
        <v>216.22708298332475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4.9000000000000004</v>
      </c>
      <c r="AI90" s="14">
        <f>IF('Données projet'!$A$62&gt;35,AI89+AH90-AQ89,IF(A90&lt;'Données projet'!$A$62,$AF$205^A90,IF(A90='Données projet'!$A$62,'Données projet'!$B$62,AI89+AH90-AQ89)))</f>
        <v>319.29999999999978</v>
      </c>
      <c r="AJ90" s="14">
        <f>AI90*VLOOKUP('Données projet'!$B$10,Paramètres!$A$1:$I$89,3,0)*VLOOKUP('Données projet'!$B$10,Paramètres!$A$1:$I$89,5,0)</f>
        <v>333.7323599999998</v>
      </c>
      <c r="AK90" s="14">
        <f t="shared" si="89"/>
        <v>78.203613391379122</v>
      </c>
      <c r="AL90" s="22">
        <f t="shared" si="58"/>
        <v>717.45515365665153</v>
      </c>
      <c r="AM90" s="62">
        <f t="shared" si="59"/>
        <v>1010.7884869899849</v>
      </c>
      <c r="AN90" s="62">
        <f ca="1">AVERAGE(OFFSET($AM$3,0,0,'Données projet'!$E$10+1,1))-AVERAGE(OFFSET($H$3,0,0,'Données projet'!$E$10+1,1))</f>
        <v>461.01553399907135</v>
      </c>
      <c r="AO90" s="62">
        <f t="shared" si="90"/>
        <v>267.72486628876987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IF('Données projet'!$A$88&gt;35,BD89+BC90-BL89,IF(A90&lt;'Données projet'!$A$88,$BA$205^A90,IF(A90='Données projet'!$A$88,'Données projet'!$B$88,BD89+BC90-BL89)))</f>
        <v>258.39999999999975</v>
      </c>
      <c r="BE90" s="14">
        <f>BD90*VLOOKUP('Données projet'!$B$11,Paramètres!$A$1:$I$89,3,0)*VLOOKUP('Données projet'!$B$11,Paramètres!$A$1:$I$89,5,0)</f>
        <v>278.14175999999975</v>
      </c>
      <c r="BF90" s="14">
        <f t="shared" si="91"/>
        <v>66.574157295520351</v>
      </c>
      <c r="BG90" s="22">
        <f t="shared" si="61"/>
        <v>600.38022262303082</v>
      </c>
      <c r="BH90" s="62">
        <f t="shared" si="62"/>
        <v>893.71355595636419</v>
      </c>
      <c r="BI90" s="62">
        <f ca="1">AVERAGE(OFFSET($BH$3,0,0,'Données projet'!$E$11+1,1))-AVERAGE(OFFSET($H$3,0,0,'Données projet'!$E$11+1,1))</f>
        <v>411.48197932269562</v>
      </c>
      <c r="BJ90" s="62">
        <f t="shared" si="92"/>
        <v>229.27655186342264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5.2</v>
      </c>
      <c r="BY90" s="13">
        <f>IF('Données projet'!$A$114&gt;35,BY89+BX90-CG89,IF(A90&lt;'Données projet'!$A$114,$BV$205^A90,IF(A90='Données projet'!$A$114,'Données projet'!$B$114,BY89+BX90-CG89)))</f>
        <v>258.39999999999975</v>
      </c>
      <c r="BZ90" s="14">
        <f>BY90*VLOOKUP('Données projet'!$B$12,Paramètres!$A$1:$I$89,3,0)*VLOOKUP('Données projet'!$B$12,Paramètres!$A$1:$I$89,5,0)</f>
        <v>257.98655999999977</v>
      </c>
      <c r="CA90" s="14">
        <f t="shared" si="93"/>
        <v>62.29299991979191</v>
      </c>
      <c r="CB90" s="22">
        <f t="shared" si="64"/>
        <v>557.82023352697047</v>
      </c>
      <c r="CC90" s="62">
        <f t="shared" si="65"/>
        <v>851.15356686030373</v>
      </c>
      <c r="CD90" s="62">
        <f ca="1">AVERAGE(OFFSET($CC$3,0,0,'Données projet'!$E$12+1,1))-AVERAGE(OFFSET($H$3,0,0,'Données projet'!$E$12+1,1))</f>
        <v>378.11377635769639</v>
      </c>
      <c r="CE90" s="62">
        <f t="shared" si="94"/>
        <v>212.96194614625125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0</v>
      </c>
      <c r="CZ90" s="62">
        <f t="shared" si="96"/>
        <v>0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364.92254427319637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267.29039999999975</v>
      </c>
      <c r="P91" s="14">
        <f t="shared" si="87"/>
        <v>64.273886654661325</v>
      </c>
      <c r="Q91" s="22">
        <f t="shared" si="54"/>
        <v>577.47446592353469</v>
      </c>
      <c r="R91" s="62">
        <f t="shared" si="55"/>
        <v>870.80779925686807</v>
      </c>
      <c r="S91" s="62">
        <f ca="1">AVERAGE(OFFSET($R$3,0,0,'Données projet'!$E$9+1,1))-AVERAGE(OFFSET($H$3,0,0,'Données projet'!$E$9+1,1))</f>
        <v>384.79157630336857</v>
      </c>
      <c r="T91" s="62">
        <f t="shared" si="88"/>
        <v>216.22708298332475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4.9000000000000004</v>
      </c>
      <c r="AI91" s="14">
        <f>IF('Données projet'!$A$62&gt;35,AI90+AH91-AQ90,IF(A91&lt;'Données projet'!$A$62,$AF$205^A91,IF(A91='Données projet'!$A$62,'Données projet'!$B$62,AI90+AH91-AQ90)))</f>
        <v>324.19999999999976</v>
      </c>
      <c r="AJ91" s="14">
        <f>AI91*VLOOKUP('Données projet'!$B$10,Paramètres!$A$1:$I$89,3,0)*VLOOKUP('Données projet'!$B$10,Paramètres!$A$1:$I$89,5,0)</f>
        <v>338.85383999999976</v>
      </c>
      <c r="AK91" s="14">
        <f t="shared" si="89"/>
        <v>79.263095990778993</v>
      </c>
      <c r="AL91" s="22">
        <f t="shared" si="58"/>
        <v>728.22033018393961</v>
      </c>
      <c r="AM91" s="62">
        <f t="shared" si="59"/>
        <v>1021.553663517273</v>
      </c>
      <c r="AN91" s="62">
        <f ca="1">AVERAGE(OFFSET($AM$3,0,0,'Données projet'!$E$10+1,1))-AVERAGE(OFFSET($H$3,0,0,'Données projet'!$E$10+1,1))</f>
        <v>461.01553399907135</v>
      </c>
      <c r="AO91" s="62">
        <f t="shared" si="90"/>
        <v>267.72486628876987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IF('Données projet'!$A$88&gt;35,BD90+BC91-BL90,IF(A91&lt;'Données projet'!$A$88,$BA$205^A91,IF(A91='Données projet'!$A$88,'Données projet'!$B$88,BD90+BC91-BL90)))</f>
        <v>263.59999999999974</v>
      </c>
      <c r="BE91" s="14">
        <f>BD91*VLOOKUP('Données projet'!$B$11,Paramètres!$A$1:$I$89,3,0)*VLOOKUP('Données projet'!$B$11,Paramètres!$A$1:$I$89,5,0)</f>
        <v>283.7390399999997</v>
      </c>
      <c r="BF91" s="14">
        <f t="shared" si="91"/>
        <v>67.756564441537463</v>
      </c>
      <c r="BG91" s="22">
        <f t="shared" si="61"/>
        <v>612.18817773567719</v>
      </c>
      <c r="BH91" s="62">
        <f t="shared" si="62"/>
        <v>905.52151106901056</v>
      </c>
      <c r="BI91" s="62">
        <f ca="1">AVERAGE(OFFSET($BH$3,0,0,'Données projet'!$E$11+1,1))-AVERAGE(OFFSET($H$3,0,0,'Données projet'!$E$11+1,1))</f>
        <v>411.48197932269562</v>
      </c>
      <c r="BJ91" s="62">
        <f t="shared" si="92"/>
        <v>229.27655186342264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5.2</v>
      </c>
      <c r="BY91" s="13">
        <f>IF('Données projet'!$A$114&gt;35,BY90+BX91-CG90,IF(A91&lt;'Données projet'!$A$114,$BV$205^A91,IF(A91='Données projet'!$A$114,'Données projet'!$B$114,BY90+BX91-CG90)))</f>
        <v>263.59999999999974</v>
      </c>
      <c r="BZ91" s="14">
        <f>BY91*VLOOKUP('Données projet'!$B$12,Paramètres!$A$1:$I$89,3,0)*VLOOKUP('Données projet'!$B$12,Paramètres!$A$1:$I$89,5,0)</f>
        <v>263.17823999999973</v>
      </c>
      <c r="CA91" s="14">
        <f t="shared" si="93"/>
        <v>63.399370488255137</v>
      </c>
      <c r="CB91" s="22">
        <f t="shared" si="64"/>
        <v>568.78933826704395</v>
      </c>
      <c r="CC91" s="62">
        <f t="shared" si="65"/>
        <v>862.12267160037732</v>
      </c>
      <c r="CD91" s="62">
        <f ca="1">AVERAGE(OFFSET($CC$3,0,0,'Données projet'!$E$12+1,1))-AVERAGE(OFFSET($H$3,0,0,'Données projet'!$E$12+1,1))</f>
        <v>378.11377635769639</v>
      </c>
      <c r="CE91" s="62">
        <f t="shared" si="94"/>
        <v>212.96194614625125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0</v>
      </c>
      <c r="CZ91" s="62">
        <f t="shared" si="96"/>
        <v>0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366.12005978779001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272.56319999999977</v>
      </c>
      <c r="P92" s="14">
        <f t="shared" si="87"/>
        <v>65.392945522034552</v>
      </c>
      <c r="Q92" s="22">
        <f t="shared" si="54"/>
        <v>588.6069534508764</v>
      </c>
      <c r="R92" s="62">
        <f t="shared" si="55"/>
        <v>881.94028678420977</v>
      </c>
      <c r="S92" s="62">
        <f ca="1">AVERAGE(OFFSET($R$3,0,0,'Données projet'!$E$9+1,1))-AVERAGE(OFFSET($H$3,0,0,'Données projet'!$E$9+1,1))</f>
        <v>384.79157630336857</v>
      </c>
      <c r="T92" s="62">
        <f t="shared" si="88"/>
        <v>216.22708298332475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4.9000000000000004</v>
      </c>
      <c r="AI92" s="14">
        <f>IF('Données projet'!$A$62&gt;35,AI91+AH92-AQ91,IF(A92&lt;'Données projet'!$A$62,$AF$205^A92,IF(A92='Données projet'!$A$62,'Données projet'!$B$62,AI91+AH92-AQ91)))</f>
        <v>329.09999999999974</v>
      </c>
      <c r="AJ92" s="14">
        <f>AI92*VLOOKUP('Données projet'!$B$10,Paramètres!$A$1:$I$89,3,0)*VLOOKUP('Données projet'!$B$10,Paramètres!$A$1:$I$89,5,0)</f>
        <v>343.97531999999978</v>
      </c>
      <c r="AK92" s="14">
        <f t="shared" si="89"/>
        <v>80.320716222638879</v>
      </c>
      <c r="AL92" s="22">
        <f t="shared" si="58"/>
        <v>738.98226308776236</v>
      </c>
      <c r="AM92" s="62">
        <f t="shared" si="59"/>
        <v>1032.3155964210957</v>
      </c>
      <c r="AN92" s="62">
        <f ca="1">AVERAGE(OFFSET($AM$3,0,0,'Données projet'!$E$10+1,1))-AVERAGE(OFFSET($H$3,0,0,'Données projet'!$E$10+1,1))</f>
        <v>461.01553399907135</v>
      </c>
      <c r="AO92" s="62">
        <f t="shared" si="90"/>
        <v>267.72486628876987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IF('Données projet'!$A$88&gt;35,BD91+BC92-BL91,IF(A92&lt;'Données projet'!$A$88,$BA$205^A92,IF(A92='Données projet'!$A$88,'Données projet'!$B$88,BD91+BC92-BL91)))</f>
        <v>268.79999999999973</v>
      </c>
      <c r="BE92" s="14">
        <f>BD92*VLOOKUP('Données projet'!$B$11,Paramètres!$A$1:$I$89,3,0)*VLOOKUP('Données projet'!$B$11,Paramètres!$A$1:$I$89,5,0)</f>
        <v>289.33631999999972</v>
      </c>
      <c r="BF92" s="14">
        <f t="shared" si="91"/>
        <v>68.936259465559303</v>
      </c>
      <c r="BG92" s="22">
        <f t="shared" si="61"/>
        <v>623.99140923584866</v>
      </c>
      <c r="BH92" s="62">
        <f t="shared" si="62"/>
        <v>917.32474256918204</v>
      </c>
      <c r="BI92" s="62">
        <f ca="1">AVERAGE(OFFSET($BH$3,0,0,'Données projet'!$E$11+1,1))-AVERAGE(OFFSET($H$3,0,0,'Données projet'!$E$11+1,1))</f>
        <v>411.48197932269562</v>
      </c>
      <c r="BJ92" s="62">
        <f t="shared" si="92"/>
        <v>229.27655186342264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5.2</v>
      </c>
      <c r="BY92" s="13">
        <f>IF('Données projet'!$A$114&gt;35,BY91+BX92-CG91,IF(A92&lt;'Données projet'!$A$114,$BV$205^A92,IF(A92='Données projet'!$A$114,'Données projet'!$B$114,BY91+BX92-CG91)))</f>
        <v>268.79999999999973</v>
      </c>
      <c r="BZ92" s="14">
        <f>BY92*VLOOKUP('Données projet'!$B$12,Paramètres!$A$1:$I$89,3,0)*VLOOKUP('Données projet'!$B$12,Paramètres!$A$1:$I$89,5,0)</f>
        <v>268.36991999999975</v>
      </c>
      <c r="CA92" s="14">
        <f t="shared" si="93"/>
        <v>64.50320334205405</v>
      </c>
      <c r="CB92" s="22">
        <f t="shared" si="64"/>
        <v>579.754023154077</v>
      </c>
      <c r="CC92" s="62">
        <f t="shared" si="65"/>
        <v>873.08735648741026</v>
      </c>
      <c r="CD92" s="62">
        <f ca="1">AVERAGE(OFFSET($CC$3,0,0,'Données projet'!$E$12+1,1))-AVERAGE(OFFSET($H$3,0,0,'Données projet'!$E$12+1,1))</f>
        <v>378.11377635769639</v>
      </c>
      <c r="CE92" s="62">
        <f t="shared" si="94"/>
        <v>212.96194614625125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0</v>
      </c>
      <c r="CZ92" s="62">
        <f t="shared" si="96"/>
        <v>0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367.31725303154894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277.83599999999973</v>
      </c>
      <c r="P93" s="14">
        <f t="shared" si="87"/>
        <v>66.509487177652261</v>
      </c>
      <c r="Q93" s="22">
        <f t="shared" si="54"/>
        <v>599.73505683441056</v>
      </c>
      <c r="R93" s="62">
        <f t="shared" si="55"/>
        <v>893.06839016774393</v>
      </c>
      <c r="S93" s="62">
        <f ca="1">AVERAGE(OFFSET($R$3,0,0,'Données projet'!$E$9+1,1))-AVERAGE(OFFSET($H$3,0,0,'Données projet'!$E$9+1,1))</f>
        <v>384.79157630336857</v>
      </c>
      <c r="T93" s="62">
        <f t="shared" si="88"/>
        <v>216.22708298332475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334</v>
      </c>
      <c r="AG93" s="13">
        <f>VLOOKUP(A93,'Données projet'!$A$61:$I$81,9,0)</f>
        <v>4.9000000000000004</v>
      </c>
      <c r="AH93" s="13">
        <f t="array" ref="AH93">INDEX(AG:AG,MIN(IF(ISNUMBER(AG93:AG289),ROW(AG93:AG289),"")))</f>
        <v>4.9000000000000004</v>
      </c>
      <c r="AI93" s="14">
        <f>IF('Données projet'!$A$62&gt;35,AI92+AH93-AQ92,IF(A93&lt;'Données projet'!$A$62,$AF$205^A93,IF(A93='Données projet'!$A$62,'Données projet'!$B$62,AI92+AH93-AQ92)))</f>
        <v>333.99999999999972</v>
      </c>
      <c r="AJ93" s="14">
        <f>AI93*VLOOKUP('Données projet'!$B$10,Paramètres!$A$1:$I$89,3,0)*VLOOKUP('Données projet'!$B$10,Paramètres!$A$1:$I$89,5,0)</f>
        <v>349.09679999999975</v>
      </c>
      <c r="AK93" s="14">
        <f t="shared" si="89"/>
        <v>81.376505019061597</v>
      </c>
      <c r="AL93" s="22">
        <f t="shared" si="58"/>
        <v>749.74100624153186</v>
      </c>
      <c r="AM93" s="62">
        <f t="shared" si="59"/>
        <v>1043.0743395748652</v>
      </c>
      <c r="AN93" s="62">
        <f ca="1">AVERAGE(OFFSET($AM$3,0,0,'Données projet'!$E$10+1,1))-AVERAGE(OFFSET($H$3,0,0,'Données projet'!$E$10+1,1))</f>
        <v>461.01553399907135</v>
      </c>
      <c r="AO93" s="62">
        <f t="shared" si="90"/>
        <v>267.72486628876987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IF('Données projet'!$A$88&gt;35,BD92+BC93-BL92,IF(A93&lt;'Données projet'!$A$88,$BA$205^A93,IF(A93='Données projet'!$A$88,'Données projet'!$B$88,BD92+BC93-BL92)))</f>
        <v>273.99999999999972</v>
      </c>
      <c r="BE93" s="14">
        <f>BD93*VLOOKUP('Données projet'!$B$11,Paramètres!$A$1:$I$89,3,0)*VLOOKUP('Données projet'!$B$11,Paramètres!$A$1:$I$89,5,0)</f>
        <v>294.93359999999973</v>
      </c>
      <c r="BF93" s="14">
        <f t="shared" si="91"/>
        <v>70.113300882814812</v>
      </c>
      <c r="BG93" s="22">
        <f t="shared" si="61"/>
        <v>635.79001903756864</v>
      </c>
      <c r="BH93" s="62">
        <f t="shared" si="62"/>
        <v>929.12335237090201</v>
      </c>
      <c r="BI93" s="62">
        <f ca="1">AVERAGE(OFFSET($BH$3,0,0,'Données projet'!$E$11+1,1))-AVERAGE(OFFSET($H$3,0,0,'Données projet'!$E$11+1,1))</f>
        <v>411.48197932269562</v>
      </c>
      <c r="BJ93" s="62">
        <f t="shared" si="92"/>
        <v>229.27655186342264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5.2</v>
      </c>
      <c r="BY93" s="13">
        <f>IF('Données projet'!$A$114&gt;35,BY92+BX93-CG92,IF(A93&lt;'Données projet'!$A$114,$BV$205^A93,IF(A93='Données projet'!$A$114,'Données projet'!$B$114,BY92+BX93-CG92)))</f>
        <v>273.99999999999972</v>
      </c>
      <c r="BZ93" s="14">
        <f>BY93*VLOOKUP('Données projet'!$B$12,Paramètres!$A$1:$I$89,3,0)*VLOOKUP('Données projet'!$B$12,Paramètres!$A$1:$I$89,5,0)</f>
        <v>273.56159999999971</v>
      </c>
      <c r="CA93" s="14">
        <f t="shared" si="93"/>
        <v>65.604553233502429</v>
      </c>
      <c r="CB93" s="22">
        <f t="shared" si="64"/>
        <v>590.71438354834947</v>
      </c>
      <c r="CC93" s="62">
        <f t="shared" si="65"/>
        <v>884.04771688168285</v>
      </c>
      <c r="CD93" s="62">
        <f ca="1">AVERAGE(OFFSET($CC$3,0,0,'Données projet'!$E$12+1,1))-AVERAGE(OFFSET($H$3,0,0,'Données projet'!$E$12+1,1))</f>
        <v>378.11377635769639</v>
      </c>
      <c r="CE93" s="62">
        <f t="shared" si="94"/>
        <v>212.96194614625125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0</v>
      </c>
      <c r="CZ93" s="62">
        <f t="shared" si="96"/>
        <v>0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368.51412799964498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283.10879999999975</v>
      </c>
      <c r="P94" s="14">
        <f t="shared" si="87"/>
        <v>67.623564901653808</v>
      </c>
      <c r="Q94" s="22">
        <f t="shared" si="54"/>
        <v>610.85886887037998</v>
      </c>
      <c r="R94" s="62">
        <f t="shared" si="55"/>
        <v>904.19220220371335</v>
      </c>
      <c r="S94" s="62">
        <f ca="1">AVERAGE(OFFSET($R$3,0,0,'Données projet'!$E$9+1,1))-AVERAGE(OFFSET($H$3,0,0,'Données projet'!$E$9+1,1))</f>
        <v>384.79157630336857</v>
      </c>
      <c r="T94" s="62">
        <f t="shared" si="88"/>
        <v>216.22708298332475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4.4000000000000004</v>
      </c>
      <c r="AI94" s="14">
        <f>IF('Données projet'!$A$62&gt;35,AI93+AH94-AQ93,IF(A94&lt;'Données projet'!$A$62,$AF$205^A94,IF(A94='Données projet'!$A$62,'Données projet'!$B$62,AI93+AH94-AQ93)))</f>
        <v>312.39999999999969</v>
      </c>
      <c r="AJ94" s="14">
        <f>AI94*VLOOKUP('Données projet'!$B$10,Paramètres!$A$1:$I$89,3,0)*VLOOKUP('Données projet'!$B$10,Paramètres!$A$1:$I$89,5,0)</f>
        <v>326.52047999999968</v>
      </c>
      <c r="AK94" s="14">
        <f t="shared" si="89"/>
        <v>76.708469463944212</v>
      </c>
      <c r="AL94" s="22">
        <f t="shared" si="58"/>
        <v>702.29042031636891</v>
      </c>
      <c r="AM94" s="62">
        <f t="shared" si="59"/>
        <v>995.62375364970217</v>
      </c>
      <c r="AN94" s="62">
        <f ca="1">AVERAGE(OFFSET($AM$3,0,0,'Données projet'!$E$10+1,1))-AVERAGE(OFFSET($H$3,0,0,'Données projet'!$E$10+1,1))</f>
        <v>461.01553399907135</v>
      </c>
      <c r="AO94" s="62">
        <f t="shared" si="90"/>
        <v>267.72486628876987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279.1999999999997</v>
      </c>
      <c r="BE94" s="14">
        <f>BD94*VLOOKUP('Données projet'!$B$11,Paramètres!$A$1:$I$89,3,0)*VLOOKUP('Données projet'!$B$11,Paramètres!$A$1:$I$89,5,0)</f>
        <v>300.53087999999963</v>
      </c>
      <c r="BF94" s="14">
        <f t="shared" si="91"/>
        <v>71.287744860425335</v>
      </c>
      <c r="BG94" s="22">
        <f t="shared" si="61"/>
        <v>647.58410496524004</v>
      </c>
      <c r="BH94" s="62">
        <f t="shared" si="62"/>
        <v>940.91743829857342</v>
      </c>
      <c r="BI94" s="62">
        <f ca="1">AVERAGE(OFFSET($BH$3,0,0,'Données projet'!$E$11+1,1))-AVERAGE(OFFSET($H$3,0,0,'Données projet'!$E$11+1,1))</f>
        <v>411.48197932269562</v>
      </c>
      <c r="BJ94" s="62">
        <f t="shared" si="92"/>
        <v>229.27655186342264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5.2</v>
      </c>
      <c r="BY94" s="13">
        <f>IF('Données projet'!$A$114&gt;35,BY93+BX94-CG93,IF(A94&lt;'Données projet'!$A$114,$BV$205^A94,IF(A94='Données projet'!$A$114,'Données projet'!$B$114,BY93+BX94-CG93)))</f>
        <v>279.1999999999997</v>
      </c>
      <c r="BZ94" s="14">
        <f>BY94*VLOOKUP('Données projet'!$B$12,Paramètres!$A$1:$I$89,3,0)*VLOOKUP('Données projet'!$B$12,Paramètres!$A$1:$I$89,5,0)</f>
        <v>278.75327999999973</v>
      </c>
      <c r="CA94" s="14">
        <f t="shared" si="93"/>
        <v>66.703472717805369</v>
      </c>
      <c r="CB94" s="22">
        <f t="shared" si="64"/>
        <v>601.67051098351055</v>
      </c>
      <c r="CC94" s="62">
        <f t="shared" si="65"/>
        <v>895.00384431684392</v>
      </c>
      <c r="CD94" s="62">
        <f ca="1">AVERAGE(OFFSET($CC$3,0,0,'Données projet'!$E$12+1,1))-AVERAGE(OFFSET($H$3,0,0,'Données projet'!$E$12+1,1))</f>
        <v>378.11377635769639</v>
      </c>
      <c r="CE94" s="62">
        <f t="shared" si="94"/>
        <v>212.96194614625125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0</v>
      </c>
      <c r="CZ94" s="62">
        <f t="shared" si="96"/>
        <v>0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369.71068859438765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288.38159999999971</v>
      </c>
      <c r="P95" s="14">
        <f t="shared" si="87"/>
        <v>68.735229875936554</v>
      </c>
      <c r="Q95" s="22">
        <f t="shared" si="54"/>
        <v>621.97847870058888</v>
      </c>
      <c r="R95" s="62">
        <f t="shared" si="55"/>
        <v>915.31181203392225</v>
      </c>
      <c r="S95" s="62">
        <f ca="1">AVERAGE(OFFSET($R$3,0,0,'Données projet'!$E$9+1,1))-AVERAGE(OFFSET($H$3,0,0,'Données projet'!$E$9+1,1))</f>
        <v>384.79157630336857</v>
      </c>
      <c r="T95" s="62">
        <f t="shared" si="88"/>
        <v>216.22708298332475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4.4000000000000004</v>
      </c>
      <c r="AI95" s="14">
        <f>IF('Données projet'!$A$62&gt;35,AI94+AH95-AQ94,IF(A95&lt;'Données projet'!$A$62,$AF$205^A95,IF(A95='Données projet'!$A$62,'Données projet'!$B$62,AI94+AH95-AQ94)))</f>
        <v>316.79999999999967</v>
      </c>
      <c r="AJ95" s="14">
        <f>AI95*VLOOKUP('Données projet'!$B$10,Paramètres!$A$1:$I$89,3,0)*VLOOKUP('Données projet'!$B$10,Paramètres!$A$1:$I$89,5,0)</f>
        <v>331.11935999999969</v>
      </c>
      <c r="AK95" s="14">
        <f t="shared" si="89"/>
        <v>77.662333301878832</v>
      </c>
      <c r="AL95" s="22">
        <f t="shared" si="58"/>
        <v>711.96144916743833</v>
      </c>
      <c r="AM95" s="62">
        <f t="shared" si="59"/>
        <v>1005.2947825007716</v>
      </c>
      <c r="AN95" s="62">
        <f ca="1">AVERAGE(OFFSET($AM$3,0,0,'Données projet'!$E$10+1,1))-AVERAGE(OFFSET($H$3,0,0,'Données projet'!$E$10+1,1))</f>
        <v>461.01553399907135</v>
      </c>
      <c r="AO95" s="62">
        <f t="shared" si="90"/>
        <v>267.72486628876987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284.39999999999969</v>
      </c>
      <c r="BE95" s="14">
        <f>BD95*VLOOKUP('Données projet'!$B$11,Paramètres!$A$1:$I$89,3,0)*VLOOKUP('Données projet'!$B$11,Paramètres!$A$1:$I$89,5,0)</f>
        <v>306.12815999999964</v>
      </c>
      <c r="BF95" s="14">
        <f t="shared" si="91"/>
        <v>72.459645353577386</v>
      </c>
      <c r="BG95" s="22">
        <f t="shared" si="61"/>
        <v>659.37376099081337</v>
      </c>
      <c r="BH95" s="62">
        <f t="shared" si="62"/>
        <v>952.70709432414674</v>
      </c>
      <c r="BI95" s="62">
        <f ca="1">AVERAGE(OFFSET($BH$3,0,0,'Données projet'!$E$11+1,1))-AVERAGE(OFFSET($H$3,0,0,'Données projet'!$E$11+1,1))</f>
        <v>411.48197932269562</v>
      </c>
      <c r="BJ95" s="62">
        <f t="shared" si="92"/>
        <v>229.27655186342264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5.2</v>
      </c>
      <c r="BY95" s="13">
        <f>IF('Données projet'!$A$114&gt;35,BY94+BX95-CG94,IF(A95&lt;'Données projet'!$A$114,$BV$205^A95,IF(A95='Données projet'!$A$114,'Données projet'!$B$114,BY94+BX95-CG94)))</f>
        <v>284.39999999999969</v>
      </c>
      <c r="BZ95" s="14">
        <f>BY95*VLOOKUP('Données projet'!$B$12,Paramètres!$A$1:$I$89,3,0)*VLOOKUP('Données projet'!$B$12,Paramètres!$A$1:$I$89,5,0)</f>
        <v>283.94495999999975</v>
      </c>
      <c r="CA95" s="14">
        <f t="shared" si="93"/>
        <v>67.800012280474888</v>
      </c>
      <c r="CB95" s="22">
        <f t="shared" si="64"/>
        <v>612.62249338849335</v>
      </c>
      <c r="CC95" s="62">
        <f t="shared" si="65"/>
        <v>905.95582672182672</v>
      </c>
      <c r="CD95" s="62">
        <f ca="1">AVERAGE(OFFSET($CC$3,0,0,'Données projet'!$E$12+1,1))-AVERAGE(OFFSET($H$3,0,0,'Données projet'!$E$12+1,1))</f>
        <v>378.11377635769639</v>
      </c>
      <c r="CE95" s="62">
        <f t="shared" si="94"/>
        <v>212.96194614625125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0</v>
      </c>
      <c r="CZ95" s="62">
        <f t="shared" si="96"/>
        <v>0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370.90693862836775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293.65439999999973</v>
      </c>
      <c r="P96" s="14">
        <f t="shared" si="87"/>
        <v>69.844531303614474</v>
      </c>
      <c r="Q96" s="22">
        <f t="shared" si="54"/>
        <v>633.09397202046136</v>
      </c>
      <c r="R96" s="62">
        <f t="shared" si="55"/>
        <v>926.42730535379474</v>
      </c>
      <c r="S96" s="62">
        <f ca="1">AVERAGE(OFFSET($R$3,0,0,'Données projet'!$E$9+1,1))-AVERAGE(OFFSET($H$3,0,0,'Données projet'!$E$9+1,1))</f>
        <v>384.79157630336857</v>
      </c>
      <c r="T96" s="62">
        <f t="shared" si="88"/>
        <v>216.22708298332475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4.4000000000000004</v>
      </c>
      <c r="AI96" s="14">
        <f>IF('Données projet'!$A$62&gt;35,AI95+AH96-AQ95,IF(A96&lt;'Données projet'!$A$62,$AF$205^A96,IF(A96='Données projet'!$A$62,'Données projet'!$B$62,AI95+AH96-AQ95)))</f>
        <v>321.19999999999965</v>
      </c>
      <c r="AJ96" s="14">
        <f>AI96*VLOOKUP('Données projet'!$B$10,Paramètres!$A$1:$I$89,3,0)*VLOOKUP('Données projet'!$B$10,Paramètres!$A$1:$I$89,5,0)</f>
        <v>335.7182399999997</v>
      </c>
      <c r="AK96" s="14">
        <f t="shared" si="89"/>
        <v>78.614656253402146</v>
      </c>
      <c r="AL96" s="22">
        <f t="shared" si="58"/>
        <v>721.62979430800817</v>
      </c>
      <c r="AM96" s="62">
        <f t="shared" si="59"/>
        <v>1014.9631276413415</v>
      </c>
      <c r="AN96" s="62">
        <f ca="1">AVERAGE(OFFSET($AM$3,0,0,'Données projet'!$E$10+1,1))-AVERAGE(OFFSET($H$3,0,0,'Données projet'!$E$10+1,1))</f>
        <v>461.01553399907135</v>
      </c>
      <c r="AO96" s="62">
        <f t="shared" si="90"/>
        <v>267.72486628876987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289.59999999999968</v>
      </c>
      <c r="BE96" s="14">
        <f>BD96*VLOOKUP('Données projet'!$B$11,Paramètres!$A$1:$I$89,3,0)*VLOOKUP('Données projet'!$B$11,Paramètres!$A$1:$I$89,5,0)</f>
        <v>311.72543999999965</v>
      </c>
      <c r="BF96" s="14">
        <f t="shared" si="91"/>
        <v>73.629054231453196</v>
      </c>
      <c r="BG96" s="22">
        <f t="shared" si="61"/>
        <v>671.1590774531137</v>
      </c>
      <c r="BH96" s="62">
        <f t="shared" si="62"/>
        <v>964.49241078644695</v>
      </c>
      <c r="BI96" s="62">
        <f ca="1">AVERAGE(OFFSET($BH$3,0,0,'Données projet'!$E$11+1,1))-AVERAGE(OFFSET($H$3,0,0,'Données projet'!$E$11+1,1))</f>
        <v>411.48197932269562</v>
      </c>
      <c r="BJ96" s="62">
        <f t="shared" si="92"/>
        <v>229.27655186342264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5.2</v>
      </c>
      <c r="BY96" s="13">
        <f>IF('Données projet'!$A$114&gt;35,BY95+BX96-CG95,IF(A96&lt;'Données projet'!$A$114,$BV$205^A96,IF(A96='Données projet'!$A$114,'Données projet'!$B$114,BY95+BX96-CG95)))</f>
        <v>289.59999999999968</v>
      </c>
      <c r="BZ96" s="14">
        <f>BY96*VLOOKUP('Données projet'!$B$12,Paramètres!$A$1:$I$89,3,0)*VLOOKUP('Données projet'!$B$12,Paramètres!$A$1:$I$89,5,0)</f>
        <v>289.13663999999972</v>
      </c>
      <c r="CA96" s="14">
        <f t="shared" si="93"/>
        <v>68.894220455162866</v>
      </c>
      <c r="CB96" s="22">
        <f t="shared" si="64"/>
        <v>623.57041529274159</v>
      </c>
      <c r="CC96" s="62">
        <f t="shared" si="65"/>
        <v>916.90374862607496</v>
      </c>
      <c r="CD96" s="62">
        <f ca="1">AVERAGE(OFFSET($CC$3,0,0,'Données projet'!$E$12+1,1))-AVERAGE(OFFSET($H$3,0,0,'Données projet'!$E$12+1,1))</f>
        <v>378.11377635769639</v>
      </c>
      <c r="CE96" s="62">
        <f t="shared" si="94"/>
        <v>212.96194614625125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0</v>
      </c>
      <c r="CZ96" s="62">
        <f t="shared" si="96"/>
        <v>0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372.10288182746245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298.92719999999969</v>
      </c>
      <c r="P97" s="14">
        <f t="shared" si="87"/>
        <v>70.951516519653524</v>
      </c>
      <c r="Q97" s="22">
        <f t="shared" si="54"/>
        <v>644.20543127172925</v>
      </c>
      <c r="R97" s="62">
        <f t="shared" si="55"/>
        <v>937.53876460506262</v>
      </c>
      <c r="S97" s="62">
        <f ca="1">AVERAGE(OFFSET($R$3,0,0,'Données projet'!$E$9+1,1))-AVERAGE(OFFSET($H$3,0,0,'Données projet'!$E$9+1,1))</f>
        <v>384.79157630336857</v>
      </c>
      <c r="T97" s="62">
        <f t="shared" si="88"/>
        <v>216.22708298332475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4.4000000000000004</v>
      </c>
      <c r="AI97" s="14">
        <f>IF('Données projet'!$A$62&gt;35,AI96+AH97-AQ96,IF(A97&lt;'Données projet'!$A$62,$AF$205^A97,IF(A97='Données projet'!$A$62,'Données projet'!$B$62,AI96+AH97-AQ96)))</f>
        <v>325.59999999999962</v>
      </c>
      <c r="AJ97" s="14">
        <f>AI97*VLOOKUP('Données projet'!$B$10,Paramètres!$A$1:$I$89,3,0)*VLOOKUP('Données projet'!$B$10,Paramètres!$A$1:$I$89,5,0)</f>
        <v>340.31711999999965</v>
      </c>
      <c r="AK97" s="14">
        <f t="shared" si="89"/>
        <v>79.565461866226855</v>
      </c>
      <c r="AL97" s="22">
        <f t="shared" si="58"/>
        <v>731.29549675034434</v>
      </c>
      <c r="AM97" s="62">
        <f t="shared" si="59"/>
        <v>1024.6288300836777</v>
      </c>
      <c r="AN97" s="62">
        <f ca="1">AVERAGE(OFFSET($AM$3,0,0,'Données projet'!$E$10+1,1))-AVERAGE(OFFSET($H$3,0,0,'Données projet'!$E$10+1,1))</f>
        <v>461.01553399907135</v>
      </c>
      <c r="AO97" s="62">
        <f t="shared" si="90"/>
        <v>267.72486628876987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294.79999999999967</v>
      </c>
      <c r="BE97" s="14">
        <f>BD97*VLOOKUP('Données projet'!$B$11,Paramètres!$A$1:$I$89,3,0)*VLOOKUP('Données projet'!$B$11,Paramètres!$A$1:$I$89,5,0)</f>
        <v>317.32271999999961</v>
      </c>
      <c r="BF97" s="14">
        <f t="shared" si="91"/>
        <v>74.796021393862063</v>
      </c>
      <c r="BG97" s="22">
        <f t="shared" si="61"/>
        <v>682.94014126097579</v>
      </c>
      <c r="BH97" s="62">
        <f t="shared" si="62"/>
        <v>976.27347459430916</v>
      </c>
      <c r="BI97" s="62">
        <f ca="1">AVERAGE(OFFSET($BH$3,0,0,'Données projet'!$E$11+1,1))-AVERAGE(OFFSET($H$3,0,0,'Données projet'!$E$11+1,1))</f>
        <v>411.48197932269562</v>
      </c>
      <c r="BJ97" s="62">
        <f t="shared" si="92"/>
        <v>229.27655186342264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5.2</v>
      </c>
      <c r="BY97" s="13">
        <f>IF('Données projet'!$A$114&gt;35,BY96+BX97-CG96,IF(A97&lt;'Données projet'!$A$114,$BV$205^A97,IF(A97='Données projet'!$A$114,'Données projet'!$B$114,BY96+BX97-CG96)))</f>
        <v>294.79999999999967</v>
      </c>
      <c r="BZ97" s="14">
        <f>BY97*VLOOKUP('Données projet'!$B$12,Paramètres!$A$1:$I$89,3,0)*VLOOKUP('Données projet'!$B$12,Paramètres!$A$1:$I$89,5,0)</f>
        <v>294.32831999999968</v>
      </c>
      <c r="CA97" s="14">
        <f t="shared" si="93"/>
        <v>69.98614393279172</v>
      </c>
      <c r="CB97" s="22">
        <f t="shared" si="64"/>
        <v>634.51435801627827</v>
      </c>
      <c r="CC97" s="62">
        <f t="shared" si="65"/>
        <v>927.84769134961152</v>
      </c>
      <c r="CD97" s="62">
        <f ca="1">AVERAGE(OFFSET($CC$3,0,0,'Données projet'!$E$12+1,1))-AVERAGE(OFFSET($H$3,0,0,'Données projet'!$E$12+1,1))</f>
        <v>378.11377635769639</v>
      </c>
      <c r="CE97" s="62">
        <f t="shared" si="94"/>
        <v>212.96194614625125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0</v>
      </c>
      <c r="CZ97" s="62">
        <f t="shared" si="96"/>
        <v>0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373.29852183370838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304.19999999999965</v>
      </c>
      <c r="P98" s="14">
        <f t="shared" si="87"/>
        <v>72.056231093481003</v>
      </c>
      <c r="Q98" s="22">
        <f t="shared" si="54"/>
        <v>655.31293582114552</v>
      </c>
      <c r="R98" s="62">
        <f t="shared" si="55"/>
        <v>948.64626915447889</v>
      </c>
      <c r="S98" s="62">
        <f ca="1">AVERAGE(OFFSET($R$3,0,0,'Données projet'!$E$9+1,1))-AVERAGE(OFFSET($H$3,0,0,'Données projet'!$E$9+1,1))</f>
        <v>384.79157630336857</v>
      </c>
      <c r="T98" s="62">
        <f t="shared" si="88"/>
        <v>216.22708298332475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4.4000000000000004</v>
      </c>
      <c r="AI98" s="14">
        <f>IF('Données projet'!$A$62&gt;35,AI97+AH98-AQ97,IF(A98&lt;'Données projet'!$A$62,$AF$205^A98,IF(A98='Données projet'!$A$62,'Données projet'!$B$62,AI97+AH98-AQ97)))</f>
        <v>329.9999999999996</v>
      </c>
      <c r="AJ98" s="14">
        <f>AI98*VLOOKUP('Données projet'!$B$10,Paramètres!$A$1:$I$89,3,0)*VLOOKUP('Données projet'!$B$10,Paramètres!$A$1:$I$89,5,0)</f>
        <v>344.9159999999996</v>
      </c>
      <c r="AK98" s="14">
        <f t="shared" si="89"/>
        <v>80.514773015069139</v>
      </c>
      <c r="AL98" s="22">
        <f t="shared" si="58"/>
        <v>740.95859633457803</v>
      </c>
      <c r="AM98" s="62">
        <f t="shared" si="59"/>
        <v>1034.2919296679113</v>
      </c>
      <c r="AN98" s="62">
        <f ca="1">AVERAGE(OFFSET($AM$3,0,0,'Données projet'!$E$10+1,1))-AVERAGE(OFFSET($H$3,0,0,'Données projet'!$E$10+1,1))</f>
        <v>461.01553399907135</v>
      </c>
      <c r="AO98" s="62">
        <f t="shared" si="90"/>
        <v>267.72486628876987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299.99999999999966</v>
      </c>
      <c r="BE98" s="14">
        <f>BD98*VLOOKUP('Données projet'!$B$11,Paramètres!$A$1:$I$89,3,0)*VLOOKUP('Données projet'!$B$11,Paramètres!$A$1:$I$89,5,0)</f>
        <v>322.91999999999962</v>
      </c>
      <c r="BF98" s="14">
        <f t="shared" si="91"/>
        <v>75.960594879408688</v>
      </c>
      <c r="BG98" s="22">
        <f t="shared" si="61"/>
        <v>694.71703608163614</v>
      </c>
      <c r="BH98" s="62">
        <f t="shared" si="62"/>
        <v>988.05036941496951</v>
      </c>
      <c r="BI98" s="62">
        <f ca="1">AVERAGE(OFFSET($BH$3,0,0,'Données projet'!$E$11+1,1))-AVERAGE(OFFSET($H$3,0,0,'Données projet'!$E$11+1,1))</f>
        <v>411.48197932269562</v>
      </c>
      <c r="BJ98" s="62">
        <f t="shared" si="92"/>
        <v>229.27655186342264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300</v>
      </c>
      <c r="BW98" s="13">
        <f>VLOOKUP(A98,'Données projet'!$A$113:$I$133,9,0)</f>
        <v>5.2</v>
      </c>
      <c r="BX98" s="13">
        <f t="array" ref="BX98">INDEX(BW:BW,MIN(IF(ISNUMBER(BW98:BW294),ROW(BW98:BW294),"")))</f>
        <v>5.2</v>
      </c>
      <c r="BY98" s="13">
        <f>IF('Données projet'!$A$114&gt;35,BY97+BX98-CG97,IF(A98&lt;'Données projet'!$A$114,$BV$205^A98,IF(A98='Données projet'!$A$114,'Données projet'!$B$114,BY97+BX98-CG97)))</f>
        <v>299.99999999999966</v>
      </c>
      <c r="BZ98" s="14">
        <f>BY98*VLOOKUP('Données projet'!$B$12,Paramètres!$A$1:$I$89,3,0)*VLOOKUP('Données projet'!$B$12,Paramètres!$A$1:$I$89,5,0)</f>
        <v>299.51999999999964</v>
      </c>
      <c r="CA98" s="14">
        <f t="shared" si="93"/>
        <v>71.075827662767068</v>
      </c>
      <c r="CB98" s="22">
        <f t="shared" si="64"/>
        <v>645.45439984598545</v>
      </c>
      <c r="CC98" s="62">
        <f t="shared" si="65"/>
        <v>938.78773317931882</v>
      </c>
      <c r="CD98" s="62">
        <f ca="1">AVERAGE(OFFSET($CC$3,0,0,'Données projet'!$E$12+1,1))-AVERAGE(OFFSET($H$3,0,0,'Données projet'!$E$12+1,1))</f>
        <v>378.11377635769639</v>
      </c>
      <c r="CE98" s="62">
        <f t="shared" si="94"/>
        <v>212.96194614625125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42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0</v>
      </c>
      <c r="CZ98" s="62">
        <f t="shared" si="96"/>
        <v>0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374.49386220805047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266.37779999999964</v>
      </c>
      <c r="P99" s="14">
        <f t="shared" si="87"/>
        <v>64.079943804672666</v>
      </c>
      <c r="Q99" s="22">
        <f t="shared" ref="Q99:Q130" si="107">(O99+P99)*0.475*44/12</f>
        <v>575.54723712647092</v>
      </c>
      <c r="R99" s="62">
        <f t="shared" si="55"/>
        <v>868.88057045980418</v>
      </c>
      <c r="S99" s="62">
        <f ca="1">AVERAGE(OFFSET($R$3,0,0,'Données projet'!$E$9+1,1))-AVERAGE(OFFSET($H$3,0,0,'Données projet'!$E$9+1,1))</f>
        <v>384.79157630336857</v>
      </c>
      <c r="T99" s="62">
        <f t="shared" si="88"/>
        <v>216.22708298332475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4.4000000000000004</v>
      </c>
      <c r="AI99" s="14">
        <f>IF('Données projet'!$A$62&gt;35,AI98+AH99-AQ98,IF(A99&lt;'Données projet'!$A$62,$AF$205^A99,IF(A99='Données projet'!$A$62,'Données projet'!$B$62,AI98+AH99-AQ98)))</f>
        <v>334.39999999999958</v>
      </c>
      <c r="AJ99" s="14">
        <f>AI99*VLOOKUP('Données projet'!$B$10,Paramètres!$A$1:$I$89,3,0)*VLOOKUP('Données projet'!$B$10,Paramètres!$A$1:$I$89,5,0)</f>
        <v>349.51487999999955</v>
      </c>
      <c r="AK99" s="14">
        <f t="shared" si="89"/>
        <v>81.462611929595283</v>
      </c>
      <c r="AL99" s="22">
        <f t="shared" si="58"/>
        <v>750.61913177737767</v>
      </c>
      <c r="AM99" s="62">
        <f t="shared" si="59"/>
        <v>1043.952465110711</v>
      </c>
      <c r="AN99" s="62">
        <f ca="1">AVERAGE(OFFSET($AM$3,0,0,'Données projet'!$E$10+1,1))-AVERAGE(OFFSET($H$3,0,0,'Données projet'!$E$10+1,1))</f>
        <v>461.01553399907135</v>
      </c>
      <c r="AO99" s="62">
        <f t="shared" si="90"/>
        <v>267.72486628876987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IF('Données projet'!$A$88&gt;35,BD98+BC99-BL98,IF(A99&lt;'Données projet'!$A$88,$BA$205^A99,IF(A99='Données projet'!$A$88,'Données projet'!$B$88,BD98+BC99-BL98)))</f>
        <v>262.69999999999965</v>
      </c>
      <c r="BE99" s="14">
        <f>BD99*VLOOKUP('Données projet'!$B$11,Paramètres!$A$1:$I$89,3,0)*VLOOKUP('Données projet'!$B$11,Paramètres!$A$1:$I$89,5,0)</f>
        <v>282.77027999999962</v>
      </c>
      <c r="BF99" s="14">
        <f t="shared" si="91"/>
        <v>67.55211280655486</v>
      </c>
      <c r="BG99" s="22">
        <f t="shared" si="61"/>
        <v>610.14483413808227</v>
      </c>
      <c r="BH99" s="62">
        <f t="shared" si="62"/>
        <v>903.47816747141565</v>
      </c>
      <c r="BI99" s="62">
        <f ca="1">AVERAGE(OFFSET($BH$3,0,0,'Données projet'!$E$11+1,1))-AVERAGE(OFFSET($H$3,0,0,'Données projet'!$E$11+1,1))</f>
        <v>411.48197932269562</v>
      </c>
      <c r="BJ99" s="62">
        <f t="shared" si="92"/>
        <v>229.27655186342264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4.7</v>
      </c>
      <c r="BY99" s="13">
        <f>IF('Données projet'!$A$114&gt;35,BY98+BX99-CG98,IF(A99&lt;'Données projet'!$A$114,$BV$205^A99,IF(A99='Données projet'!$A$114,'Données projet'!$B$114,BY98+BX99-CG98)))</f>
        <v>262.69999999999965</v>
      </c>
      <c r="BZ99" s="14">
        <f>BY99*VLOOKUP('Données projet'!$B$12,Paramètres!$A$1:$I$89,3,0)*VLOOKUP('Données projet'!$B$12,Paramètres!$A$1:$I$89,5,0)</f>
        <v>262.2796799999997</v>
      </c>
      <c r="CA99" s="14">
        <f t="shared" si="93"/>
        <v>63.208066441775991</v>
      </c>
      <c r="CB99" s="22">
        <f t="shared" si="64"/>
        <v>566.89115838609268</v>
      </c>
      <c r="CC99" s="62">
        <f t="shared" si="65"/>
        <v>860.22449171942594</v>
      </c>
      <c r="CD99" s="62">
        <f ca="1">AVERAGE(OFFSET($CC$3,0,0,'Données projet'!$E$12+1,1))-AVERAGE(OFFSET($H$3,0,0,'Données projet'!$E$12+1,1))</f>
        <v>378.11377635769639</v>
      </c>
      <c r="CE99" s="62">
        <f t="shared" si="94"/>
        <v>212.96194614625125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0</v>
      </c>
      <c r="CZ99" s="62">
        <f t="shared" si="96"/>
        <v>0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375.68890643297289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271.14359999999965</v>
      </c>
      <c r="P100" s="14">
        <f t="shared" si="87"/>
        <v>65.091910336447413</v>
      </c>
      <c r="Q100" s="22">
        <f t="shared" si="107"/>
        <v>585.61018050264533</v>
      </c>
      <c r="R100" s="62">
        <f t="shared" si="55"/>
        <v>878.94351383597859</v>
      </c>
      <c r="S100" s="62">
        <f ca="1">AVERAGE(OFFSET($R$3,0,0,'Données projet'!$E$9+1,1))-AVERAGE(OFFSET($H$3,0,0,'Données projet'!$E$9+1,1))</f>
        <v>384.79157630336857</v>
      </c>
      <c r="T100" s="62">
        <f t="shared" si="88"/>
        <v>216.22708298332475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4.4000000000000004</v>
      </c>
      <c r="AI100" s="14">
        <f>IF('Données projet'!$A$62&gt;35,AI99+AH100-AQ99,IF(A100&lt;'Données projet'!$A$62,$AF$205^A100,IF(A100='Données projet'!$A$62,'Données projet'!$B$62,AI99+AH100-AQ99)))</f>
        <v>338.79999999999956</v>
      </c>
      <c r="AJ100" s="14">
        <f>AI100*VLOOKUP('Données projet'!$B$10,Paramètres!$A$1:$I$89,3,0)*VLOOKUP('Données projet'!$B$10,Paramètres!$A$1:$I$89,5,0)</f>
        <v>354.11375999999956</v>
      </c>
      <c r="AK100" s="14">
        <f t="shared" si="89"/>
        <v>82.409000220854281</v>
      </c>
      <c r="AL100" s="22">
        <f t="shared" si="58"/>
        <v>760.27714071798709</v>
      </c>
      <c r="AM100" s="62">
        <f t="shared" si="59"/>
        <v>1053.6104740513204</v>
      </c>
      <c r="AN100" s="62">
        <f ca="1">AVERAGE(OFFSET($AM$3,0,0,'Données projet'!$E$10+1,1))-AVERAGE(OFFSET($H$3,0,0,'Données projet'!$E$10+1,1))</f>
        <v>461.01553399907135</v>
      </c>
      <c r="AO100" s="62">
        <f t="shared" si="90"/>
        <v>267.72486628876987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IF('Données projet'!$A$88&gt;35,BD99+BC100-BL99,IF(A100&lt;'Données projet'!$A$88,$BA$205^A100,IF(A100='Données projet'!$A$88,'Données projet'!$B$88,BD99+BC100-BL99)))</f>
        <v>267.39999999999964</v>
      </c>
      <c r="BE100" s="14">
        <f>BD100*VLOOKUP('Données projet'!$B$11,Paramètres!$A$1:$I$89,3,0)*VLOOKUP('Données projet'!$B$11,Paramètres!$A$1:$I$89,5,0)</f>
        <v>287.82935999999961</v>
      </c>
      <c r="BF100" s="14">
        <f t="shared" si="91"/>
        <v>68.61891270137501</v>
      </c>
      <c r="BG100" s="22">
        <f t="shared" si="61"/>
        <v>620.81407495489407</v>
      </c>
      <c r="BH100" s="62">
        <f t="shared" si="62"/>
        <v>914.14740828822733</v>
      </c>
      <c r="BI100" s="62">
        <f ca="1">AVERAGE(OFFSET($BH$3,0,0,'Données projet'!$E$11+1,1))-AVERAGE(OFFSET($H$3,0,0,'Données projet'!$E$11+1,1))</f>
        <v>411.48197932269562</v>
      </c>
      <c r="BJ100" s="62">
        <f t="shared" si="92"/>
        <v>229.27655186342264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4.7</v>
      </c>
      <c r="BY100" s="13">
        <f>IF('Données projet'!$A$114&gt;35,BY99+BX100-CG99,IF(A100&lt;'Données projet'!$A$114,$BV$205^A100,IF(A100='Données projet'!$A$114,'Données projet'!$B$114,BY99+BX100-CG99)))</f>
        <v>267.39999999999964</v>
      </c>
      <c r="BZ100" s="14">
        <f>BY100*VLOOKUP('Données projet'!$B$12,Paramètres!$A$1:$I$89,3,0)*VLOOKUP('Données projet'!$B$12,Paramètres!$A$1:$I$89,5,0)</f>
        <v>266.97215999999963</v>
      </c>
      <c r="CA100" s="14">
        <f t="shared" si="93"/>
        <v>64.206264067732832</v>
      </c>
      <c r="CB100" s="22">
        <f t="shared" si="64"/>
        <v>576.80242191796731</v>
      </c>
      <c r="CC100" s="62">
        <f t="shared" si="65"/>
        <v>870.13575525130068</v>
      </c>
      <c r="CD100" s="62">
        <f ca="1">AVERAGE(OFFSET($CC$3,0,0,'Données projet'!$E$12+1,1))-AVERAGE(OFFSET($H$3,0,0,'Données projet'!$E$12+1,1))</f>
        <v>378.11377635769639</v>
      </c>
      <c r="CE100" s="62">
        <f t="shared" si="94"/>
        <v>212.96194614625125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0</v>
      </c>
      <c r="CZ100" s="62">
        <f t="shared" si="96"/>
        <v>0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376.88365791501889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275.90939999999961</v>
      </c>
      <c r="P101" s="14">
        <f t="shared" si="87"/>
        <v>66.101808465810961</v>
      </c>
      <c r="Q101" s="22">
        <f t="shared" si="107"/>
        <v>595.66952141128684</v>
      </c>
      <c r="R101" s="62">
        <f t="shared" si="55"/>
        <v>889.00285474462021</v>
      </c>
      <c r="S101" s="62">
        <f ca="1">AVERAGE(OFFSET($R$3,0,0,'Données projet'!$E$9+1,1))-AVERAGE(OFFSET($H$3,0,0,'Données projet'!$E$9+1,1))</f>
        <v>384.79157630336857</v>
      </c>
      <c r="T101" s="62">
        <f t="shared" si="88"/>
        <v>216.22708298332475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4.4000000000000004</v>
      </c>
      <c r="AI101" s="14">
        <f>IF('Données projet'!$A$62&gt;35,AI100+AH101-AQ100,IF(A101&lt;'Données projet'!$A$62,$AF$205^A101,IF(A101='Données projet'!$A$62,'Données projet'!$B$62,AI100+AH101-AQ100)))</f>
        <v>343.19999999999953</v>
      </c>
      <c r="AJ101" s="14">
        <f>AI101*VLOOKUP('Données projet'!$B$10,Paramètres!$A$1:$I$89,3,0)*VLOOKUP('Données projet'!$B$10,Paramètres!$A$1:$I$89,5,0)</f>
        <v>358.71263999999957</v>
      </c>
      <c r="AK101" s="14">
        <f t="shared" si="89"/>
        <v>83.353958906299113</v>
      </c>
      <c r="AL101" s="22">
        <f t="shared" si="58"/>
        <v>769.93265976180339</v>
      </c>
      <c r="AM101" s="62">
        <f t="shared" si="59"/>
        <v>1063.2659930951368</v>
      </c>
      <c r="AN101" s="62">
        <f ca="1">AVERAGE(OFFSET($AM$3,0,0,'Données projet'!$E$10+1,1))-AVERAGE(OFFSET($H$3,0,0,'Données projet'!$E$10+1,1))</f>
        <v>461.01553399907135</v>
      </c>
      <c r="AO101" s="62">
        <f t="shared" si="90"/>
        <v>267.72486628876987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IF('Données projet'!$A$88&gt;35,BD100+BC101-BL100,IF(A101&lt;'Données projet'!$A$88,$BA$205^A101,IF(A101='Données projet'!$A$88,'Données projet'!$B$88,BD100+BC101-BL100)))</f>
        <v>272.09999999999962</v>
      </c>
      <c r="BE101" s="14">
        <f>BD101*VLOOKUP('Données projet'!$B$11,Paramètres!$A$1:$I$89,3,0)*VLOOKUP('Données projet'!$B$11,Paramètres!$A$1:$I$89,5,0)</f>
        <v>292.8884399999996</v>
      </c>
      <c r="BF101" s="14">
        <f t="shared" si="91"/>
        <v>69.68353211748817</v>
      </c>
      <c r="BG101" s="22">
        <f t="shared" si="61"/>
        <v>631.47951810462462</v>
      </c>
      <c r="BH101" s="62">
        <f t="shared" si="62"/>
        <v>924.81285143795799</v>
      </c>
      <c r="BI101" s="62">
        <f ca="1">AVERAGE(OFFSET($BH$3,0,0,'Données projet'!$E$11+1,1))-AVERAGE(OFFSET($H$3,0,0,'Données projet'!$E$11+1,1))</f>
        <v>411.48197932269562</v>
      </c>
      <c r="BJ101" s="62">
        <f t="shared" si="92"/>
        <v>229.27655186342264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4.7</v>
      </c>
      <c r="BY101" s="13">
        <f>IF('Données projet'!$A$114&gt;35,BY100+BX101-CG100,IF(A101&lt;'Données projet'!$A$114,$BV$205^A101,IF(A101='Données projet'!$A$114,'Données projet'!$B$114,BY100+BX101-CG100)))</f>
        <v>272.09999999999962</v>
      </c>
      <c r="BZ101" s="14">
        <f>BY101*VLOOKUP('Données projet'!$B$12,Paramètres!$A$1:$I$89,3,0)*VLOOKUP('Données projet'!$B$12,Paramètres!$A$1:$I$89,5,0)</f>
        <v>271.66463999999962</v>
      </c>
      <c r="CA101" s="14">
        <f t="shared" si="93"/>
        <v>65.202421434143957</v>
      </c>
      <c r="CB101" s="22">
        <f t="shared" si="64"/>
        <v>586.71013199779998</v>
      </c>
      <c r="CC101" s="62">
        <f t="shared" si="65"/>
        <v>880.04346533113335</v>
      </c>
      <c r="CD101" s="62">
        <f ca="1">AVERAGE(OFFSET($CC$3,0,0,'Données projet'!$E$12+1,1))-AVERAGE(OFFSET($H$3,0,0,'Données projet'!$E$12+1,1))</f>
        <v>378.11377635769639</v>
      </c>
      <c r="CE101" s="62">
        <f t="shared" si="94"/>
        <v>212.96194614625125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0</v>
      </c>
      <c r="CZ101" s="62">
        <f t="shared" si="96"/>
        <v>0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378.07811998720388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280.67519999999962</v>
      </c>
      <c r="P102" s="14">
        <f t="shared" si="87"/>
        <v>67.109678043026435</v>
      </c>
      <c r="Q102" s="22">
        <f t="shared" si="107"/>
        <v>605.72532925827045</v>
      </c>
      <c r="R102" s="62">
        <f t="shared" si="55"/>
        <v>899.05866259160371</v>
      </c>
      <c r="S102" s="62">
        <f ca="1">AVERAGE(OFFSET($R$3,0,0,'Données projet'!$E$9+1,1))-AVERAGE(OFFSET($H$3,0,0,'Données projet'!$E$9+1,1))</f>
        <v>384.79157630336857</v>
      </c>
      <c r="T102" s="62">
        <f t="shared" si="88"/>
        <v>216.22708298332475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4.4000000000000004</v>
      </c>
      <c r="AI102" s="14">
        <f>IF('Données projet'!$A$62&gt;35,AI101+AH102-AQ101,IF(A102&lt;'Données projet'!$A$62,$AF$205^A102,IF(A102='Données projet'!$A$62,'Données projet'!$B$62,AI101+AH102-AQ101)))</f>
        <v>347.59999999999951</v>
      </c>
      <c r="AJ102" s="14">
        <f>AI102*VLOOKUP('Données projet'!$B$10,Paramètres!$A$1:$I$89,3,0)*VLOOKUP('Données projet'!$B$10,Paramètres!$A$1:$I$89,5,0)</f>
        <v>363.31151999999952</v>
      </c>
      <c r="AK102" s="14">
        <f t="shared" si="89"/>
        <v>84.297508433487948</v>
      </c>
      <c r="AL102" s="22">
        <f t="shared" si="58"/>
        <v>779.58572452165743</v>
      </c>
      <c r="AM102" s="62">
        <f t="shared" si="59"/>
        <v>1072.9190578549908</v>
      </c>
      <c r="AN102" s="62">
        <f ca="1">AVERAGE(OFFSET($AM$3,0,0,'Données projet'!$E$10+1,1))-AVERAGE(OFFSET($H$3,0,0,'Données projet'!$E$10+1,1))</f>
        <v>461.01553399907135</v>
      </c>
      <c r="AO102" s="62">
        <f t="shared" si="90"/>
        <v>267.72486628876987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IF('Données projet'!$A$88&gt;35,BD101+BC102-BL101,IF(A102&lt;'Données projet'!$A$88,$BA$205^A102,IF(A102='Données projet'!$A$88,'Données projet'!$B$88,BD101+BC102-BL101)))</f>
        <v>276.79999999999961</v>
      </c>
      <c r="BE102" s="14">
        <f>BD102*VLOOKUP('Données projet'!$B$11,Paramètres!$A$1:$I$89,3,0)*VLOOKUP('Données projet'!$B$11,Paramètres!$A$1:$I$89,5,0)</f>
        <v>297.94751999999954</v>
      </c>
      <c r="BF102" s="14">
        <f t="shared" si="91"/>
        <v>70.746013064442209</v>
      </c>
      <c r="BG102" s="22">
        <f t="shared" si="61"/>
        <v>642.14123675390272</v>
      </c>
      <c r="BH102" s="62">
        <f t="shared" si="62"/>
        <v>935.47457008723609</v>
      </c>
      <c r="BI102" s="62">
        <f ca="1">AVERAGE(OFFSET($BH$3,0,0,'Données projet'!$E$11+1,1))-AVERAGE(OFFSET($H$3,0,0,'Données projet'!$E$11+1,1))</f>
        <v>411.48197932269562</v>
      </c>
      <c r="BJ102" s="62">
        <f t="shared" si="92"/>
        <v>229.27655186342264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4.7</v>
      </c>
      <c r="BY102" s="13">
        <f>IF('Données projet'!$A$114&gt;35,BY101+BX102-CG101,IF(A102&lt;'Données projet'!$A$114,$BV$205^A102,IF(A102='Données projet'!$A$114,'Données projet'!$B$114,BY101+BX102-CG101)))</f>
        <v>276.79999999999961</v>
      </c>
      <c r="BZ102" s="14">
        <f>BY102*VLOOKUP('Données projet'!$B$12,Paramètres!$A$1:$I$89,3,0)*VLOOKUP('Données projet'!$B$12,Paramètres!$A$1:$I$89,5,0)</f>
        <v>276.35711999999961</v>
      </c>
      <c r="CA102" s="14">
        <f t="shared" si="93"/>
        <v>66.19657784906633</v>
      </c>
      <c r="CB102" s="22">
        <f t="shared" si="64"/>
        <v>596.61435708712315</v>
      </c>
      <c r="CC102" s="62">
        <f t="shared" si="65"/>
        <v>889.94769042045641</v>
      </c>
      <c r="CD102" s="62">
        <f ca="1">AVERAGE(OFFSET($CC$3,0,0,'Données projet'!$E$12+1,1))-AVERAGE(OFFSET($H$3,0,0,'Données projet'!$E$12+1,1))</f>
        <v>378.11377635769639</v>
      </c>
      <c r="CE102" s="62">
        <f t="shared" si="94"/>
        <v>212.96194614625125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0</v>
      </c>
      <c r="CZ102" s="62">
        <f t="shared" si="96"/>
        <v>0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379.27229591132925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285.44099999999958</v>
      </c>
      <c r="P103" s="14">
        <f t="shared" si="87"/>
        <v>68.115557487507047</v>
      </c>
      <c r="Q103" s="22">
        <f t="shared" si="107"/>
        <v>615.77767095740739</v>
      </c>
      <c r="R103" s="62">
        <f t="shared" si="55"/>
        <v>909.11100429074077</v>
      </c>
      <c r="S103" s="62">
        <f ca="1">AVERAGE(OFFSET($R$3,0,0,'Données projet'!$E$9+1,1))-AVERAGE(OFFSET($H$3,0,0,'Données projet'!$E$9+1,1))</f>
        <v>384.79157630336857</v>
      </c>
      <c r="T103" s="62">
        <f t="shared" si="88"/>
        <v>216.22708298332475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352</v>
      </c>
      <c r="AG103" s="13">
        <f>VLOOKUP(A103,'Données projet'!$A$61:$I$81,9,0)</f>
        <v>4.4000000000000004</v>
      </c>
      <c r="AH103" s="13">
        <f t="array" ref="AH103">INDEX(AG:AG,MIN(IF(ISNUMBER(AG103:AG299),ROW(AG103:AG299),"")))</f>
        <v>4.4000000000000004</v>
      </c>
      <c r="AI103" s="14">
        <f>IF('Données projet'!$A$62&gt;35,AI102+AH103-AQ102,IF(A103&lt;'Données projet'!$A$62,$AF$205^A103,IF(A103='Données projet'!$A$62,'Données projet'!$B$62,AI102+AH103-AQ102)))</f>
        <v>351.99999999999949</v>
      </c>
      <c r="AJ103" s="14">
        <f>AI103*VLOOKUP('Données projet'!$B$10,Paramètres!$A$1:$I$89,3,0)*VLOOKUP('Données projet'!$B$10,Paramètres!$A$1:$I$89,5,0)</f>
        <v>367.91039999999947</v>
      </c>
      <c r="AK103" s="14">
        <f t="shared" si="89"/>
        <v>85.239668702551299</v>
      </c>
      <c r="AL103" s="22">
        <f t="shared" si="58"/>
        <v>789.23636965694243</v>
      </c>
      <c r="AM103" s="62">
        <f t="shared" si="59"/>
        <v>1082.5697029902758</v>
      </c>
      <c r="AN103" s="62">
        <f ca="1">AVERAGE(OFFSET($AM$3,0,0,'Données projet'!$E$10+1,1))-AVERAGE(OFFSET($H$3,0,0,'Données projet'!$E$10+1,1))</f>
        <v>461.01553399907135</v>
      </c>
      <c r="AO103" s="62">
        <f t="shared" si="90"/>
        <v>267.72486628876987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25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IF('Données projet'!$A$88&gt;35,BD102+BC103-BL102,IF(A103&lt;'Données projet'!$A$88,$BA$205^A103,IF(A103='Données projet'!$A$88,'Données projet'!$B$88,BD102+BC103-BL102)))</f>
        <v>281.4999999999996</v>
      </c>
      <c r="BE103" s="14">
        <f>BD103*VLOOKUP('Données projet'!$B$11,Paramètres!$A$1:$I$89,3,0)*VLOOKUP('Données projet'!$B$11,Paramètres!$A$1:$I$89,5,0)</f>
        <v>303.00659999999954</v>
      </c>
      <c r="BF103" s="14">
        <f t="shared" si="91"/>
        <v>71.806396043404845</v>
      </c>
      <c r="BG103" s="22">
        <f t="shared" si="61"/>
        <v>652.79930144226262</v>
      </c>
      <c r="BH103" s="62">
        <f t="shared" si="62"/>
        <v>946.13263477559599</v>
      </c>
      <c r="BI103" s="62">
        <f ca="1">AVERAGE(OFFSET($BH$3,0,0,'Données projet'!$E$11+1,1))-AVERAGE(OFFSET($H$3,0,0,'Données projet'!$E$11+1,1))</f>
        <v>411.48197932269562</v>
      </c>
      <c r="BJ103" s="62">
        <f t="shared" si="92"/>
        <v>229.27655186342264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4.7</v>
      </c>
      <c r="BY103" s="13">
        <f>IF('Données projet'!$A$114&gt;35,BY102+BX103-CG102,IF(A103&lt;'Données projet'!$A$114,$BV$205^A103,IF(A103='Données projet'!$A$114,'Données projet'!$B$114,BY102+BX103-CG102)))</f>
        <v>281.4999999999996</v>
      </c>
      <c r="BZ103" s="14">
        <f>BY103*VLOOKUP('Données projet'!$B$12,Paramètres!$A$1:$I$89,3,0)*VLOOKUP('Données projet'!$B$12,Paramètres!$A$1:$I$89,5,0)</f>
        <v>281.0495999999996</v>
      </c>
      <c r="CA103" s="14">
        <f t="shared" si="93"/>
        <v>67.188771209175286</v>
      </c>
      <c r="CB103" s="22">
        <f t="shared" si="64"/>
        <v>606.51516318931283</v>
      </c>
      <c r="CC103" s="62">
        <f t="shared" si="65"/>
        <v>899.8484965226462</v>
      </c>
      <c r="CD103" s="62">
        <f ca="1">AVERAGE(OFFSET($CC$3,0,0,'Données projet'!$E$12+1,1))-AVERAGE(OFFSET($H$3,0,0,'Données projet'!$E$12+1,1))</f>
        <v>378.11377635769639</v>
      </c>
      <c r="CE103" s="62">
        <f t="shared" si="94"/>
        <v>212.96194614625125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0</v>
      </c>
      <c r="CZ103" s="62">
        <f t="shared" si="96"/>
        <v>0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380.46618888020032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290.20679999999959</v>
      </c>
      <c r="P104" s="14">
        <f t="shared" si="87"/>
        <v>69.119483862208341</v>
      </c>
      <c r="Q104" s="22">
        <f t="shared" si="107"/>
        <v>625.82661106001206</v>
      </c>
      <c r="R104" s="62">
        <f t="shared" si="55"/>
        <v>919.15994439334531</v>
      </c>
      <c r="S104" s="62">
        <f ca="1">AVERAGE(OFFSET($R$3,0,0,'Données projet'!$E$9+1,1))-AVERAGE(OFFSET($H$3,0,0,'Données projet'!$E$9+1,1))</f>
        <v>384.79157630336857</v>
      </c>
      <c r="T104" s="62">
        <f t="shared" si="88"/>
        <v>216.22708298332475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4.0999999999999996</v>
      </c>
      <c r="AI104" s="14">
        <f>IF('Données projet'!$A$62&gt;35,AI103+AH104-AQ103,IF(A104&lt;'Données projet'!$A$62,$AF$205^A104,IF(A104='Données projet'!$A$62,'Données projet'!$B$62,AI103+AH104-AQ103)))</f>
        <v>331.09999999999951</v>
      </c>
      <c r="AJ104" s="14">
        <f>AI104*VLOOKUP('Données projet'!$B$10,Paramètres!$A$1:$I$89,3,0)*VLOOKUP('Données projet'!$B$10,Paramètres!$A$1:$I$89,5,0)</f>
        <v>346.06571999999949</v>
      </c>
      <c r="AK104" s="14">
        <f t="shared" si="89"/>
        <v>80.751869911111356</v>
      </c>
      <c r="AL104" s="22">
        <f t="shared" si="58"/>
        <v>743.37396909518475</v>
      </c>
      <c r="AM104" s="62">
        <f t="shared" si="59"/>
        <v>1036.707302428518</v>
      </c>
      <c r="AN104" s="62">
        <f ca="1">AVERAGE(OFFSET($AM$3,0,0,'Données projet'!$E$10+1,1))-AVERAGE(OFFSET($H$3,0,0,'Données projet'!$E$10+1,1))</f>
        <v>461.01553399907135</v>
      </c>
      <c r="AO104" s="62">
        <f t="shared" si="90"/>
        <v>267.72486628876987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IF('Données projet'!$A$88&gt;35,BD103+BC104-BL103,IF(A104&lt;'Données projet'!$A$88,$BA$205^A104,IF(A104='Données projet'!$A$88,'Données projet'!$B$88,BD103+BC104-BL103)))</f>
        <v>286.19999999999959</v>
      </c>
      <c r="BE104" s="14">
        <f>BD104*VLOOKUP('Données projet'!$B$11,Paramètres!$A$1:$I$89,3,0)*VLOOKUP('Données projet'!$B$11,Paramètres!$A$1:$I$89,5,0)</f>
        <v>308.06567999999953</v>
      </c>
      <c r="BF104" s="14">
        <f t="shared" si="91"/>
        <v>72.864720125585904</v>
      </c>
      <c r="BG104" s="22">
        <f t="shared" si="61"/>
        <v>663.45378021872796</v>
      </c>
      <c r="BH104" s="62">
        <f t="shared" si="62"/>
        <v>956.78711355206133</v>
      </c>
      <c r="BI104" s="62">
        <f ca="1">AVERAGE(OFFSET($BH$3,0,0,'Données projet'!$E$11+1,1))-AVERAGE(OFFSET($H$3,0,0,'Données projet'!$E$11+1,1))</f>
        <v>411.48197932269562</v>
      </c>
      <c r="BJ104" s="62">
        <f t="shared" si="92"/>
        <v>229.27655186342264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4.7</v>
      </c>
      <c r="BY104" s="13">
        <f>IF('Données projet'!$A$114&gt;35,BY103+BX104-CG103,IF(A104&lt;'Données projet'!$A$114,$BV$205^A104,IF(A104='Données projet'!$A$114,'Données projet'!$B$114,BY103+BX104-CG103)))</f>
        <v>286.19999999999959</v>
      </c>
      <c r="BZ104" s="14">
        <f>BY104*VLOOKUP('Données projet'!$B$12,Paramètres!$A$1:$I$89,3,0)*VLOOKUP('Données projet'!$B$12,Paramètres!$A$1:$I$89,5,0)</f>
        <v>285.74207999999965</v>
      </c>
      <c r="CA104" s="14">
        <f t="shared" si="93"/>
        <v>68.179038073144355</v>
      </c>
      <c r="CB104" s="22">
        <f t="shared" si="64"/>
        <v>616.41261397739243</v>
      </c>
      <c r="CC104" s="62">
        <f t="shared" si="65"/>
        <v>909.7459473107258</v>
      </c>
      <c r="CD104" s="62">
        <f ca="1">AVERAGE(OFFSET($CC$3,0,0,'Données projet'!$E$12+1,1))-AVERAGE(OFFSET($H$3,0,0,'Données projet'!$E$12+1,1))</f>
        <v>378.11377635769639</v>
      </c>
      <c r="CE104" s="62">
        <f t="shared" si="94"/>
        <v>212.96194614625125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0</v>
      </c>
      <c r="CZ104" s="62">
        <f t="shared" si="96"/>
        <v>0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381.6598020197543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294.9725999999996</v>
      </c>
      <c r="P105" s="14">
        <f t="shared" si="87"/>
        <v>70.121492942994351</v>
      </c>
      <c r="Q105" s="22">
        <f t="shared" si="107"/>
        <v>635.87221187571447</v>
      </c>
      <c r="R105" s="62">
        <f t="shared" si="55"/>
        <v>929.20554520904784</v>
      </c>
      <c r="S105" s="62">
        <f ca="1">AVERAGE(OFFSET($R$3,0,0,'Données projet'!$E$9+1,1))-AVERAGE(OFFSET($H$3,0,0,'Données projet'!$E$9+1,1))</f>
        <v>384.79157630336857</v>
      </c>
      <c r="T105" s="62">
        <f t="shared" si="88"/>
        <v>216.22708298332475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4.0999999999999996</v>
      </c>
      <c r="AI105" s="14">
        <f>IF('Données projet'!$A$62&gt;35,AI104+AH105-AQ104,IF(A105&lt;'Données projet'!$A$62,$AF$205^A105,IF(A105='Données projet'!$A$62,'Données projet'!$B$62,AI104+AH105-AQ104)))</f>
        <v>335.19999999999953</v>
      </c>
      <c r="AJ105" s="14">
        <f>AI105*VLOOKUP('Données projet'!$B$10,Paramètres!$A$1:$I$89,3,0)*VLOOKUP('Données projet'!$B$10,Paramètres!$A$1:$I$89,5,0)</f>
        <v>350.35103999999956</v>
      </c>
      <c r="AK105" s="14">
        <f t="shared" si="89"/>
        <v>81.634789802001464</v>
      </c>
      <c r="AL105" s="22">
        <f t="shared" si="58"/>
        <v>752.37532023848507</v>
      </c>
      <c r="AM105" s="62">
        <f t="shared" si="59"/>
        <v>1045.7086535718183</v>
      </c>
      <c r="AN105" s="62">
        <f ca="1">AVERAGE(OFFSET($AM$3,0,0,'Données projet'!$E$10+1,1))-AVERAGE(OFFSET($H$3,0,0,'Données projet'!$E$10+1,1))</f>
        <v>461.01553399907135</v>
      </c>
      <c r="AO105" s="62">
        <f t="shared" si="90"/>
        <v>267.72486628876987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IF('Données projet'!$A$88&gt;35,BD104+BC105-BL104,IF(A105&lt;'Données projet'!$A$88,$BA$205^A105,IF(A105='Données projet'!$A$88,'Données projet'!$B$88,BD104+BC105-BL104)))</f>
        <v>290.89999999999958</v>
      </c>
      <c r="BE105" s="14">
        <f>BD105*VLOOKUP('Données projet'!$B$11,Paramètres!$A$1:$I$89,3,0)*VLOOKUP('Données projet'!$B$11,Paramètres!$A$1:$I$89,5,0)</f>
        <v>313.12475999999953</v>
      </c>
      <c r="BF105" s="14">
        <f t="shared" si="91"/>
        <v>73.921023025363311</v>
      </c>
      <c r="BG105" s="22">
        <f t="shared" si="61"/>
        <v>674.10473876917354</v>
      </c>
      <c r="BH105" s="62">
        <f t="shared" si="62"/>
        <v>967.43807210250679</v>
      </c>
      <c r="BI105" s="62">
        <f ca="1">AVERAGE(OFFSET($BH$3,0,0,'Données projet'!$E$11+1,1))-AVERAGE(OFFSET($H$3,0,0,'Données projet'!$E$11+1,1))</f>
        <v>411.48197932269562</v>
      </c>
      <c r="BJ105" s="62">
        <f t="shared" si="92"/>
        <v>229.27655186342264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4.7</v>
      </c>
      <c r="BY105" s="13">
        <f>IF('Données projet'!$A$114&gt;35,BY104+BX105-CG104,IF(A105&lt;'Données projet'!$A$114,$BV$205^A105,IF(A105='Données projet'!$A$114,'Données projet'!$B$114,BY104+BX105-CG104)))</f>
        <v>290.89999999999958</v>
      </c>
      <c r="BZ105" s="14">
        <f>BY105*VLOOKUP('Données projet'!$B$12,Paramètres!$A$1:$I$89,3,0)*VLOOKUP('Données projet'!$B$12,Paramètres!$A$1:$I$89,5,0)</f>
        <v>290.43455999999958</v>
      </c>
      <c r="CA105" s="14">
        <f t="shared" si="93"/>
        <v>69.167413730068176</v>
      </c>
      <c r="CB105" s="22">
        <f t="shared" si="64"/>
        <v>626.30677091320126</v>
      </c>
      <c r="CC105" s="62">
        <f t="shared" si="65"/>
        <v>919.64010424653452</v>
      </c>
      <c r="CD105" s="62">
        <f ca="1">AVERAGE(OFFSET($CC$3,0,0,'Données projet'!$E$12+1,1))-AVERAGE(OFFSET($H$3,0,0,'Données projet'!$E$12+1,1))</f>
        <v>378.11377635769639</v>
      </c>
      <c r="CE105" s="62">
        <f t="shared" si="94"/>
        <v>212.96194614625125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0</v>
      </c>
      <c r="CZ105" s="62">
        <f t="shared" si="96"/>
        <v>0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382.85313839110199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299.73839999999961</v>
      </c>
      <c r="P106" s="14">
        <f t="shared" si="87"/>
        <v>71.121619283394352</v>
      </c>
      <c r="Q106" s="22">
        <f t="shared" si="107"/>
        <v>645.91453358524438</v>
      </c>
      <c r="R106" s="62">
        <f t="shared" si="55"/>
        <v>939.24786691857776</v>
      </c>
      <c r="S106" s="62">
        <f ca="1">AVERAGE(OFFSET($R$3,0,0,'Données projet'!$E$9+1,1))-AVERAGE(OFFSET($H$3,0,0,'Données projet'!$E$9+1,1))</f>
        <v>384.79157630336857</v>
      </c>
      <c r="T106" s="62">
        <f t="shared" si="88"/>
        <v>216.22708298332475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4.0999999999999996</v>
      </c>
      <c r="AI106" s="14">
        <f>IF('Données projet'!$A$62&gt;35,AI105+AH106-AQ105,IF(A106&lt;'Données projet'!$A$62,$AF$205^A106,IF(A106='Données projet'!$A$62,'Données projet'!$B$62,AI105+AH106-AQ105)))</f>
        <v>339.29999999999956</v>
      </c>
      <c r="AJ106" s="14">
        <f>AI106*VLOOKUP('Données projet'!$B$10,Paramètres!$A$1:$I$89,3,0)*VLOOKUP('Données projet'!$B$10,Paramètres!$A$1:$I$89,5,0)</f>
        <v>354.63635999999957</v>
      </c>
      <c r="AK106" s="14">
        <f t="shared" si="89"/>
        <v>82.51645349964646</v>
      </c>
      <c r="AL106" s="22">
        <f t="shared" si="58"/>
        <v>761.37448351188357</v>
      </c>
      <c r="AM106" s="62">
        <f t="shared" si="59"/>
        <v>1054.7078168452169</v>
      </c>
      <c r="AN106" s="62">
        <f ca="1">AVERAGE(OFFSET($AM$3,0,0,'Données projet'!$E$10+1,1))-AVERAGE(OFFSET($H$3,0,0,'Données projet'!$E$10+1,1))</f>
        <v>461.01553399907135</v>
      </c>
      <c r="AO106" s="62">
        <f t="shared" si="90"/>
        <v>267.72486628876987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IF('Données projet'!$A$88&gt;35,BD105+BC106-BL105,IF(A106&lt;'Données projet'!$A$88,$BA$205^A106,IF(A106='Données projet'!$A$88,'Données projet'!$B$88,BD105+BC106-BL105)))</f>
        <v>295.59999999999957</v>
      </c>
      <c r="BE106" s="14">
        <f>BD106*VLOOKUP('Données projet'!$B$11,Paramètres!$A$1:$I$89,3,0)*VLOOKUP('Données projet'!$B$11,Paramètres!$A$1:$I$89,5,0)</f>
        <v>318.18383999999952</v>
      </c>
      <c r="BF106" s="14">
        <f t="shared" si="91"/>
        <v>74.975341168547786</v>
      </c>
      <c r="BG106" s="22">
        <f t="shared" si="61"/>
        <v>684.75224053521981</v>
      </c>
      <c r="BH106" s="62">
        <f t="shared" si="62"/>
        <v>978.08557386855318</v>
      </c>
      <c r="BI106" s="62">
        <f ca="1">AVERAGE(OFFSET($BH$3,0,0,'Données projet'!$E$11+1,1))-AVERAGE(OFFSET($H$3,0,0,'Données projet'!$E$11+1,1))</f>
        <v>411.48197932269562</v>
      </c>
      <c r="BJ106" s="62">
        <f t="shared" si="92"/>
        <v>229.27655186342264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4.7</v>
      </c>
      <c r="BY106" s="13">
        <f>IF('Données projet'!$A$114&gt;35,BY105+BX106-CG105,IF(A106&lt;'Données projet'!$A$114,$BV$205^A106,IF(A106='Données projet'!$A$114,'Données projet'!$B$114,BY105+BX106-CG105)))</f>
        <v>295.59999999999957</v>
      </c>
      <c r="BZ106" s="14">
        <f>BY106*VLOOKUP('Données projet'!$B$12,Paramètres!$A$1:$I$89,3,0)*VLOOKUP('Données projet'!$B$12,Paramètres!$A$1:$I$89,5,0)</f>
        <v>295.12703999999957</v>
      </c>
      <c r="CA106" s="14">
        <f t="shared" si="93"/>
        <v>70.15393226333768</v>
      </c>
      <c r="CB106" s="22">
        <f t="shared" si="64"/>
        <v>636.19769335864567</v>
      </c>
      <c r="CC106" s="62">
        <f t="shared" si="65"/>
        <v>929.53102669197892</v>
      </c>
      <c r="CD106" s="62">
        <f ca="1">AVERAGE(OFFSET($CC$3,0,0,'Données projet'!$E$12+1,1))-AVERAGE(OFFSET($H$3,0,0,'Données projet'!$E$12+1,1))</f>
        <v>378.11377635769639</v>
      </c>
      <c r="CE106" s="62">
        <f t="shared" si="94"/>
        <v>212.96194614625125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0</v>
      </c>
      <c r="CZ106" s="62">
        <f t="shared" si="96"/>
        <v>0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384.04620099248854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304.50419999999957</v>
      </c>
      <c r="P107" s="14">
        <f t="shared" si="87"/>
        <v>72.11989627512429</v>
      </c>
      <c r="Q107" s="22">
        <f t="shared" si="107"/>
        <v>655.95363434584067</v>
      </c>
      <c r="R107" s="62">
        <f t="shared" si="55"/>
        <v>949.28696767917404</v>
      </c>
      <c r="S107" s="62">
        <f ca="1">AVERAGE(OFFSET($R$3,0,0,'Données projet'!$E$9+1,1))-AVERAGE(OFFSET($H$3,0,0,'Données projet'!$E$9+1,1))</f>
        <v>384.79157630336857</v>
      </c>
      <c r="T107" s="62">
        <f t="shared" si="88"/>
        <v>216.22708298332475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4.0999999999999996</v>
      </c>
      <c r="AI107" s="14">
        <f>IF('Données projet'!$A$62&gt;35,AI106+AH107-AQ106,IF(A107&lt;'Données projet'!$A$62,$AF$205^A107,IF(A107='Données projet'!$A$62,'Données projet'!$B$62,AI106+AH107-AQ106)))</f>
        <v>343.39999999999958</v>
      </c>
      <c r="AJ107" s="14">
        <f>AI107*VLOOKUP('Données projet'!$B$10,Paramètres!$A$1:$I$89,3,0)*VLOOKUP('Données projet'!$B$10,Paramètres!$A$1:$I$89,5,0)</f>
        <v>358.92167999999958</v>
      </c>
      <c r="AK107" s="14">
        <f t="shared" si="89"/>
        <v>83.396877939317065</v>
      </c>
      <c r="AL107" s="22">
        <f t="shared" si="58"/>
        <v>770.37148841097644</v>
      </c>
      <c r="AM107" s="62">
        <f t="shared" si="59"/>
        <v>1063.7048217443098</v>
      </c>
      <c r="AN107" s="62">
        <f ca="1">AVERAGE(OFFSET($AM$3,0,0,'Données projet'!$E$10+1,1))-AVERAGE(OFFSET($H$3,0,0,'Données projet'!$E$10+1,1))</f>
        <v>461.01553399907135</v>
      </c>
      <c r="AO107" s="62">
        <f t="shared" si="90"/>
        <v>267.72486628876987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IF('Données projet'!$A$88&gt;35,BD106+BC107-BL106,IF(A107&lt;'Données projet'!$A$88,$BA$205^A107,IF(A107='Données projet'!$A$88,'Données projet'!$B$88,BD106+BC107-BL106)))</f>
        <v>300.29999999999956</v>
      </c>
      <c r="BE107" s="14">
        <f>BD107*VLOOKUP('Données projet'!$B$11,Paramètres!$A$1:$I$89,3,0)*VLOOKUP('Données projet'!$B$11,Paramètres!$A$1:$I$89,5,0)</f>
        <v>323.24291999999951</v>
      </c>
      <c r="BF107" s="14">
        <f t="shared" si="91"/>
        <v>76.027709756183881</v>
      </c>
      <c r="BG107" s="22">
        <f t="shared" si="61"/>
        <v>695.39634682535268</v>
      </c>
      <c r="BH107" s="62">
        <f t="shared" si="62"/>
        <v>988.72968015868605</v>
      </c>
      <c r="BI107" s="62">
        <f ca="1">AVERAGE(OFFSET($BH$3,0,0,'Données projet'!$E$11+1,1))-AVERAGE(OFFSET($H$3,0,0,'Données projet'!$E$11+1,1))</f>
        <v>411.48197932269562</v>
      </c>
      <c r="BJ107" s="62">
        <f t="shared" si="92"/>
        <v>229.27655186342264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4.7</v>
      </c>
      <c r="BY107" s="13">
        <f>IF('Données projet'!$A$114&gt;35,BY106+BX107-CG106,IF(A107&lt;'Données projet'!$A$114,$BV$205^A107,IF(A107='Données projet'!$A$114,'Données projet'!$B$114,BY106+BX107-CG106)))</f>
        <v>300.29999999999956</v>
      </c>
      <c r="BZ107" s="14">
        <f>BY107*VLOOKUP('Données projet'!$B$12,Paramètres!$A$1:$I$89,3,0)*VLOOKUP('Données projet'!$B$12,Paramètres!$A$1:$I$89,5,0)</f>
        <v>299.81951999999956</v>
      </c>
      <c r="CA107" s="14">
        <f t="shared" si="93"/>
        <v>71.138626610337965</v>
      </c>
      <c r="CB107" s="22">
        <f t="shared" si="64"/>
        <v>646.08543867967126</v>
      </c>
      <c r="CC107" s="62">
        <f t="shared" si="65"/>
        <v>939.41877201300463</v>
      </c>
      <c r="CD107" s="62">
        <f ca="1">AVERAGE(OFFSET($CC$3,0,0,'Données projet'!$E$12+1,1))-AVERAGE(OFFSET($H$3,0,0,'Données projet'!$E$12+1,1))</f>
        <v>378.11377635769639</v>
      </c>
      <c r="CE107" s="62">
        <f t="shared" si="94"/>
        <v>212.96194614625125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0</v>
      </c>
      <c r="CZ107" s="62">
        <f t="shared" si="96"/>
        <v>0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385.23899276117606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309.26999999999958</v>
      </c>
      <c r="P108" s="14">
        <f t="shared" si="87"/>
        <v>73.116356204710968</v>
      </c>
      <c r="Q108" s="22">
        <f t="shared" si="107"/>
        <v>665.98957038987078</v>
      </c>
      <c r="R108" s="62">
        <f t="shared" si="55"/>
        <v>959.32290372320404</v>
      </c>
      <c r="S108" s="62">
        <f ca="1">AVERAGE(OFFSET($R$3,0,0,'Données projet'!$E$9+1,1))-AVERAGE(OFFSET($H$3,0,0,'Données projet'!$E$9+1,1))</f>
        <v>384.79157630336857</v>
      </c>
      <c r="T108" s="62">
        <f t="shared" si="88"/>
        <v>216.22708298332475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4.0999999999999996</v>
      </c>
      <c r="AI108" s="14">
        <f>IF('Données projet'!$A$62&gt;35,AI107+AH108-AQ107,IF(A108&lt;'Données projet'!$A$62,$AF$205^A108,IF(A108='Données projet'!$A$62,'Données projet'!$B$62,AI107+AH108-AQ107)))</f>
        <v>347.4999999999996</v>
      </c>
      <c r="AJ108" s="14">
        <f>AI108*VLOOKUP('Données projet'!$B$10,Paramètres!$A$1:$I$89,3,0)*VLOOKUP('Données projet'!$B$10,Paramètres!$A$1:$I$89,5,0)</f>
        <v>363.20699999999965</v>
      </c>
      <c r="AK108" s="14">
        <f t="shared" si="89"/>
        <v>84.276079628620025</v>
      </c>
      <c r="AL108" s="22">
        <f t="shared" si="58"/>
        <v>779.36636368651261</v>
      </c>
      <c r="AM108" s="62">
        <f t="shared" si="59"/>
        <v>1072.6996970198459</v>
      </c>
      <c r="AN108" s="62">
        <f ca="1">AVERAGE(OFFSET($AM$3,0,0,'Données projet'!$E$10+1,1))-AVERAGE(OFFSET($H$3,0,0,'Données projet'!$E$10+1,1))</f>
        <v>461.01553399907135</v>
      </c>
      <c r="AO108" s="62">
        <f t="shared" si="90"/>
        <v>267.72486628876987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IF('Données projet'!$A$88&gt;35,BD107+BC108-BL107,IF(A108&lt;'Données projet'!$A$88,$BA$205^A108,IF(A108='Données projet'!$A$88,'Données projet'!$B$88,BD107+BC108-BL107)))</f>
        <v>304.99999999999955</v>
      </c>
      <c r="BE108" s="14">
        <f>BD108*VLOOKUP('Données projet'!$B$11,Paramètres!$A$1:$I$89,3,0)*VLOOKUP('Données projet'!$B$11,Paramètres!$A$1:$I$89,5,0)</f>
        <v>328.30199999999951</v>
      </c>
      <c r="BF108" s="14">
        <f t="shared" si="91"/>
        <v>77.078162824242781</v>
      </c>
      <c r="BG108" s="22">
        <f t="shared" si="61"/>
        <v>706.03711691888873</v>
      </c>
      <c r="BH108" s="62">
        <f t="shared" si="62"/>
        <v>999.3704502522221</v>
      </c>
      <c r="BI108" s="62">
        <f ca="1">AVERAGE(OFFSET($BH$3,0,0,'Données projet'!$E$11+1,1))-AVERAGE(OFFSET($H$3,0,0,'Données projet'!$E$11+1,1))</f>
        <v>411.48197932269562</v>
      </c>
      <c r="BJ108" s="62">
        <f t="shared" si="92"/>
        <v>229.27655186342264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305</v>
      </c>
      <c r="BW108" s="13">
        <f>VLOOKUP(A108,'Données projet'!$A$113:$I$133,9,0)</f>
        <v>4.7</v>
      </c>
      <c r="BX108" s="13">
        <f t="array" ref="BX108">INDEX(BW:BW,MIN(IF(ISNUMBER(BW108:BW304),ROW(BW108:BW304),"")))</f>
        <v>4.7</v>
      </c>
      <c r="BY108" s="13">
        <f>IF('Données projet'!$A$114&gt;35,BY107+BX108-CG107,IF(A108&lt;'Données projet'!$A$114,$BV$205^A108,IF(A108='Données projet'!$A$114,'Données projet'!$B$114,BY107+BX108-CG107)))</f>
        <v>304.99999999999955</v>
      </c>
      <c r="BZ108" s="14">
        <f>BY108*VLOOKUP('Données projet'!$B$12,Paramètres!$A$1:$I$89,3,0)*VLOOKUP('Données projet'!$B$12,Paramètres!$A$1:$I$89,5,0)</f>
        <v>304.51199999999955</v>
      </c>
      <c r="CA108" s="14">
        <f t="shared" si="93"/>
        <v>72.121528618302733</v>
      </c>
      <c r="CB108" s="22">
        <f t="shared" si="64"/>
        <v>655.97006234354319</v>
      </c>
      <c r="CC108" s="62">
        <f t="shared" si="65"/>
        <v>949.30339567687656</v>
      </c>
      <c r="CD108" s="62">
        <f ca="1">AVERAGE(OFFSET($CC$3,0,0,'Données projet'!$E$12+1,1))-AVERAGE(OFFSET($H$3,0,0,'Données projet'!$E$12+1,1))</f>
        <v>378.11377635769639</v>
      </c>
      <c r="CE108" s="62">
        <f t="shared" si="94"/>
        <v>212.96194614625125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41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0</v>
      </c>
      <c r="CZ108" s="62">
        <f t="shared" si="96"/>
        <v>0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386.43151657525294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271.75199999999955</v>
      </c>
      <c r="P109" s="14">
        <f t="shared" si="87"/>
        <v>65.22094782472486</v>
      </c>
      <c r="Q109" s="22">
        <f t="shared" si="107"/>
        <v>586.89455079472839</v>
      </c>
      <c r="R109" s="62">
        <f t="shared" si="55"/>
        <v>880.22788412806176</v>
      </c>
      <c r="S109" s="62">
        <f ca="1">AVERAGE(OFFSET($R$3,0,0,'Données projet'!$E$9+1,1))-AVERAGE(OFFSET($H$3,0,0,'Données projet'!$E$9+1,1))</f>
        <v>384.79157630336857</v>
      </c>
      <c r="T109" s="62">
        <f t="shared" si="88"/>
        <v>216.22708298332475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4.0999999999999996</v>
      </c>
      <c r="AI109" s="14">
        <f>IF('Données projet'!$A$62&gt;35,AI108+AH109-AQ108,IF(A109&lt;'Données projet'!$A$62,$AF$205^A109,IF(A109='Données projet'!$A$62,'Données projet'!$B$62,AI108+AH109-AQ108)))</f>
        <v>351.59999999999962</v>
      </c>
      <c r="AJ109" s="14">
        <f>AI109*VLOOKUP('Données projet'!$B$10,Paramètres!$A$1:$I$89,3,0)*VLOOKUP('Données projet'!$B$10,Paramètres!$A$1:$I$89,5,0)</f>
        <v>367.49231999999967</v>
      </c>
      <c r="AK109" s="14">
        <f t="shared" si="89"/>
        <v>85.154074663214132</v>
      </c>
      <c r="AL109" s="22">
        <f t="shared" si="58"/>
        <v>788.35913737176395</v>
      </c>
      <c r="AM109" s="62">
        <f t="shared" si="59"/>
        <v>1081.6924707050973</v>
      </c>
      <c r="AN109" s="62">
        <f ca="1">AVERAGE(OFFSET($AM$3,0,0,'Données projet'!$E$10+1,1))-AVERAGE(OFFSET($H$3,0,0,'Données projet'!$E$10+1,1))</f>
        <v>461.01553399907135</v>
      </c>
      <c r="AO109" s="62">
        <f t="shared" si="90"/>
        <v>267.72486628876987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267.99999999999955</v>
      </c>
      <c r="BE109" s="14">
        <f>BD109*VLOOKUP('Données projet'!$B$11,Paramètres!$A$1:$I$89,3,0)*VLOOKUP('Données projet'!$B$11,Paramètres!$A$1:$I$89,5,0)</f>
        <v>288.47519999999952</v>
      </c>
      <c r="BF109" s="14">
        <f t="shared" si="91"/>
        <v>68.754942080410729</v>
      </c>
      <c r="BG109" s="22">
        <f t="shared" si="61"/>
        <v>622.17583079004783</v>
      </c>
      <c r="BH109" s="62">
        <f t="shared" si="62"/>
        <v>915.5091641233812</v>
      </c>
      <c r="BI109" s="62">
        <f ca="1">AVERAGE(OFFSET($BH$3,0,0,'Données projet'!$E$11+1,1))-AVERAGE(OFFSET($H$3,0,0,'Données projet'!$E$11+1,1))</f>
        <v>411.48197932269562</v>
      </c>
      <c r="BJ109" s="62">
        <f t="shared" si="92"/>
        <v>229.27655186342264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</v>
      </c>
      <c r="BY109" s="13">
        <f>IF('Données projet'!$A$114&gt;35,BY108+BX109-CG108,IF(A109&lt;'Données projet'!$A$114,$BV$205^A109,IF(A109='Données projet'!$A$114,'Données projet'!$B$114,BY108+BX109-CG108)))</f>
        <v>267.99999999999955</v>
      </c>
      <c r="BZ109" s="14">
        <f>BY109*VLOOKUP('Données projet'!$B$12,Paramètres!$A$1:$I$89,3,0)*VLOOKUP('Données projet'!$B$12,Paramètres!$A$1:$I$89,5,0)</f>
        <v>267.57119999999958</v>
      </c>
      <c r="CA109" s="14">
        <f t="shared" si="93"/>
        <v>64.333545860572457</v>
      </c>
      <c r="CB109" s="22">
        <f t="shared" si="64"/>
        <v>578.06743237382955</v>
      </c>
      <c r="CC109" s="62">
        <f t="shared" si="65"/>
        <v>871.40076570716292</v>
      </c>
      <c r="CD109" s="62">
        <f ca="1">AVERAGE(OFFSET($CC$3,0,0,'Données projet'!$E$12+1,1))-AVERAGE(OFFSET($H$3,0,0,'Données projet'!$E$12+1,1))</f>
        <v>378.11377635769639</v>
      </c>
      <c r="CE109" s="62">
        <f t="shared" si="94"/>
        <v>212.96194614625125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0</v>
      </c>
      <c r="CZ109" s="62">
        <f t="shared" si="96"/>
        <v>0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387.62377525537238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275.80799999999954</v>
      </c>
      <c r="P110" s="14">
        <f t="shared" si="87"/>
        <v>66.080342531440536</v>
      </c>
      <c r="Q110" s="22">
        <f t="shared" si="107"/>
        <v>595.45552990892475</v>
      </c>
      <c r="R110" s="62">
        <f t="shared" si="55"/>
        <v>888.788863242258</v>
      </c>
      <c r="S110" s="62">
        <f ca="1">AVERAGE(OFFSET($R$3,0,0,'Données projet'!$E$9+1,1))-AVERAGE(OFFSET($H$3,0,0,'Données projet'!$E$9+1,1))</f>
        <v>384.79157630336857</v>
      </c>
      <c r="T110" s="62">
        <f t="shared" si="88"/>
        <v>216.22708298332475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4.0999999999999996</v>
      </c>
      <c r="AI110" s="14">
        <f>IF('Données projet'!$A$62&gt;35,AI109+AH110-AQ109,IF(A110&lt;'Données projet'!$A$62,$AF$205^A110,IF(A110='Données projet'!$A$62,'Données projet'!$B$62,AI109+AH110-AQ109)))</f>
        <v>355.69999999999965</v>
      </c>
      <c r="AJ110" s="14">
        <f>AI110*VLOOKUP('Données projet'!$B$10,Paramètres!$A$1:$I$89,3,0)*VLOOKUP('Données projet'!$B$10,Paramètres!$A$1:$I$89,5,0)</f>
        <v>371.77763999999968</v>
      </c>
      <c r="AK110" s="14">
        <f t="shared" si="89"/>
        <v>86.03087874177092</v>
      </c>
      <c r="AL110" s="22">
        <f t="shared" si="58"/>
        <v>797.34983680858386</v>
      </c>
      <c r="AM110" s="62">
        <f t="shared" si="59"/>
        <v>1090.6831701419171</v>
      </c>
      <c r="AN110" s="62">
        <f ca="1">AVERAGE(OFFSET($AM$3,0,0,'Données projet'!$E$10+1,1))-AVERAGE(OFFSET($H$3,0,0,'Données projet'!$E$10+1,1))</f>
        <v>461.01553399907135</v>
      </c>
      <c r="AO110" s="62">
        <f t="shared" si="90"/>
        <v>267.72486628876987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271.99999999999955</v>
      </c>
      <c r="BE110" s="14">
        <f>BD110*VLOOKUP('Données projet'!$B$11,Paramètres!$A$1:$I$89,3,0)*VLOOKUP('Données projet'!$B$11,Paramètres!$A$1:$I$89,5,0)</f>
        <v>292.78079999999949</v>
      </c>
      <c r="BF110" s="14">
        <f t="shared" si="91"/>
        <v>69.660903052386161</v>
      </c>
      <c r="BG110" s="22">
        <f t="shared" si="61"/>
        <v>631.25263281623836</v>
      </c>
      <c r="BH110" s="62">
        <f t="shared" si="62"/>
        <v>924.58596614957173</v>
      </c>
      <c r="BI110" s="62">
        <f ca="1">AVERAGE(OFFSET($BH$3,0,0,'Données projet'!$E$11+1,1))-AVERAGE(OFFSET($H$3,0,0,'Données projet'!$E$11+1,1))</f>
        <v>411.48197932269562</v>
      </c>
      <c r="BJ110" s="62">
        <f t="shared" si="92"/>
        <v>229.27655186342264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</v>
      </c>
      <c r="BY110" s="13">
        <f>IF('Données projet'!$A$114&gt;35,BY109+BX110-CG109,IF(A110&lt;'Données projet'!$A$114,$BV$205^A110,IF(A110='Données projet'!$A$114,'Données projet'!$B$114,BY109+BX110-CG109)))</f>
        <v>271.99999999999955</v>
      </c>
      <c r="BZ110" s="14">
        <f>BY110*VLOOKUP('Données projet'!$B$12,Paramètres!$A$1:$I$89,3,0)*VLOOKUP('Données projet'!$B$12,Paramètres!$A$1:$I$89,5,0)</f>
        <v>271.56479999999954</v>
      </c>
      <c r="CA110" s="14">
        <f t="shared" si="93"/>
        <v>65.181247567168413</v>
      </c>
      <c r="CB110" s="22">
        <f t="shared" si="64"/>
        <v>586.49936617948413</v>
      </c>
      <c r="CC110" s="62">
        <f t="shared" si="65"/>
        <v>879.8326995128175</v>
      </c>
      <c r="CD110" s="62">
        <f ca="1">AVERAGE(OFFSET($CC$3,0,0,'Données projet'!$E$12+1,1))-AVERAGE(OFFSET($H$3,0,0,'Données projet'!$E$12+1,1))</f>
        <v>378.11377635769639</v>
      </c>
      <c r="CE110" s="62">
        <f t="shared" si="94"/>
        <v>212.96194614625125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0</v>
      </c>
      <c r="CZ110" s="62">
        <f t="shared" si="96"/>
        <v>0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388.81577156642459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279.86399999999958</v>
      </c>
      <c r="P111" s="14">
        <f t="shared" si="87"/>
        <v>66.93826735896495</v>
      </c>
      <c r="Q111" s="22">
        <f t="shared" si="107"/>
        <v>604.01394898352987</v>
      </c>
      <c r="R111" s="62">
        <f t="shared" si="55"/>
        <v>897.34728231686313</v>
      </c>
      <c r="S111" s="62">
        <f ca="1">AVERAGE(OFFSET($R$3,0,0,'Données projet'!$E$9+1,1))-AVERAGE(OFFSET($H$3,0,0,'Données projet'!$E$9+1,1))</f>
        <v>384.79157630336857</v>
      </c>
      <c r="T111" s="62">
        <f t="shared" si="88"/>
        <v>216.22708298332475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4.0999999999999996</v>
      </c>
      <c r="AI111" s="14">
        <f>IF('Données projet'!$A$62&gt;35,AI110+AH111-AQ110,IF(A111&lt;'Données projet'!$A$62,$AF$205^A111,IF(A111='Données projet'!$A$62,'Données projet'!$B$62,AI110+AH111-AQ110)))</f>
        <v>359.79999999999967</v>
      </c>
      <c r="AJ111" s="14">
        <f>AI111*VLOOKUP('Données projet'!$B$10,Paramètres!$A$1:$I$89,3,0)*VLOOKUP('Données projet'!$B$10,Paramètres!$A$1:$I$89,5,0)</f>
        <v>376.06295999999969</v>
      </c>
      <c r="AK111" s="14">
        <f t="shared" si="89"/>
        <v>86.906507180227635</v>
      </c>
      <c r="AL111" s="22">
        <f t="shared" si="58"/>
        <v>806.33848867222912</v>
      </c>
      <c r="AM111" s="62">
        <f t="shared" si="59"/>
        <v>1099.6718220055625</v>
      </c>
      <c r="AN111" s="62">
        <f ca="1">AVERAGE(OFFSET($AM$3,0,0,'Données projet'!$E$10+1,1))-AVERAGE(OFFSET($H$3,0,0,'Données projet'!$E$10+1,1))</f>
        <v>461.01553399907135</v>
      </c>
      <c r="AO111" s="62">
        <f t="shared" si="90"/>
        <v>267.72486628876987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275.99999999999955</v>
      </c>
      <c r="BE111" s="14">
        <f>BD111*VLOOKUP('Données projet'!$B$11,Paramètres!$A$1:$I$89,3,0)*VLOOKUP('Données projet'!$B$11,Paramètres!$A$1:$I$89,5,0)</f>
        <v>297.08639999999951</v>
      </c>
      <c r="BF111" s="14">
        <f t="shared" si="91"/>
        <v>70.565314499829526</v>
      </c>
      <c r="BG111" s="22">
        <f t="shared" si="61"/>
        <v>640.32673608720222</v>
      </c>
      <c r="BH111" s="62">
        <f t="shared" si="62"/>
        <v>933.66006942053559</v>
      </c>
      <c r="BI111" s="62">
        <f ca="1">AVERAGE(OFFSET($BH$3,0,0,'Données projet'!$E$11+1,1))-AVERAGE(OFFSET($H$3,0,0,'Données projet'!$E$11+1,1))</f>
        <v>411.48197932269562</v>
      </c>
      <c r="BJ111" s="62">
        <f t="shared" si="92"/>
        <v>229.27655186342264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</v>
      </c>
      <c r="BY111" s="13">
        <f>IF('Données projet'!$A$114&gt;35,BY110+BX111-CG110,IF(A111&lt;'Données projet'!$A$114,$BV$205^A111,IF(A111='Données projet'!$A$114,'Données projet'!$B$114,BY110+BX111-CG110)))</f>
        <v>275.99999999999955</v>
      </c>
      <c r="BZ111" s="14">
        <f>BY111*VLOOKUP('Données projet'!$B$12,Paramètres!$A$1:$I$89,3,0)*VLOOKUP('Données projet'!$B$12,Paramètres!$A$1:$I$89,5,0)</f>
        <v>275.55839999999955</v>
      </c>
      <c r="CA111" s="14">
        <f t="shared" si="93"/>
        <v>66.027499393878941</v>
      </c>
      <c r="CB111" s="22">
        <f t="shared" si="64"/>
        <v>594.92877477767172</v>
      </c>
      <c r="CC111" s="62">
        <f t="shared" si="65"/>
        <v>888.26210811100509</v>
      </c>
      <c r="CD111" s="62">
        <f ca="1">AVERAGE(OFFSET($CC$3,0,0,'Données projet'!$E$12+1,1))-AVERAGE(OFFSET($H$3,0,0,'Données projet'!$E$12+1,1))</f>
        <v>378.11377635769639</v>
      </c>
      <c r="CE111" s="62">
        <f t="shared" si="94"/>
        <v>212.96194614625125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0</v>
      </c>
      <c r="CZ111" s="62">
        <f t="shared" si="96"/>
        <v>0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390.00750821914528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283.91999999999956</v>
      </c>
      <c r="P112" s="14">
        <f t="shared" si="87"/>
        <v>67.794746071143507</v>
      </c>
      <c r="Q112" s="22">
        <f t="shared" si="107"/>
        <v>612.56984940724078</v>
      </c>
      <c r="R112" s="62">
        <f t="shared" si="55"/>
        <v>905.90318274057404</v>
      </c>
      <c r="S112" s="62">
        <f ca="1">AVERAGE(OFFSET($R$3,0,0,'Données projet'!$E$9+1,1))-AVERAGE(OFFSET($H$3,0,0,'Données projet'!$E$9+1,1))</f>
        <v>384.79157630336857</v>
      </c>
      <c r="T112" s="62">
        <f t="shared" si="88"/>
        <v>216.22708298332475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4.0999999999999996</v>
      </c>
      <c r="AI112" s="14">
        <f>IF('Données projet'!$A$62&gt;35,AI111+AH112-AQ111,IF(A112&lt;'Données projet'!$A$62,$AF$205^A112,IF(A112='Données projet'!$A$62,'Données projet'!$B$62,AI111+AH112-AQ111)))</f>
        <v>363.89999999999969</v>
      </c>
      <c r="AJ112" s="14">
        <f>AI112*VLOOKUP('Données projet'!$B$10,Paramètres!$A$1:$I$89,3,0)*VLOOKUP('Données projet'!$B$10,Paramètres!$A$1:$I$89,5,0)</f>
        <v>380.3482799999997</v>
      </c>
      <c r="AK112" s="14">
        <f t="shared" si="89"/>
        <v>87.780974925370117</v>
      </c>
      <c r="AL112" s="22">
        <f t="shared" si="58"/>
        <v>815.32511899501912</v>
      </c>
      <c r="AM112" s="62">
        <f t="shared" si="59"/>
        <v>1108.6584523283525</v>
      </c>
      <c r="AN112" s="62">
        <f ca="1">AVERAGE(OFFSET($AM$3,0,0,'Données projet'!$E$10+1,1))-AVERAGE(OFFSET($H$3,0,0,'Données projet'!$E$10+1,1))</f>
        <v>461.01553399907135</v>
      </c>
      <c r="AO112" s="62">
        <f t="shared" si="90"/>
        <v>267.72486628876987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279.99999999999955</v>
      </c>
      <c r="BE112" s="14">
        <f>BD112*VLOOKUP('Données projet'!$B$11,Paramètres!$A$1:$I$89,3,0)*VLOOKUP('Données projet'!$B$11,Paramètres!$A$1:$I$89,5,0)</f>
        <v>301.39199999999948</v>
      </c>
      <c r="BF112" s="14">
        <f t="shared" si="91"/>
        <v>71.468201474229161</v>
      </c>
      <c r="BG112" s="22">
        <f t="shared" si="61"/>
        <v>649.39818423428153</v>
      </c>
      <c r="BH112" s="62">
        <f t="shared" si="62"/>
        <v>942.7315175676149</v>
      </c>
      <c r="BI112" s="62">
        <f ca="1">AVERAGE(OFFSET($BH$3,0,0,'Données projet'!$E$11+1,1))-AVERAGE(OFFSET($H$3,0,0,'Données projet'!$E$11+1,1))</f>
        <v>411.48197932269562</v>
      </c>
      <c r="BJ112" s="62">
        <f t="shared" si="92"/>
        <v>229.27655186342264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</v>
      </c>
      <c r="BY112" s="13">
        <f>IF('Données projet'!$A$114&gt;35,BY111+BX112-CG111,IF(A112&lt;'Données projet'!$A$114,$BV$205^A112,IF(A112='Données projet'!$A$114,'Données projet'!$B$114,BY111+BX112-CG111)))</f>
        <v>279.99999999999955</v>
      </c>
      <c r="BZ112" s="14">
        <f>BY112*VLOOKUP('Données projet'!$B$12,Paramètres!$A$1:$I$89,3,0)*VLOOKUP('Données projet'!$B$12,Paramètres!$A$1:$I$89,5,0)</f>
        <v>279.55199999999957</v>
      </c>
      <c r="CA112" s="14">
        <f t="shared" si="93"/>
        <v>66.872324781216534</v>
      </c>
      <c r="CB112" s="22">
        <f t="shared" si="64"/>
        <v>603.35569899395125</v>
      </c>
      <c r="CC112" s="62">
        <f t="shared" si="65"/>
        <v>896.68903232728462</v>
      </c>
      <c r="CD112" s="62">
        <f ca="1">AVERAGE(OFFSET($CC$3,0,0,'Données projet'!$E$12+1,1))-AVERAGE(OFFSET($H$3,0,0,'Données projet'!$E$12+1,1))</f>
        <v>378.11377635769639</v>
      </c>
      <c r="CE112" s="62">
        <f t="shared" si="94"/>
        <v>212.96194614625125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0</v>
      </c>
      <c r="CZ112" s="62">
        <f t="shared" si="96"/>
        <v>0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391.19898787166267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287.97599999999954</v>
      </c>
      <c r="P113" s="14">
        <f t="shared" si="87"/>
        <v>68.649801713863027</v>
      </c>
      <c r="Q113" s="22">
        <f t="shared" si="107"/>
        <v>621.12327131831069</v>
      </c>
      <c r="R113" s="62">
        <f t="shared" si="55"/>
        <v>914.45660465164406</v>
      </c>
      <c r="S113" s="62">
        <f ca="1">AVERAGE(OFFSET($R$3,0,0,'Données projet'!$E$9+1,1))-AVERAGE(OFFSET($H$3,0,0,'Données projet'!$E$9+1,1))</f>
        <v>384.79157630336857</v>
      </c>
      <c r="T113" s="62">
        <f t="shared" si="88"/>
        <v>216.22708298332475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368</v>
      </c>
      <c r="AG113" s="13">
        <f>VLOOKUP(A113,'Données projet'!$A$61:$I$81,9,0)</f>
        <v>4.0999999999999996</v>
      </c>
      <c r="AH113" s="13">
        <f t="array" ref="AH113">INDEX(AG:AG,MIN(IF(ISNUMBER(AG113:AG309),ROW(AG113:AG309),"")))</f>
        <v>4.0999999999999996</v>
      </c>
      <c r="AI113" s="14">
        <f>IF('Données projet'!$A$62&gt;35,AI112+AH113-AQ112,IF(A113&lt;'Données projet'!$A$62,$AF$205^A113,IF(A113='Données projet'!$A$62,'Données projet'!$B$62,AI112+AH113-AQ112)))</f>
        <v>367.99999999999972</v>
      </c>
      <c r="AJ113" s="14">
        <f>AI113*VLOOKUP('Données projet'!$B$10,Paramètres!$A$1:$I$89,3,0)*VLOOKUP('Données projet'!$B$10,Paramètres!$A$1:$I$89,5,0)</f>
        <v>384.63359999999977</v>
      </c>
      <c r="AK113" s="14">
        <f t="shared" si="89"/>
        <v>88.654296567787867</v>
      </c>
      <c r="AL113" s="22">
        <f t="shared" si="58"/>
        <v>824.30975318889671</v>
      </c>
      <c r="AM113" s="62">
        <f t="shared" si="59"/>
        <v>1117.6430865222301</v>
      </c>
      <c r="AN113" s="62">
        <f ca="1">AVERAGE(OFFSET($AM$3,0,0,'Données projet'!$E$10+1,1))-AVERAGE(OFFSET($H$3,0,0,'Données projet'!$E$10+1,1))</f>
        <v>461.01553399907135</v>
      </c>
      <c r="AO113" s="62">
        <f t="shared" si="90"/>
        <v>267.72486628876987</v>
      </c>
      <c r="AP113" s="16">
        <f>IF(ISNA(VLOOKUP(A113,'Données projet'!$A$61:$I$81,3,0)),0,VLOOKUP(A113,'Données projet'!$A$61:$I$81,3,0))</f>
        <v>10</v>
      </c>
      <c r="AQ113" s="16">
        <f>IF(ISNA(VLOOKUP(A113,'Données projet'!$A$61:$I$81,4,0)),0,VLOOKUP(A113,'Données projet'!$A$61:$I$81,4,0))</f>
        <v>22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283.99999999999955</v>
      </c>
      <c r="BE113" s="14">
        <f>BD113*VLOOKUP('Données projet'!$B$11,Paramètres!$A$1:$I$89,3,0)*VLOOKUP('Données projet'!$B$11,Paramètres!$A$1:$I$89,5,0)</f>
        <v>305.69759999999951</v>
      </c>
      <c r="BF113" s="14">
        <f t="shared" si="91"/>
        <v>72.36958827021229</v>
      </c>
      <c r="BG113" s="22">
        <f t="shared" si="61"/>
        <v>658.46701957061885</v>
      </c>
      <c r="BH113" s="62">
        <f t="shared" si="62"/>
        <v>951.80035290395222</v>
      </c>
      <c r="BI113" s="62">
        <f ca="1">AVERAGE(OFFSET($BH$3,0,0,'Données projet'!$E$11+1,1))-AVERAGE(OFFSET($H$3,0,0,'Données projet'!$E$11+1,1))</f>
        <v>411.48197932269562</v>
      </c>
      <c r="BJ113" s="62">
        <f t="shared" si="92"/>
        <v>229.27655186342264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</v>
      </c>
      <c r="BY113" s="13">
        <f>IF('Données projet'!$A$114&gt;35,BY112+BX113-CG112,IF(A113&lt;'Données projet'!$A$114,$BV$205^A113,IF(A113='Données projet'!$A$114,'Données projet'!$B$114,BY112+BX113-CG112)))</f>
        <v>283.99999999999955</v>
      </c>
      <c r="BZ113" s="14">
        <f>BY113*VLOOKUP('Données projet'!$B$12,Paramètres!$A$1:$I$89,3,0)*VLOOKUP('Données projet'!$B$12,Paramètres!$A$1:$I$89,5,0)</f>
        <v>283.54559999999952</v>
      </c>
      <c r="CA113" s="14">
        <f t="shared" si="93"/>
        <v>67.715746461503485</v>
      </c>
      <c r="CB113" s="22">
        <f t="shared" si="64"/>
        <v>611.78017842045108</v>
      </c>
      <c r="CC113" s="62">
        <f t="shared" si="65"/>
        <v>905.11351175378445</v>
      </c>
      <c r="CD113" s="62">
        <f ca="1">AVERAGE(OFFSET($CC$3,0,0,'Données projet'!$E$12+1,1))-AVERAGE(OFFSET($H$3,0,0,'Données projet'!$E$12+1,1))</f>
        <v>378.11377635769639</v>
      </c>
      <c r="CE113" s="62">
        <f t="shared" si="94"/>
        <v>212.96194614625125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0</v>
      </c>
      <c r="CZ113" s="62">
        <f t="shared" si="96"/>
        <v>0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392.39021313098795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292.03199999999953</v>
      </c>
      <c r="P114" s="14">
        <f t="shared" si="87"/>
        <v>69.503456646543185</v>
      </c>
      <c r="Q114" s="22">
        <f t="shared" si="107"/>
        <v>629.67425365939516</v>
      </c>
      <c r="R114" s="62">
        <f t="shared" si="55"/>
        <v>923.00758699272842</v>
      </c>
      <c r="S114" s="62">
        <f ca="1">AVERAGE(OFFSET($R$3,0,0,'Données projet'!$E$9+1,1))-AVERAGE(OFFSET($H$3,0,0,'Données projet'!$E$9+1,1))</f>
        <v>384.79157630336857</v>
      </c>
      <c r="T114" s="62">
        <f t="shared" si="88"/>
        <v>216.22708298332475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3.6</v>
      </c>
      <c r="AI114" s="14">
        <f>IF('Données projet'!$A$62&gt;35,AI113+AH114-AQ113,IF(A114&lt;'Données projet'!$A$62,$AF$205^A114,IF(A114='Données projet'!$A$62,'Données projet'!$B$62,AI113+AH114-AQ113)))</f>
        <v>349.59999999999974</v>
      </c>
      <c r="AJ114" s="14">
        <f>AI114*VLOOKUP('Données projet'!$B$10,Paramètres!$A$1:$I$89,3,0)*VLOOKUP('Données projet'!$B$10,Paramètres!$A$1:$I$89,5,0)</f>
        <v>365.40191999999973</v>
      </c>
      <c r="AK114" s="14">
        <f t="shared" si="89"/>
        <v>84.725934146865029</v>
      </c>
      <c r="AL114" s="22">
        <f t="shared" si="58"/>
        <v>783.97267930578937</v>
      </c>
      <c r="AM114" s="62">
        <f t="shared" si="59"/>
        <v>1077.3060126391226</v>
      </c>
      <c r="AN114" s="62">
        <f ca="1">AVERAGE(OFFSET($AM$3,0,0,'Données projet'!$E$10+1,1))-AVERAGE(OFFSET($H$3,0,0,'Données projet'!$E$10+1,1))</f>
        <v>461.01553399907135</v>
      </c>
      <c r="AO114" s="62">
        <f t="shared" si="90"/>
        <v>267.72486628876987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287.99999999999955</v>
      </c>
      <c r="BE114" s="14">
        <f>BD114*VLOOKUP('Données projet'!$B$11,Paramètres!$A$1:$I$89,3,0)*VLOOKUP('Données projet'!$B$11,Paramètres!$A$1:$I$89,5,0)</f>
        <v>310.00319999999948</v>
      </c>
      <c r="BF114" s="14">
        <f t="shared" si="91"/>
        <v>73.269498458742731</v>
      </c>
      <c r="BG114" s="22">
        <f t="shared" si="61"/>
        <v>667.5332831489759</v>
      </c>
      <c r="BH114" s="62">
        <f t="shared" si="62"/>
        <v>960.86661648230915</v>
      </c>
      <c r="BI114" s="62">
        <f ca="1">AVERAGE(OFFSET($BH$3,0,0,'Données projet'!$E$11+1,1))-AVERAGE(OFFSET($H$3,0,0,'Données projet'!$E$11+1,1))</f>
        <v>411.48197932269562</v>
      </c>
      <c r="BJ114" s="62">
        <f t="shared" si="92"/>
        <v>229.27655186342264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</v>
      </c>
      <c r="BY114" s="13">
        <f>IF('Données projet'!$A$114&gt;35,BY113+BX114-CG113,IF(A114&lt;'Données projet'!$A$114,$BV$205^A114,IF(A114='Données projet'!$A$114,'Données projet'!$B$114,BY113+BX114-CG113)))</f>
        <v>287.99999999999955</v>
      </c>
      <c r="BZ114" s="14">
        <f>BY114*VLOOKUP('Données projet'!$B$12,Paramètres!$A$1:$I$89,3,0)*VLOOKUP('Données projet'!$B$12,Paramètres!$A$1:$I$89,5,0)</f>
        <v>287.53919999999954</v>
      </c>
      <c r="CA114" s="14">
        <f t="shared" si="93"/>
        <v>68.557786489935268</v>
      </c>
      <c r="CB114" s="22">
        <f t="shared" si="64"/>
        <v>620.20225146996984</v>
      </c>
      <c r="CC114" s="62">
        <f t="shared" si="65"/>
        <v>913.53558480330321</v>
      </c>
      <c r="CD114" s="62">
        <f ca="1">AVERAGE(OFFSET($CC$3,0,0,'Données projet'!$E$12+1,1))-AVERAGE(OFFSET($H$3,0,0,'Données projet'!$E$12+1,1))</f>
        <v>378.11377635769639</v>
      </c>
      <c r="CE114" s="62">
        <f t="shared" si="94"/>
        <v>212.96194614625125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0</v>
      </c>
      <c r="CZ114" s="62">
        <f t="shared" si="96"/>
        <v>0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393.581186554449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296.08799999999957</v>
      </c>
      <c r="P115" s="14">
        <f t="shared" si="87"/>
        <v>70.35573257182898</v>
      </c>
      <c r="Q115" s="22">
        <f t="shared" si="107"/>
        <v>638.22283422926796</v>
      </c>
      <c r="R115" s="62">
        <f t="shared" si="55"/>
        <v>931.55616756260133</v>
      </c>
      <c r="S115" s="62">
        <f ca="1">AVERAGE(OFFSET($R$3,0,0,'Données projet'!$E$9+1,1))-AVERAGE(OFFSET($H$3,0,0,'Données projet'!$E$9+1,1))</f>
        <v>384.79157630336857</v>
      </c>
      <c r="T115" s="62">
        <f t="shared" si="88"/>
        <v>216.22708298332475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3.6</v>
      </c>
      <c r="AI115" s="14">
        <f>IF('Données projet'!$A$62&gt;35,AI114+AH115-AQ114,IF(A115&lt;'Données projet'!$A$62,$AF$205^A115,IF(A115='Données projet'!$A$62,'Données projet'!$B$62,AI114+AH115-AQ114)))</f>
        <v>353.19999999999976</v>
      </c>
      <c r="AJ115" s="14">
        <f>AI115*VLOOKUP('Données projet'!$B$10,Paramètres!$A$1:$I$89,3,0)*VLOOKUP('Données projet'!$B$10,Paramètres!$A$1:$I$89,5,0)</f>
        <v>369.16463999999979</v>
      </c>
      <c r="AK115" s="14">
        <f t="shared" si="89"/>
        <v>85.496382951843714</v>
      </c>
      <c r="AL115" s="22">
        <f t="shared" si="58"/>
        <v>791.86794830779399</v>
      </c>
      <c r="AM115" s="62">
        <f t="shared" si="59"/>
        <v>1085.2012816411273</v>
      </c>
      <c r="AN115" s="62">
        <f ca="1">AVERAGE(OFFSET($AM$3,0,0,'Données projet'!$E$10+1,1))-AVERAGE(OFFSET($H$3,0,0,'Données projet'!$E$10+1,1))</f>
        <v>461.01553399907135</v>
      </c>
      <c r="AO115" s="62">
        <f t="shared" si="90"/>
        <v>267.72486628876987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291.99999999999955</v>
      </c>
      <c r="BE115" s="14">
        <f>BD115*VLOOKUP('Données projet'!$B$11,Paramètres!$A$1:$I$89,3,0)*VLOOKUP('Données projet'!$B$11,Paramètres!$A$1:$I$89,5,0)</f>
        <v>314.30879999999951</v>
      </c>
      <c r="BF115" s="14">
        <f t="shared" si="91"/>
        <v>74.167954918422311</v>
      </c>
      <c r="BG115" s="22">
        <f t="shared" si="61"/>
        <v>676.59701481625132</v>
      </c>
      <c r="BH115" s="62">
        <f t="shared" si="62"/>
        <v>969.93034814958469</v>
      </c>
      <c r="BI115" s="62">
        <f ca="1">AVERAGE(OFFSET($BH$3,0,0,'Données projet'!$E$11+1,1))-AVERAGE(OFFSET($H$3,0,0,'Données projet'!$E$11+1,1))</f>
        <v>411.48197932269562</v>
      </c>
      <c r="BJ115" s="62">
        <f t="shared" si="92"/>
        <v>229.27655186342264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</v>
      </c>
      <c r="BY115" s="13">
        <f>IF('Données projet'!$A$114&gt;35,BY114+BX115-CG114,IF(A115&lt;'Données projet'!$A$114,$BV$205^A115,IF(A115='Données projet'!$A$114,'Données projet'!$B$114,BY114+BX115-CG114)))</f>
        <v>291.99999999999955</v>
      </c>
      <c r="BZ115" s="14">
        <f>BY115*VLOOKUP('Données projet'!$B$12,Paramètres!$A$1:$I$89,3,0)*VLOOKUP('Données projet'!$B$12,Paramètres!$A$1:$I$89,5,0)</f>
        <v>291.53279999999955</v>
      </c>
      <c r="CA115" s="14">
        <f t="shared" si="93"/>
        <v>69.398466273868891</v>
      </c>
      <c r="CB115" s="22">
        <f t="shared" si="64"/>
        <v>628.6219554269876</v>
      </c>
      <c r="CC115" s="62">
        <f t="shared" si="65"/>
        <v>921.95528876032085</v>
      </c>
      <c r="CD115" s="62">
        <f ca="1">AVERAGE(OFFSET($CC$3,0,0,'Données projet'!$E$12+1,1))-AVERAGE(OFFSET($H$3,0,0,'Données projet'!$E$12+1,1))</f>
        <v>378.11377635769639</v>
      </c>
      <c r="CE115" s="62">
        <f t="shared" si="94"/>
        <v>212.96194614625125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0</v>
      </c>
      <c r="CZ115" s="62">
        <f t="shared" si="96"/>
        <v>0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394.77191065107274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300.14399999999955</v>
      </c>
      <c r="P116" s="14">
        <f t="shared" si="87"/>
        <v>71.206650563609799</v>
      </c>
      <c r="Q116" s="22">
        <f t="shared" si="107"/>
        <v>646.76904973161959</v>
      </c>
      <c r="R116" s="62">
        <f t="shared" si="55"/>
        <v>940.10238306495285</v>
      </c>
      <c r="S116" s="62">
        <f ca="1">AVERAGE(OFFSET($R$3,0,0,'Données projet'!$E$9+1,1))-AVERAGE(OFFSET($H$3,0,0,'Données projet'!$E$9+1,1))</f>
        <v>384.79157630336857</v>
      </c>
      <c r="T116" s="62">
        <f t="shared" si="88"/>
        <v>216.22708298332475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3.6</v>
      </c>
      <c r="AI116" s="14">
        <f>IF('Données projet'!$A$62&gt;35,AI115+AH116-AQ115,IF(A116&lt;'Données projet'!$A$62,$AF$205^A116,IF(A116='Données projet'!$A$62,'Données projet'!$B$62,AI115+AH116-AQ115)))</f>
        <v>356.79999999999978</v>
      </c>
      <c r="AJ116" s="14">
        <f>AI116*VLOOKUP('Données projet'!$B$10,Paramètres!$A$1:$I$89,3,0)*VLOOKUP('Données projet'!$B$10,Paramètres!$A$1:$I$89,5,0)</f>
        <v>372.92735999999979</v>
      </c>
      <c r="AK116" s="14">
        <f t="shared" si="89"/>
        <v>86.265918213968547</v>
      </c>
      <c r="AL116" s="22">
        <f t="shared" si="58"/>
        <v>799.76162622266156</v>
      </c>
      <c r="AM116" s="62">
        <f t="shared" si="59"/>
        <v>1093.0949595559948</v>
      </c>
      <c r="AN116" s="62">
        <f ca="1">AVERAGE(OFFSET($AM$3,0,0,'Données projet'!$E$10+1,1))-AVERAGE(OFFSET($H$3,0,0,'Données projet'!$E$10+1,1))</f>
        <v>461.01553399907135</v>
      </c>
      <c r="AO116" s="62">
        <f t="shared" si="90"/>
        <v>267.72486628876987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295.99999999999955</v>
      </c>
      <c r="BE116" s="14">
        <f>BD116*VLOOKUP('Données projet'!$B$11,Paramètres!$A$1:$I$89,3,0)*VLOOKUP('Données projet'!$B$11,Paramètres!$A$1:$I$89,5,0)</f>
        <v>318.61439999999948</v>
      </c>
      <c r="BF116" s="14">
        <f t="shared" si="91"/>
        <v>75.064979865028363</v>
      </c>
      <c r="BG116" s="22">
        <f t="shared" si="61"/>
        <v>685.65825326492347</v>
      </c>
      <c r="BH116" s="62">
        <f t="shared" si="62"/>
        <v>978.99158659825684</v>
      </c>
      <c r="BI116" s="62">
        <f ca="1">AVERAGE(OFFSET($BH$3,0,0,'Données projet'!$E$11+1,1))-AVERAGE(OFFSET($H$3,0,0,'Données projet'!$E$11+1,1))</f>
        <v>411.48197932269562</v>
      </c>
      <c r="BJ116" s="62">
        <f t="shared" si="92"/>
        <v>229.27655186342264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</v>
      </c>
      <c r="BY116" s="13">
        <f>IF('Données projet'!$A$114&gt;35,BY115+BX116-CG115,IF(A116&lt;'Données projet'!$A$114,$BV$205^A116,IF(A116='Données projet'!$A$114,'Données projet'!$B$114,BY115+BX116-CG115)))</f>
        <v>295.99999999999955</v>
      </c>
      <c r="BZ116" s="14">
        <f>BY116*VLOOKUP('Données projet'!$B$12,Paramètres!$A$1:$I$89,3,0)*VLOOKUP('Données projet'!$B$12,Paramètres!$A$1:$I$89,5,0)</f>
        <v>295.52639999999957</v>
      </c>
      <c r="CA116" s="14">
        <f t="shared" si="93"/>
        <v>70.237806600460473</v>
      </c>
      <c r="CB116" s="22">
        <f t="shared" si="64"/>
        <v>637.03932649580122</v>
      </c>
      <c r="CC116" s="62">
        <f t="shared" si="65"/>
        <v>930.37265982913459</v>
      </c>
      <c r="CD116" s="62">
        <f ca="1">AVERAGE(OFFSET($CC$3,0,0,'Données projet'!$E$12+1,1))-AVERAGE(OFFSET($H$3,0,0,'Données projet'!$E$12+1,1))</f>
        <v>378.11377635769639</v>
      </c>
      <c r="CE116" s="62">
        <f t="shared" si="94"/>
        <v>212.96194614625125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0</v>
      </c>
      <c r="CZ116" s="62">
        <f t="shared" si="96"/>
        <v>0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395.96238788291635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304.19999999999959</v>
      </c>
      <c r="P117" s="14">
        <f t="shared" si="87"/>
        <v>72.056231093481003</v>
      </c>
      <c r="Q117" s="22">
        <f t="shared" si="107"/>
        <v>655.31293582114529</v>
      </c>
      <c r="R117" s="62">
        <f t="shared" si="55"/>
        <v>948.64626915447866</v>
      </c>
      <c r="S117" s="62">
        <f ca="1">AVERAGE(OFFSET($R$3,0,0,'Données projet'!$E$9+1,1))-AVERAGE(OFFSET($H$3,0,0,'Données projet'!$E$9+1,1))</f>
        <v>384.79157630336857</v>
      </c>
      <c r="T117" s="62">
        <f t="shared" si="88"/>
        <v>216.22708298332475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3.6</v>
      </c>
      <c r="AI117" s="14">
        <f>IF('Données projet'!$A$62&gt;35,AI116+AH117-AQ116,IF(A117&lt;'Données projet'!$A$62,$AF$205^A117,IF(A117='Données projet'!$A$62,'Données projet'!$B$62,AI116+AH117-AQ116)))</f>
        <v>360.39999999999981</v>
      </c>
      <c r="AJ117" s="14">
        <f>AI117*VLOOKUP('Données projet'!$B$10,Paramètres!$A$1:$I$89,3,0)*VLOOKUP('Données projet'!$B$10,Paramètres!$A$1:$I$89,5,0)</f>
        <v>376.6900799999998</v>
      </c>
      <c r="AK117" s="14">
        <f t="shared" si="89"/>
        <v>87.034550217811329</v>
      </c>
      <c r="AL117" s="22">
        <f t="shared" si="58"/>
        <v>807.65373096268775</v>
      </c>
      <c r="AM117" s="62">
        <f t="shared" si="59"/>
        <v>1100.9870642960211</v>
      </c>
      <c r="AN117" s="62">
        <f ca="1">AVERAGE(OFFSET($AM$3,0,0,'Données projet'!$E$10+1,1))-AVERAGE(OFFSET($H$3,0,0,'Données projet'!$E$10+1,1))</f>
        <v>461.01553399907135</v>
      </c>
      <c r="AO117" s="62">
        <f t="shared" si="90"/>
        <v>267.72486628876987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299.99999999999955</v>
      </c>
      <c r="BE117" s="14">
        <f>BD117*VLOOKUP('Données projet'!$B$11,Paramètres!$A$1:$I$89,3,0)*VLOOKUP('Données projet'!$B$11,Paramètres!$A$1:$I$89,5,0)</f>
        <v>322.9199999999995</v>
      </c>
      <c r="BF117" s="14">
        <f t="shared" si="91"/>
        <v>75.960594879408688</v>
      </c>
      <c r="BG117" s="22">
        <f t="shared" si="61"/>
        <v>694.71703608163591</v>
      </c>
      <c r="BH117" s="62">
        <f t="shared" si="62"/>
        <v>988.05036941496928</v>
      </c>
      <c r="BI117" s="62">
        <f ca="1">AVERAGE(OFFSET($BH$3,0,0,'Données projet'!$E$11+1,1))-AVERAGE(OFFSET($H$3,0,0,'Données projet'!$E$11+1,1))</f>
        <v>411.48197932269562</v>
      </c>
      <c r="BJ117" s="62">
        <f t="shared" si="92"/>
        <v>229.27655186342264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</v>
      </c>
      <c r="BY117" s="13">
        <f>IF('Données projet'!$A$114&gt;35,BY116+BX117-CG116,IF(A117&lt;'Données projet'!$A$114,$BV$205^A117,IF(A117='Données projet'!$A$114,'Données projet'!$B$114,BY116+BX117-CG116)))</f>
        <v>299.99999999999955</v>
      </c>
      <c r="BZ117" s="14">
        <f>BY117*VLOOKUP('Données projet'!$B$12,Paramètres!$A$1:$I$89,3,0)*VLOOKUP('Données projet'!$B$12,Paramètres!$A$1:$I$89,5,0)</f>
        <v>299.51999999999958</v>
      </c>
      <c r="CA117" s="14">
        <f t="shared" si="93"/>
        <v>71.075827662767068</v>
      </c>
      <c r="CB117" s="22">
        <f t="shared" si="64"/>
        <v>645.45439984598522</v>
      </c>
      <c r="CC117" s="62">
        <f t="shared" si="65"/>
        <v>938.78773317931859</v>
      </c>
      <c r="CD117" s="62">
        <f ca="1">AVERAGE(OFFSET($CC$3,0,0,'Données projet'!$E$12+1,1))-AVERAGE(OFFSET($H$3,0,0,'Données projet'!$E$12+1,1))</f>
        <v>378.11377635769639</v>
      </c>
      <c r="CE117" s="62">
        <f t="shared" si="94"/>
        <v>212.96194614625125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0</v>
      </c>
      <c r="CZ117" s="62">
        <f t="shared" si="96"/>
        <v>0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397.15262066635069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308.25599999999957</v>
      </c>
      <c r="P118" s="14">
        <f t="shared" si="87"/>
        <v>72.904494055753887</v>
      </c>
      <c r="Q118" s="22">
        <f t="shared" si="107"/>
        <v>663.85452714710391</v>
      </c>
      <c r="R118" s="62">
        <f t="shared" si="55"/>
        <v>957.18786048043717</v>
      </c>
      <c r="S118" s="62">
        <f ca="1">AVERAGE(OFFSET($R$3,0,0,'Données projet'!$E$9+1,1))-AVERAGE(OFFSET($H$3,0,0,'Données projet'!$E$9+1,1))</f>
        <v>384.79157630336857</v>
      </c>
      <c r="T118" s="62">
        <f t="shared" si="88"/>
        <v>216.22708298332475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3.6</v>
      </c>
      <c r="AI118" s="14">
        <f>IF('Données projet'!$A$62&gt;35,AI117+AH118-AQ117,IF(A118&lt;'Données projet'!$A$62,$AF$205^A118,IF(A118='Données projet'!$A$62,'Données projet'!$B$62,AI117+AH118-AQ117)))</f>
        <v>363.99999999999983</v>
      </c>
      <c r="AJ118" s="14">
        <f>AI118*VLOOKUP('Données projet'!$B$10,Paramètres!$A$1:$I$89,3,0)*VLOOKUP('Données projet'!$B$10,Paramètres!$A$1:$I$89,5,0)</f>
        <v>380.45279999999985</v>
      </c>
      <c r="AK118" s="14">
        <f t="shared" si="89"/>
        <v>87.802289030638178</v>
      </c>
      <c r="AL118" s="22">
        <f t="shared" si="58"/>
        <v>815.54428006169462</v>
      </c>
      <c r="AM118" s="62">
        <f t="shared" si="59"/>
        <v>1108.877613395028</v>
      </c>
      <c r="AN118" s="62">
        <f ca="1">AVERAGE(OFFSET($AM$3,0,0,'Données projet'!$E$10+1,1))-AVERAGE(OFFSET($H$3,0,0,'Données projet'!$E$10+1,1))</f>
        <v>461.01553399907135</v>
      </c>
      <c r="AO118" s="62">
        <f t="shared" si="90"/>
        <v>267.72486628876987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303.99999999999955</v>
      </c>
      <c r="BE118" s="14">
        <f>BD118*VLOOKUP('Données projet'!$B$11,Paramètres!$A$1:$I$89,3,0)*VLOOKUP('Données projet'!$B$11,Paramètres!$A$1:$I$89,5,0)</f>
        <v>327.22559999999953</v>
      </c>
      <c r="BF118" s="14">
        <f t="shared" si="91"/>
        <v>76.85482093384698</v>
      </c>
      <c r="BG118" s="22">
        <f t="shared" si="61"/>
        <v>703.77339979311603</v>
      </c>
      <c r="BH118" s="62">
        <f t="shared" si="62"/>
        <v>997.1067331264494</v>
      </c>
      <c r="BI118" s="62">
        <f ca="1">AVERAGE(OFFSET($BH$3,0,0,'Données projet'!$E$11+1,1))-AVERAGE(OFFSET($H$3,0,0,'Données projet'!$E$11+1,1))</f>
        <v>411.48197932269562</v>
      </c>
      <c r="BJ118" s="62">
        <f t="shared" si="92"/>
        <v>229.27655186342264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304</v>
      </c>
      <c r="BW118" s="13">
        <f>VLOOKUP(A118,'Données projet'!$A$113:$I$133,9,0)</f>
        <v>4</v>
      </c>
      <c r="BX118" s="13">
        <f t="array" ref="BX118">INDEX(BW:BW,MIN(IF(ISNUMBER(BW118:BW314),ROW(BW118:BW314),"")))</f>
        <v>4</v>
      </c>
      <c r="BY118" s="13">
        <f>IF('Données projet'!$A$114&gt;35,BY117+BX118-CG117,IF(A118&lt;'Données projet'!$A$114,$BV$205^A118,IF(A118='Données projet'!$A$114,'Données projet'!$B$114,BY117+BX118-CG117)))</f>
        <v>303.99999999999955</v>
      </c>
      <c r="BZ118" s="14">
        <f>BY118*VLOOKUP('Données projet'!$B$12,Paramètres!$A$1:$I$89,3,0)*VLOOKUP('Données projet'!$B$12,Paramètres!$A$1:$I$89,5,0)</f>
        <v>303.5135999999996</v>
      </c>
      <c r="CA118" s="14">
        <f t="shared" si="93"/>
        <v>71.912549084416185</v>
      </c>
      <c r="CB118" s="22">
        <f t="shared" si="64"/>
        <v>653.86720965535744</v>
      </c>
      <c r="CC118" s="62">
        <f t="shared" si="65"/>
        <v>947.20054298869081</v>
      </c>
      <c r="CD118" s="62">
        <f ca="1">AVERAGE(OFFSET($CC$3,0,0,'Données projet'!$E$12+1,1))-AVERAGE(OFFSET($H$3,0,0,'Données projet'!$E$12+1,1))</f>
        <v>378.11377635769639</v>
      </c>
      <c r="CE118" s="62">
        <f t="shared" si="94"/>
        <v>212.96194614625125</v>
      </c>
      <c r="CF118" s="16">
        <f>IF(ISNA(VLOOKUP(A118,'Données projet'!$A$113:$I$133,3,0)),0,VLOOKUP(A118,'Données projet'!$A$113:$I$133,3,0))</f>
        <v>10</v>
      </c>
      <c r="CG118" s="16">
        <f>IF(ISNA(VLOOKUP(A118,'Données projet'!$A$113:$I$133,4,0)),0,VLOOKUP(A118,'Données projet'!$A$113:$I$133,4,0))</f>
        <v>37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0</v>
      </c>
      <c r="CZ118" s="62">
        <f t="shared" si="96"/>
        <v>0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398.34261137329793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274.18559999999957</v>
      </c>
      <c r="P119" s="14">
        <f t="shared" si="87"/>
        <v>65.736762389907327</v>
      </c>
      <c r="Q119" s="22">
        <f t="shared" si="107"/>
        <v>592.03144782908782</v>
      </c>
      <c r="R119" s="62">
        <f t="shared" si="55"/>
        <v>885.3647811624212</v>
      </c>
      <c r="S119" s="62">
        <f ca="1">AVERAGE(OFFSET($R$3,0,0,'Données projet'!$E$9+1,1))-AVERAGE(OFFSET($H$3,0,0,'Données projet'!$E$9+1,1))</f>
        <v>384.79157630336857</v>
      </c>
      <c r="T119" s="62">
        <f t="shared" si="88"/>
        <v>216.22708298332475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367.59999999999985</v>
      </c>
      <c r="AJ119" s="14">
        <f>AI119*VLOOKUP('Données projet'!$B$10,Paramètres!$A$1:$I$89,3,0)*VLOOKUP('Données projet'!$B$10,Paramètres!$A$1:$I$89,5,0)</f>
        <v>384.21551999999986</v>
      </c>
      <c r="AK119" s="14">
        <f t="shared" si="89"/>
        <v>88.569144509104078</v>
      </c>
      <c r="AL119" s="22">
        <f t="shared" si="58"/>
        <v>823.43329068668936</v>
      </c>
      <c r="AM119" s="62">
        <f t="shared" si="59"/>
        <v>1116.7666240200226</v>
      </c>
      <c r="AN119" s="62">
        <f ca="1">AVERAGE(OFFSET($AM$3,0,0,'Données projet'!$E$10+1,1))-AVERAGE(OFFSET($H$3,0,0,'Données projet'!$E$10+1,1))</f>
        <v>461.01553399907135</v>
      </c>
      <c r="AO119" s="62">
        <f t="shared" si="90"/>
        <v>267.72486628876987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270.39999999999952</v>
      </c>
      <c r="BE119" s="14">
        <f>BD119*VLOOKUP('Données projet'!$B$11,Paramètres!$A$1:$I$89,3,0)*VLOOKUP('Données projet'!$B$11,Paramètres!$A$1:$I$89,5,0)</f>
        <v>291.05855999999949</v>
      </c>
      <c r="BF119" s="14">
        <f t="shared" si="91"/>
        <v>69.298706035645793</v>
      </c>
      <c r="BG119" s="22">
        <f t="shared" si="61"/>
        <v>627.62223834541555</v>
      </c>
      <c r="BH119" s="62">
        <f t="shared" si="62"/>
        <v>920.95557167874881</v>
      </c>
      <c r="BI119" s="62">
        <f ca="1">AVERAGE(OFFSET($BH$3,0,0,'Données projet'!$E$11+1,1))-AVERAGE(OFFSET($H$3,0,0,'Données projet'!$E$11+1,1))</f>
        <v>411.48197932269562</v>
      </c>
      <c r="BJ119" s="62">
        <f t="shared" si="92"/>
        <v>229.27655186342264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3.4</v>
      </c>
      <c r="BY119" s="13">
        <f>IF('Données projet'!$A$114&gt;35,BY118+BX119-CG118,IF(A119&lt;'Données projet'!$A$114,$BV$205^A119,IF(A119='Données projet'!$A$114,'Données projet'!$B$114,BY118+BX119-CG118)))</f>
        <v>270.39999999999952</v>
      </c>
      <c r="BZ119" s="14">
        <f>BY119*VLOOKUP('Données projet'!$B$12,Paramètres!$A$1:$I$89,3,0)*VLOOKUP('Données projet'!$B$12,Paramètres!$A$1:$I$89,5,0)</f>
        <v>269.96735999999953</v>
      </c>
      <c r="CA119" s="14">
        <f t="shared" si="93"/>
        <v>64.842342207321366</v>
      </c>
      <c r="CB119" s="22">
        <f t="shared" si="64"/>
        <v>583.12689801108388</v>
      </c>
      <c r="CC119" s="62">
        <f t="shared" si="65"/>
        <v>876.46023134441725</v>
      </c>
      <c r="CD119" s="62">
        <f ca="1">AVERAGE(OFFSET($CC$3,0,0,'Données projet'!$E$12+1,1))-AVERAGE(OFFSET($H$3,0,0,'Données projet'!$E$12+1,1))</f>
        <v>378.11377635769639</v>
      </c>
      <c r="CE119" s="62">
        <f t="shared" si="94"/>
        <v>212.96194614625125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0</v>
      </c>
      <c r="CZ119" s="62">
        <f t="shared" si="96"/>
        <v>0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399.53236233242478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277.63319999999953</v>
      </c>
      <c r="P120" s="14">
        <f t="shared" si="87"/>
        <v>66.466589162975581</v>
      </c>
      <c r="Q120" s="22">
        <f t="shared" si="107"/>
        <v>599.30713279218173</v>
      </c>
      <c r="R120" s="62">
        <f t="shared" si="55"/>
        <v>892.6404661255151</v>
      </c>
      <c r="S120" s="62">
        <f ca="1">AVERAGE(OFFSET($R$3,0,0,'Données projet'!$E$9+1,1))-AVERAGE(OFFSET($H$3,0,0,'Données projet'!$E$9+1,1))</f>
        <v>384.79157630336857</v>
      </c>
      <c r="T120" s="62">
        <f t="shared" si="88"/>
        <v>216.22708298332475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371.19999999999987</v>
      </c>
      <c r="AJ120" s="14">
        <f>AI120*VLOOKUP('Données projet'!$B$10,Paramètres!$A$1:$I$89,3,0)*VLOOKUP('Données projet'!$B$10,Paramètres!$A$1:$I$89,5,0)</f>
        <v>387.97823999999991</v>
      </c>
      <c r="AK120" s="14">
        <f t="shared" si="89"/>
        <v>89.335126305677434</v>
      </c>
      <c r="AL120" s="22">
        <f t="shared" si="58"/>
        <v>831.32077964905466</v>
      </c>
      <c r="AM120" s="62">
        <f t="shared" si="59"/>
        <v>1124.6541129823879</v>
      </c>
      <c r="AN120" s="62">
        <f ca="1">AVERAGE(OFFSET($AM$3,0,0,'Données projet'!$E$10+1,1))-AVERAGE(OFFSET($H$3,0,0,'Données projet'!$E$10+1,1))</f>
        <v>461.01553399907135</v>
      </c>
      <c r="AO120" s="62">
        <f t="shared" si="90"/>
        <v>267.72486628876987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273.7999999999995</v>
      </c>
      <c r="BE120" s="14">
        <f>BD120*VLOOKUP('Données projet'!$B$11,Paramètres!$A$1:$I$89,3,0)*VLOOKUP('Données projet'!$B$11,Paramètres!$A$1:$I$89,5,0)</f>
        <v>294.71831999999944</v>
      </c>
      <c r="BF120" s="14">
        <f t="shared" si="91"/>
        <v>70.068078441055988</v>
      </c>
      <c r="BG120" s="22">
        <f t="shared" si="61"/>
        <v>635.33631061817152</v>
      </c>
      <c r="BH120" s="62">
        <f t="shared" si="62"/>
        <v>928.6696439515049</v>
      </c>
      <c r="BI120" s="62">
        <f ca="1">AVERAGE(OFFSET($BH$3,0,0,'Données projet'!$E$11+1,1))-AVERAGE(OFFSET($H$3,0,0,'Données projet'!$E$11+1,1))</f>
        <v>411.48197932269562</v>
      </c>
      <c r="BJ120" s="62">
        <f t="shared" si="92"/>
        <v>229.27655186342264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3.4</v>
      </c>
      <c r="BY120" s="13">
        <f>IF('Données projet'!$A$114&gt;35,BY119+BX120-CG119,IF(A120&lt;'Données projet'!$A$114,$BV$205^A120,IF(A120='Données projet'!$A$114,'Données projet'!$B$114,BY119+BX120-CG119)))</f>
        <v>273.7999999999995</v>
      </c>
      <c r="BZ120" s="14">
        <f>BY120*VLOOKUP('Données projet'!$B$12,Paramètres!$A$1:$I$89,3,0)*VLOOKUP('Données projet'!$B$12,Paramètres!$A$1:$I$89,5,0)</f>
        <v>273.36191999999954</v>
      </c>
      <c r="CA120" s="14">
        <f t="shared" si="93"/>
        <v>65.562238892994202</v>
      </c>
      <c r="CB120" s="22">
        <f t="shared" si="64"/>
        <v>590.29291007196412</v>
      </c>
      <c r="CC120" s="62">
        <f t="shared" si="65"/>
        <v>883.62624340529737</v>
      </c>
      <c r="CD120" s="62">
        <f ca="1">AVERAGE(OFFSET($CC$3,0,0,'Données projet'!$E$12+1,1))-AVERAGE(OFFSET($H$3,0,0,'Données projet'!$E$12+1,1))</f>
        <v>378.11377635769639</v>
      </c>
      <c r="CE120" s="62">
        <f t="shared" si="94"/>
        <v>212.96194614625125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0</v>
      </c>
      <c r="CZ120" s="62">
        <f t="shared" si="96"/>
        <v>0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400.72187583029472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281.0807999999995</v>
      </c>
      <c r="P121" s="14">
        <f t="shared" si="87"/>
        <v>67.195361752546063</v>
      </c>
      <c r="Q121" s="22">
        <f t="shared" si="107"/>
        <v>606.5809817190169</v>
      </c>
      <c r="R121" s="62">
        <f t="shared" si="55"/>
        <v>899.91431505235028</v>
      </c>
      <c r="S121" s="62">
        <f ca="1">AVERAGE(OFFSET($R$3,0,0,'Données projet'!$E$9+1,1))-AVERAGE(OFFSET($H$3,0,0,'Données projet'!$E$9+1,1))</f>
        <v>384.79157630336857</v>
      </c>
      <c r="T121" s="62">
        <f t="shared" si="88"/>
        <v>216.22708298332475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374.7999999999999</v>
      </c>
      <c r="AJ121" s="14">
        <f>AI121*VLOOKUP('Données projet'!$B$10,Paramètres!$A$1:$I$89,3,0)*VLOOKUP('Données projet'!$B$10,Paramètres!$A$1:$I$89,5,0)</f>
        <v>391.74095999999997</v>
      </c>
      <c r="AK121" s="14">
        <f t="shared" si="89"/>
        <v>90.100243874808029</v>
      </c>
      <c r="AL121" s="22">
        <f t="shared" si="58"/>
        <v>839.20676341529054</v>
      </c>
      <c r="AM121" s="62">
        <f t="shared" si="59"/>
        <v>1132.5400967486239</v>
      </c>
      <c r="AN121" s="62">
        <f ca="1">AVERAGE(OFFSET($AM$3,0,0,'Données projet'!$E$10+1,1))-AVERAGE(OFFSET($H$3,0,0,'Données projet'!$E$10+1,1))</f>
        <v>461.01553399907135</v>
      </c>
      <c r="AO121" s="62">
        <f t="shared" si="90"/>
        <v>267.72486628876987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277.19999999999948</v>
      </c>
      <c r="BE121" s="14">
        <f>BD121*VLOOKUP('Données projet'!$B$11,Paramètres!$A$1:$I$89,3,0)*VLOOKUP('Données projet'!$B$11,Paramètres!$A$1:$I$89,5,0)</f>
        <v>298.37807999999944</v>
      </c>
      <c r="BF121" s="14">
        <f t="shared" si="91"/>
        <v>70.83633954208085</v>
      </c>
      <c r="BG121" s="22">
        <f t="shared" si="61"/>
        <v>643.04844736912321</v>
      </c>
      <c r="BH121" s="62">
        <f t="shared" si="62"/>
        <v>936.38178070245658</v>
      </c>
      <c r="BI121" s="62">
        <f ca="1">AVERAGE(OFFSET($BH$3,0,0,'Données projet'!$E$11+1,1))-AVERAGE(OFFSET($H$3,0,0,'Données projet'!$E$11+1,1))</f>
        <v>411.48197932269562</v>
      </c>
      <c r="BJ121" s="62">
        <f t="shared" si="92"/>
        <v>229.27655186342264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3.4</v>
      </c>
      <c r="BY121" s="13">
        <f>IF('Données projet'!$A$114&gt;35,BY120+BX121-CG120,IF(A121&lt;'Données projet'!$A$114,$BV$205^A121,IF(A121='Données projet'!$A$114,'Données projet'!$B$114,BY120+BX121-CG120)))</f>
        <v>277.19999999999948</v>
      </c>
      <c r="BZ121" s="14">
        <f>BY121*VLOOKUP('Données projet'!$B$12,Paramètres!$A$1:$I$89,3,0)*VLOOKUP('Données projet'!$B$12,Paramètres!$A$1:$I$89,5,0)</f>
        <v>276.7564799999995</v>
      </c>
      <c r="CA121" s="14">
        <f t="shared" si="93"/>
        <v>66.281095738482762</v>
      </c>
      <c r="CB121" s="22">
        <f t="shared" si="64"/>
        <v>597.45711107785667</v>
      </c>
      <c r="CC121" s="62">
        <f t="shared" si="65"/>
        <v>890.79044441119004</v>
      </c>
      <c r="CD121" s="62">
        <f ca="1">AVERAGE(OFFSET($CC$3,0,0,'Données projet'!$E$12+1,1))-AVERAGE(OFFSET($H$3,0,0,'Données projet'!$E$12+1,1))</f>
        <v>378.11377635769639</v>
      </c>
      <c r="CE121" s="62">
        <f t="shared" si="94"/>
        <v>212.96194614625125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0</v>
      </c>
      <c r="CZ121" s="62">
        <f t="shared" si="96"/>
        <v>0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401.91115411247904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284.52839999999946</v>
      </c>
      <c r="P122" s="14">
        <f t="shared" si="87"/>
        <v>67.923094584210745</v>
      </c>
      <c r="Q122" s="22">
        <f t="shared" si="107"/>
        <v>613.85301973416608</v>
      </c>
      <c r="R122" s="62">
        <f t="shared" si="55"/>
        <v>907.18635306749934</v>
      </c>
      <c r="S122" s="62">
        <f ca="1">AVERAGE(OFFSET($R$3,0,0,'Données projet'!$E$9+1,1))-AVERAGE(OFFSET($H$3,0,0,'Données projet'!$E$9+1,1))</f>
        <v>384.79157630336857</v>
      </c>
      <c r="T122" s="62">
        <f t="shared" si="88"/>
        <v>216.22708298332475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378.39999999999992</v>
      </c>
      <c r="AJ122" s="14">
        <f>AI122*VLOOKUP('Données projet'!$B$10,Paramètres!$A$1:$I$89,3,0)*VLOOKUP('Données projet'!$B$10,Paramètres!$A$1:$I$89,5,0)</f>
        <v>395.50367999999997</v>
      </c>
      <c r="AK122" s="14">
        <f t="shared" si="89"/>
        <v>90.864506478851638</v>
      </c>
      <c r="AL122" s="22">
        <f t="shared" si="58"/>
        <v>847.09125811733327</v>
      </c>
      <c r="AM122" s="62">
        <f t="shared" si="59"/>
        <v>1140.4245914506666</v>
      </c>
      <c r="AN122" s="62">
        <f ca="1">AVERAGE(OFFSET($AM$3,0,0,'Données projet'!$E$10+1,1))-AVERAGE(OFFSET($H$3,0,0,'Données projet'!$E$10+1,1))</f>
        <v>461.01553399907135</v>
      </c>
      <c r="AO122" s="62">
        <f t="shared" si="90"/>
        <v>267.72486628876987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280.59999999999945</v>
      </c>
      <c r="BE122" s="14">
        <f>BD122*VLOOKUP('Données projet'!$B$11,Paramètres!$A$1:$I$89,3,0)*VLOOKUP('Données projet'!$B$11,Paramètres!$A$1:$I$89,5,0)</f>
        <v>302.03783999999939</v>
      </c>
      <c r="BF122" s="14">
        <f t="shared" si="91"/>
        <v>71.603504545962494</v>
      </c>
      <c r="BG122" s="22">
        <f t="shared" si="61"/>
        <v>650.75867508421697</v>
      </c>
      <c r="BH122" s="62">
        <f t="shared" si="62"/>
        <v>944.09200841755023</v>
      </c>
      <c r="BI122" s="62">
        <f ca="1">AVERAGE(OFFSET($BH$3,0,0,'Données projet'!$E$11+1,1))-AVERAGE(OFFSET($H$3,0,0,'Données projet'!$E$11+1,1))</f>
        <v>411.48197932269562</v>
      </c>
      <c r="BJ122" s="62">
        <f t="shared" si="92"/>
        <v>229.27655186342264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3.4</v>
      </c>
      <c r="BY122" s="13">
        <f>IF('Données projet'!$A$114&gt;35,BY121+BX122-CG121,IF(A122&lt;'Données projet'!$A$114,$BV$205^A122,IF(A122='Données projet'!$A$114,'Données projet'!$B$114,BY121+BX122-CG121)))</f>
        <v>280.59999999999945</v>
      </c>
      <c r="BZ122" s="14">
        <f>BY122*VLOOKUP('Données projet'!$B$12,Paramètres!$A$1:$I$89,3,0)*VLOOKUP('Données projet'!$B$12,Paramètres!$A$1:$I$89,5,0)</f>
        <v>280.15103999999945</v>
      </c>
      <c r="CA122" s="14">
        <f t="shared" si="93"/>
        <v>66.998926973103309</v>
      </c>
      <c r="CB122" s="22">
        <f t="shared" si="64"/>
        <v>604.61952581148728</v>
      </c>
      <c r="CC122" s="62">
        <f t="shared" si="65"/>
        <v>897.95285914482065</v>
      </c>
      <c r="CD122" s="62">
        <f ca="1">AVERAGE(OFFSET($CC$3,0,0,'Données projet'!$E$12+1,1))-AVERAGE(OFFSET($H$3,0,0,'Données projet'!$E$12+1,1))</f>
        <v>378.11377635769639</v>
      </c>
      <c r="CE122" s="62">
        <f t="shared" si="94"/>
        <v>212.96194614625125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0</v>
      </c>
      <c r="CZ122" s="62">
        <f t="shared" si="96"/>
        <v>0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403.10019938462972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287.97599999999943</v>
      </c>
      <c r="P123" s="14">
        <f t="shared" si="87"/>
        <v>68.649801713863027</v>
      </c>
      <c r="Q123" s="22">
        <f t="shared" si="107"/>
        <v>621.12327131831046</v>
      </c>
      <c r="R123" s="62">
        <f t="shared" si="55"/>
        <v>914.45660465164383</v>
      </c>
      <c r="S123" s="62">
        <f ca="1">AVERAGE(OFFSET($R$3,0,0,'Données projet'!$E$9+1,1))-AVERAGE(OFFSET($H$3,0,0,'Données projet'!$E$9+1,1))</f>
        <v>384.79157630336857</v>
      </c>
      <c r="T123" s="62">
        <f t="shared" si="88"/>
        <v>216.22708298332475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382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381.99999999999994</v>
      </c>
      <c r="AJ123" s="14">
        <f>AI123*VLOOKUP('Données projet'!$B$10,Paramètres!$A$1:$I$89,3,0)*VLOOKUP('Données projet'!$B$10,Paramètres!$A$1:$I$89,5,0)</f>
        <v>399.26639999999998</v>
      </c>
      <c r="AK123" s="14">
        <f t="shared" si="89"/>
        <v>91.627923193762356</v>
      </c>
      <c r="AL123" s="22">
        <f t="shared" si="58"/>
        <v>854.97427956246929</v>
      </c>
      <c r="AM123" s="62">
        <f t="shared" si="59"/>
        <v>1148.3076128958025</v>
      </c>
      <c r="AN123" s="62">
        <f ca="1">AVERAGE(OFFSET($AM$3,0,0,'Données projet'!$E$10+1,1))-AVERAGE(OFFSET($H$3,0,0,'Données projet'!$E$10+1,1))</f>
        <v>461.01553399907135</v>
      </c>
      <c r="AO123" s="62">
        <f t="shared" si="90"/>
        <v>267.72486628876987</v>
      </c>
      <c r="AP123" s="16">
        <f>IF(ISNA(VLOOKUP(A123,'Données projet'!$A$61:$I$81,3,0)),0,VLOOKUP(A123,'Données projet'!$A$61:$I$81,3,0))</f>
        <v>11</v>
      </c>
      <c r="AQ123" s="16">
        <f>IF(ISNA(VLOOKUP(A123,'Données projet'!$A$61:$I$81,4,0)),0,VLOOKUP(A123,'Données projet'!$A$61:$I$81,4,0))</f>
        <v>21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283.99999999999943</v>
      </c>
      <c r="BE123" s="14">
        <f>BD123*VLOOKUP('Données projet'!$B$11,Paramètres!$A$1:$I$89,3,0)*VLOOKUP('Données projet'!$B$11,Paramètres!$A$1:$I$89,5,0)</f>
        <v>305.69759999999934</v>
      </c>
      <c r="BF123" s="14">
        <f t="shared" si="91"/>
        <v>72.369588270212233</v>
      </c>
      <c r="BG123" s="22">
        <f t="shared" si="61"/>
        <v>658.46701957061839</v>
      </c>
      <c r="BH123" s="62">
        <f t="shared" si="62"/>
        <v>951.80035290395176</v>
      </c>
      <c r="BI123" s="62">
        <f ca="1">AVERAGE(OFFSET($BH$3,0,0,'Données projet'!$E$11+1,1))-AVERAGE(OFFSET($H$3,0,0,'Données projet'!$E$11+1,1))</f>
        <v>411.48197932269562</v>
      </c>
      <c r="BJ123" s="62">
        <f t="shared" si="92"/>
        <v>229.27655186342264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3.4</v>
      </c>
      <c r="BY123" s="13">
        <f>IF('Données projet'!$A$114&gt;35,BY122+BX123-CG122,IF(A123&lt;'Données projet'!$A$114,$BV$205^A123,IF(A123='Données projet'!$A$114,'Données projet'!$B$114,BY122+BX123-CG122)))</f>
        <v>283.99999999999943</v>
      </c>
      <c r="BZ123" s="14">
        <f>BY123*VLOOKUP('Données projet'!$B$12,Paramètres!$A$1:$I$89,3,0)*VLOOKUP('Données projet'!$B$12,Paramètres!$A$1:$I$89,5,0)</f>
        <v>283.54559999999947</v>
      </c>
      <c r="CA123" s="14">
        <f t="shared" si="93"/>
        <v>67.715746461503485</v>
      </c>
      <c r="CB123" s="22">
        <f t="shared" si="64"/>
        <v>611.78017842045085</v>
      </c>
      <c r="CC123" s="62">
        <f t="shared" si="65"/>
        <v>905.11351175378422</v>
      </c>
      <c r="CD123" s="62">
        <f ca="1">AVERAGE(OFFSET($CC$3,0,0,'Données projet'!$E$12+1,1))-AVERAGE(OFFSET($H$3,0,0,'Données projet'!$E$12+1,1))</f>
        <v>378.11377635769639</v>
      </c>
      <c r="CE123" s="62">
        <f t="shared" si="94"/>
        <v>212.96194614625125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0</v>
      </c>
      <c r="CZ123" s="62">
        <f t="shared" si="96"/>
        <v>0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404.28901381351614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291.42359999999945</v>
      </c>
      <c r="P124" s="14">
        <f t="shared" si="87"/>
        <v>69.375496841482047</v>
      </c>
      <c r="Q124" s="22">
        <f t="shared" si="107"/>
        <v>628.39176033224692</v>
      </c>
      <c r="R124" s="62">
        <f t="shared" si="55"/>
        <v>921.72509366558029</v>
      </c>
      <c r="S124" s="62">
        <f ca="1">AVERAGE(OFFSET($R$3,0,0,'Données projet'!$E$9+1,1))-AVERAGE(OFFSET($H$3,0,0,'Données projet'!$E$9+1,1))</f>
        <v>384.79157630336857</v>
      </c>
      <c r="T124" s="62">
        <f t="shared" si="88"/>
        <v>216.22708298332475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3.3</v>
      </c>
      <c r="AI124" s="14">
        <f>IF('Données projet'!$A$62&gt;35,AI123+AH124-AQ123,IF(A124&lt;'Données projet'!$A$62,$AF$205^A124,IF(A124='Données projet'!$A$62,'Données projet'!$B$62,AI123+AH124-AQ123)))</f>
        <v>364.29999999999995</v>
      </c>
      <c r="AJ124" s="14">
        <f>AI124*VLOOKUP('Données projet'!$B$10,Paramètres!$A$1:$I$89,3,0)*VLOOKUP('Données projet'!$B$10,Paramètres!$A$1:$I$89,5,0)</f>
        <v>380.76636000000002</v>
      </c>
      <c r="AK124" s="14">
        <f t="shared" si="89"/>
        <v>87.866227257845679</v>
      </c>
      <c r="AL124" s="22">
        <f t="shared" si="58"/>
        <v>816.20175614074788</v>
      </c>
      <c r="AM124" s="62">
        <f t="shared" si="59"/>
        <v>1109.5350894740811</v>
      </c>
      <c r="AN124" s="62">
        <f ca="1">AVERAGE(OFFSET($AM$3,0,0,'Données projet'!$E$10+1,1))-AVERAGE(OFFSET($H$3,0,0,'Données projet'!$E$10+1,1))</f>
        <v>461.01553399907135</v>
      </c>
      <c r="AO124" s="62">
        <f t="shared" si="90"/>
        <v>267.72486628876987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287.39999999999941</v>
      </c>
      <c r="BE124" s="14">
        <f>BD124*VLOOKUP('Données projet'!$B$11,Paramètres!$A$1:$I$89,3,0)*VLOOKUP('Données projet'!$B$11,Paramètres!$A$1:$I$89,5,0)</f>
        <v>309.35735999999935</v>
      </c>
      <c r="BF124" s="14">
        <f t="shared" si="91"/>
        <v>73.134605157142033</v>
      </c>
      <c r="BG124" s="22">
        <f t="shared" si="61"/>
        <v>666.17350598202131</v>
      </c>
      <c r="BH124" s="62">
        <f t="shared" si="62"/>
        <v>959.50683931535468</v>
      </c>
      <c r="BI124" s="62">
        <f ca="1">AVERAGE(OFFSET($BH$3,0,0,'Données projet'!$E$11+1,1))-AVERAGE(OFFSET($H$3,0,0,'Données projet'!$E$11+1,1))</f>
        <v>411.48197932269562</v>
      </c>
      <c r="BJ124" s="62">
        <f t="shared" si="92"/>
        <v>229.27655186342264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3.4</v>
      </c>
      <c r="BY124" s="13">
        <f>IF('Données projet'!$A$114&gt;35,BY123+BX124-CG123,IF(A124&lt;'Données projet'!$A$114,$BV$205^A124,IF(A124='Données projet'!$A$114,'Données projet'!$B$114,BY123+BX124-CG123)))</f>
        <v>287.39999999999941</v>
      </c>
      <c r="BZ124" s="14">
        <f>BY124*VLOOKUP('Données projet'!$B$12,Paramètres!$A$1:$I$89,3,0)*VLOOKUP('Données projet'!$B$12,Paramètres!$A$1:$I$89,5,0)</f>
        <v>286.94015999999942</v>
      </c>
      <c r="CA124" s="14">
        <f t="shared" si="93"/>
        <v>68.431567717259128</v>
      </c>
      <c r="CB124" s="22">
        <f t="shared" si="64"/>
        <v>618.93909244089184</v>
      </c>
      <c r="CC124" s="62">
        <f t="shared" si="65"/>
        <v>912.27242577422521</v>
      </c>
      <c r="CD124" s="62">
        <f ca="1">AVERAGE(OFFSET($CC$3,0,0,'Données projet'!$E$12+1,1))-AVERAGE(OFFSET($H$3,0,0,'Données projet'!$E$12+1,1))</f>
        <v>378.11377635769639</v>
      </c>
      <c r="CE124" s="62">
        <f t="shared" si="94"/>
        <v>212.96194614625125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0</v>
      </c>
      <c r="CZ124" s="62">
        <f t="shared" si="96"/>
        <v>0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405.47759952802585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294.87119999999942</v>
      </c>
      <c r="P125" s="14">
        <f t="shared" si="87"/>
        <v>70.100193324246931</v>
      </c>
      <c r="Q125" s="22">
        <f t="shared" si="107"/>
        <v>635.65851003972909</v>
      </c>
      <c r="R125" s="62">
        <f t="shared" si="55"/>
        <v>928.99184337306247</v>
      </c>
      <c r="S125" s="62">
        <f ca="1">AVERAGE(OFFSET($R$3,0,0,'Données projet'!$E$9+1,1))-AVERAGE(OFFSET($H$3,0,0,'Données projet'!$E$9+1,1))</f>
        <v>384.79157630336857</v>
      </c>
      <c r="T125" s="62">
        <f t="shared" si="88"/>
        <v>216.22708298332475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3.3</v>
      </c>
      <c r="AI125" s="14">
        <f>IF('Données projet'!$A$62&gt;35,AI124+AH125-AQ124,IF(A125&lt;'Données projet'!$A$62,$AF$205^A125,IF(A125='Données projet'!$A$62,'Données projet'!$B$62,AI124+AH125-AQ124)))</f>
        <v>367.59999999999997</v>
      </c>
      <c r="AJ125" s="14">
        <f>AI125*VLOOKUP('Données projet'!$B$10,Paramètres!$A$1:$I$89,3,0)*VLOOKUP('Données projet'!$B$10,Paramètres!$A$1:$I$89,5,0)</f>
        <v>384.21552000000003</v>
      </c>
      <c r="AK125" s="14">
        <f t="shared" si="89"/>
        <v>88.569144509104149</v>
      </c>
      <c r="AL125" s="22">
        <f t="shared" si="58"/>
        <v>823.4332906866897</v>
      </c>
      <c r="AM125" s="62">
        <f t="shared" si="59"/>
        <v>1116.7666240200231</v>
      </c>
      <c r="AN125" s="62">
        <f ca="1">AVERAGE(OFFSET($AM$3,0,0,'Données projet'!$E$10+1,1))-AVERAGE(OFFSET($H$3,0,0,'Données projet'!$E$10+1,1))</f>
        <v>461.01553399907135</v>
      </c>
      <c r="AO125" s="62">
        <f t="shared" si="90"/>
        <v>267.72486628876987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290.79999999999939</v>
      </c>
      <c r="BE125" s="14">
        <f>BD125*VLOOKUP('Données projet'!$B$11,Paramètres!$A$1:$I$89,3,0)*VLOOKUP('Données projet'!$B$11,Paramètres!$A$1:$I$89,5,0)</f>
        <v>313.01711999999935</v>
      </c>
      <c r="BF125" s="14">
        <f t="shared" si="91"/>
        <v>73.898569287689199</v>
      </c>
      <c r="BG125" s="22">
        <f t="shared" si="61"/>
        <v>673.87815884272425</v>
      </c>
      <c r="BH125" s="62">
        <f t="shared" si="62"/>
        <v>967.21149217605762</v>
      </c>
      <c r="BI125" s="62">
        <f ca="1">AVERAGE(OFFSET($BH$3,0,0,'Données projet'!$E$11+1,1))-AVERAGE(OFFSET($H$3,0,0,'Données projet'!$E$11+1,1))</f>
        <v>411.48197932269562</v>
      </c>
      <c r="BJ125" s="62">
        <f t="shared" si="92"/>
        <v>229.27655186342264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3.4</v>
      </c>
      <c r="BY125" s="13">
        <f>IF('Données projet'!$A$114&gt;35,BY124+BX125-CG124,IF(A125&lt;'Données projet'!$A$114,$BV$205^A125,IF(A125='Données projet'!$A$114,'Données projet'!$B$114,BY124+BX125-CG124)))</f>
        <v>290.79999999999939</v>
      </c>
      <c r="BZ125" s="14">
        <f>BY125*VLOOKUP('Données projet'!$B$12,Paramètres!$A$1:$I$89,3,0)*VLOOKUP('Données projet'!$B$12,Paramètres!$A$1:$I$89,5,0)</f>
        <v>290.33471999999938</v>
      </c>
      <c r="CA125" s="14">
        <f t="shared" si="93"/>
        <v>69.146403915810609</v>
      </c>
      <c r="CB125" s="22">
        <f t="shared" si="64"/>
        <v>626.09629082003573</v>
      </c>
      <c r="CC125" s="62">
        <f t="shared" si="65"/>
        <v>919.4296241533691</v>
      </c>
      <c r="CD125" s="62">
        <f ca="1">AVERAGE(OFFSET($CC$3,0,0,'Données projet'!$E$12+1,1))-AVERAGE(OFFSET($H$3,0,0,'Données projet'!$E$12+1,1))</f>
        <v>378.11377635769639</v>
      </c>
      <c r="CE125" s="62">
        <f t="shared" si="94"/>
        <v>212.96194614625125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0</v>
      </c>
      <c r="CZ125" s="62">
        <f t="shared" si="96"/>
        <v>0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406.66595862013173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298.31879999999938</v>
      </c>
      <c r="P126" s="14">
        <f t="shared" si="87"/>
        <v>70.823904189019785</v>
      </c>
      <c r="Q126" s="22">
        <f t="shared" si="107"/>
        <v>642.92354312920827</v>
      </c>
      <c r="R126" s="62">
        <f t="shared" si="55"/>
        <v>936.25687646254164</v>
      </c>
      <c r="S126" s="62">
        <f ca="1">AVERAGE(OFFSET($R$3,0,0,'Données projet'!$E$9+1,1))-AVERAGE(OFFSET($H$3,0,0,'Données projet'!$E$9+1,1))</f>
        <v>384.79157630336857</v>
      </c>
      <c r="T126" s="62">
        <f t="shared" si="88"/>
        <v>216.22708298332475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3.3</v>
      </c>
      <c r="AI126" s="14">
        <f>IF('Données projet'!$A$62&gt;35,AI125+AH126-AQ125,IF(A126&lt;'Données projet'!$A$62,$AF$205^A126,IF(A126='Données projet'!$A$62,'Données projet'!$B$62,AI125+AH126-AQ125)))</f>
        <v>370.9</v>
      </c>
      <c r="AJ126" s="14">
        <f>AI126*VLOOKUP('Données projet'!$B$10,Paramètres!$A$1:$I$89,3,0)*VLOOKUP('Données projet'!$B$10,Paramètres!$A$1:$I$89,5,0)</f>
        <v>387.66467999999998</v>
      </c>
      <c r="AK126" s="14">
        <f t="shared" si="89"/>
        <v>89.271327627097776</v>
      </c>
      <c r="AL126" s="22">
        <f t="shared" si="58"/>
        <v>830.66354661719515</v>
      </c>
      <c r="AM126" s="62">
        <f t="shared" si="59"/>
        <v>1123.9968799505284</v>
      </c>
      <c r="AN126" s="62">
        <f ca="1">AVERAGE(OFFSET($AM$3,0,0,'Données projet'!$E$10+1,1))-AVERAGE(OFFSET($H$3,0,0,'Données projet'!$E$10+1,1))</f>
        <v>461.01553399907135</v>
      </c>
      <c r="AO126" s="62">
        <f t="shared" si="90"/>
        <v>267.72486628876987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294.19999999999936</v>
      </c>
      <c r="BE126" s="14">
        <f>BD126*VLOOKUP('Données projet'!$B$11,Paramètres!$A$1:$I$89,3,0)*VLOOKUP('Données projet'!$B$11,Paramètres!$A$1:$I$89,5,0)</f>
        <v>316.6768799999993</v>
      </c>
      <c r="BF126" s="14">
        <f t="shared" si="91"/>
        <v>74.661494394575769</v>
      </c>
      <c r="BG126" s="22">
        <f t="shared" si="61"/>
        <v>681.58100207055156</v>
      </c>
      <c r="BH126" s="62">
        <f t="shared" si="62"/>
        <v>974.91433540388493</v>
      </c>
      <c r="BI126" s="62">
        <f ca="1">AVERAGE(OFFSET($BH$3,0,0,'Données projet'!$E$11+1,1))-AVERAGE(OFFSET($H$3,0,0,'Données projet'!$E$11+1,1))</f>
        <v>411.48197932269562</v>
      </c>
      <c r="BJ126" s="62">
        <f t="shared" si="92"/>
        <v>229.27655186342264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3.4</v>
      </c>
      <c r="BY126" s="13">
        <f>IF('Données projet'!$A$114&gt;35,BY125+BX126-CG125,IF(A126&lt;'Données projet'!$A$114,$BV$205^A126,IF(A126='Données projet'!$A$114,'Données projet'!$B$114,BY125+BX126-CG125)))</f>
        <v>294.19999999999936</v>
      </c>
      <c r="BZ126" s="14">
        <f>BY126*VLOOKUP('Données projet'!$B$12,Paramètres!$A$1:$I$89,3,0)*VLOOKUP('Données projet'!$B$12,Paramètres!$A$1:$I$89,5,0)</f>
        <v>293.72927999999933</v>
      </c>
      <c r="CA126" s="14">
        <f t="shared" si="93"/>
        <v>69.86026790677532</v>
      </c>
      <c r="CB126" s="22">
        <f t="shared" si="64"/>
        <v>633.25179593763255</v>
      </c>
      <c r="CC126" s="62">
        <f t="shared" si="65"/>
        <v>926.58512927096581</v>
      </c>
      <c r="CD126" s="62">
        <f ca="1">AVERAGE(OFFSET($CC$3,0,0,'Données projet'!$E$12+1,1))-AVERAGE(OFFSET($H$3,0,0,'Données projet'!$E$12+1,1))</f>
        <v>378.11377635769639</v>
      </c>
      <c r="CE126" s="62">
        <f t="shared" si="94"/>
        <v>212.96194614625125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0</v>
      </c>
      <c r="CZ126" s="62">
        <f t="shared" si="96"/>
        <v>0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407.85409314582705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301.76639999999935</v>
      </c>
      <c r="P127" s="14">
        <f t="shared" si="87"/>
        <v>71.546642144235236</v>
      </c>
      <c r="Q127" s="22">
        <f t="shared" si="107"/>
        <v>650.18688173454188</v>
      </c>
      <c r="R127" s="62">
        <f t="shared" si="55"/>
        <v>943.52021506787514</v>
      </c>
      <c r="S127" s="62">
        <f ca="1">AVERAGE(OFFSET($R$3,0,0,'Données projet'!$E$9+1,1))-AVERAGE(OFFSET($H$3,0,0,'Données projet'!$E$9+1,1))</f>
        <v>384.79157630336857</v>
      </c>
      <c r="T127" s="62">
        <f t="shared" si="88"/>
        <v>216.22708298332475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3.3</v>
      </c>
      <c r="AI127" s="14">
        <f>IF('Données projet'!$A$62&gt;35,AI126+AH127-AQ126,IF(A127&lt;'Données projet'!$A$62,$AF$205^A127,IF(A127='Données projet'!$A$62,'Données projet'!$B$62,AI126+AH127-AQ126)))</f>
        <v>374.2</v>
      </c>
      <c r="AJ127" s="14">
        <f>AI127*VLOOKUP('Données projet'!$B$10,Paramètres!$A$1:$I$89,3,0)*VLOOKUP('Données projet'!$B$10,Paramètres!$A$1:$I$89,5,0)</f>
        <v>391.11384000000004</v>
      </c>
      <c r="AK127" s="14">
        <f t="shared" si="89"/>
        <v>89.97278390033199</v>
      </c>
      <c r="AL127" s="22">
        <f t="shared" si="58"/>
        <v>837.89253662641158</v>
      </c>
      <c r="AM127" s="62">
        <f t="shared" si="59"/>
        <v>1131.2258699597448</v>
      </c>
      <c r="AN127" s="62">
        <f ca="1">AVERAGE(OFFSET($AM$3,0,0,'Données projet'!$E$10+1,1))-AVERAGE(OFFSET($H$3,0,0,'Données projet'!$E$10+1,1))</f>
        <v>461.01553399907135</v>
      </c>
      <c r="AO127" s="62">
        <f t="shared" si="90"/>
        <v>267.72486628876987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297.59999999999934</v>
      </c>
      <c r="BE127" s="14">
        <f>BD127*VLOOKUP('Données projet'!$B$11,Paramètres!$A$1:$I$89,3,0)*VLOOKUP('Données projet'!$B$11,Paramètres!$A$1:$I$89,5,0)</f>
        <v>320.33663999999931</v>
      </c>
      <c r="BF127" s="14">
        <f t="shared" si="91"/>
        <v>75.423393874842361</v>
      </c>
      <c r="BG127" s="22">
        <f t="shared" si="61"/>
        <v>689.2820589986826</v>
      </c>
      <c r="BH127" s="62">
        <f t="shared" si="62"/>
        <v>982.61539233201597</v>
      </c>
      <c r="BI127" s="62">
        <f ca="1">AVERAGE(OFFSET($BH$3,0,0,'Données projet'!$E$11+1,1))-AVERAGE(OFFSET($H$3,0,0,'Données projet'!$E$11+1,1))</f>
        <v>411.48197932269562</v>
      </c>
      <c r="BJ127" s="62">
        <f t="shared" si="92"/>
        <v>229.27655186342264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3.4</v>
      </c>
      <c r="BY127" s="13">
        <f>IF('Données projet'!$A$114&gt;35,BY126+BX127-CG126,IF(A127&lt;'Données projet'!$A$114,$BV$205^A127,IF(A127='Données projet'!$A$114,'Données projet'!$B$114,BY126+BX127-CG126)))</f>
        <v>297.59999999999934</v>
      </c>
      <c r="BZ127" s="14">
        <f>BY127*VLOOKUP('Données projet'!$B$12,Paramètres!$A$1:$I$89,3,0)*VLOOKUP('Données projet'!$B$12,Paramètres!$A$1:$I$89,5,0)</f>
        <v>297.12383999999935</v>
      </c>
      <c r="CA127" s="14">
        <f t="shared" si="93"/>
        <v>70.573172225675805</v>
      </c>
      <c r="CB127" s="22">
        <f t="shared" si="64"/>
        <v>640.40562962638421</v>
      </c>
      <c r="CC127" s="62">
        <f t="shared" si="65"/>
        <v>933.73896295971758</v>
      </c>
      <c r="CD127" s="62">
        <f ca="1">AVERAGE(OFFSET($CC$3,0,0,'Données projet'!$E$12+1,1))-AVERAGE(OFFSET($H$3,0,0,'Données projet'!$E$12+1,1))</f>
        <v>378.11377635769639</v>
      </c>
      <c r="CE127" s="62">
        <f t="shared" si="94"/>
        <v>212.96194614625125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0</v>
      </c>
      <c r="CZ127" s="62">
        <f t="shared" si="96"/>
        <v>0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409.04200512602915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305.21399999999932</v>
      </c>
      <c r="P128" s="14">
        <f t="shared" si="87"/>
        <v>72.268419591231137</v>
      </c>
      <c r="Q128" s="22">
        <f t="shared" si="107"/>
        <v>657.44854745472628</v>
      </c>
      <c r="R128" s="62">
        <f t="shared" si="55"/>
        <v>950.78188078805965</v>
      </c>
      <c r="S128" s="62">
        <f ca="1">AVERAGE(OFFSET($R$3,0,0,'Données projet'!$E$9+1,1))-AVERAGE(OFFSET($H$3,0,0,'Données projet'!$E$9+1,1))</f>
        <v>384.79157630336857</v>
      </c>
      <c r="T128" s="62">
        <f t="shared" si="88"/>
        <v>216.22708298332475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3.3</v>
      </c>
      <c r="AI128" s="14">
        <f>IF('Données projet'!$A$62&gt;35,AI127+AH128-AQ127,IF(A128&lt;'Données projet'!$A$62,$AF$205^A128,IF(A128='Données projet'!$A$62,'Données projet'!$B$62,AI127+AH128-AQ127)))</f>
        <v>377.5</v>
      </c>
      <c r="AJ128" s="14">
        <f>AI128*VLOOKUP('Données projet'!$B$10,Paramètres!$A$1:$I$89,3,0)*VLOOKUP('Données projet'!$B$10,Paramètres!$A$1:$I$89,5,0)</f>
        <v>394.56300000000005</v>
      </c>
      <c r="AK128" s="14">
        <f t="shared" si="89"/>
        <v>90.673520481343019</v>
      </c>
      <c r="AL128" s="22">
        <f t="shared" si="58"/>
        <v>845.12027317167258</v>
      </c>
      <c r="AM128" s="62">
        <f t="shared" si="59"/>
        <v>1138.4536065050058</v>
      </c>
      <c r="AN128" s="62">
        <f ca="1">AVERAGE(OFFSET($AM$3,0,0,'Données projet'!$E$10+1,1))-AVERAGE(OFFSET($H$3,0,0,'Données projet'!$E$10+1,1))</f>
        <v>461.01553399907135</v>
      </c>
      <c r="AO128" s="62">
        <f t="shared" si="90"/>
        <v>267.72486628876987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300.99999999999932</v>
      </c>
      <c r="BE128" s="14">
        <f>BD128*VLOOKUP('Données projet'!$B$11,Paramètres!$A$1:$I$89,3,0)*VLOOKUP('Données projet'!$B$11,Paramètres!$A$1:$I$89,5,0)</f>
        <v>323.99639999999926</v>
      </c>
      <c r="BF128" s="14">
        <f t="shared" si="91"/>
        <v>76.184280801792809</v>
      </c>
      <c r="BG128" s="22">
        <f t="shared" si="61"/>
        <v>696.98135239645444</v>
      </c>
      <c r="BH128" s="62">
        <f t="shared" si="62"/>
        <v>990.3146857297877</v>
      </c>
      <c r="BI128" s="62">
        <f ca="1">AVERAGE(OFFSET($BH$3,0,0,'Données projet'!$E$11+1,1))-AVERAGE(OFFSET($H$3,0,0,'Données projet'!$E$11+1,1))</f>
        <v>411.48197932269562</v>
      </c>
      <c r="BJ128" s="62">
        <f t="shared" si="92"/>
        <v>229.27655186342264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301</v>
      </c>
      <c r="BW128" s="13">
        <f>VLOOKUP(A128,'Données projet'!$A$113:$I$133,9,0)</f>
        <v>3.4</v>
      </c>
      <c r="BX128" s="13">
        <f t="array" ref="BX128">INDEX(BW:BW,MIN(IF(ISNUMBER(BW128:BW324),ROW(BW128:BW324),"")))</f>
        <v>3.4</v>
      </c>
      <c r="BY128" s="13">
        <f>IF('Données projet'!$A$114&gt;35,BY127+BX128-CG127,IF(A128&lt;'Données projet'!$A$114,$BV$205^A128,IF(A128='Données projet'!$A$114,'Données projet'!$B$114,BY127+BX128-CG127)))</f>
        <v>300.99999999999932</v>
      </c>
      <c r="BZ128" s="14">
        <f>BY128*VLOOKUP('Données projet'!$B$12,Paramètres!$A$1:$I$89,3,0)*VLOOKUP('Données projet'!$B$12,Paramètres!$A$1:$I$89,5,0)</f>
        <v>300.5183999999993</v>
      </c>
      <c r="CA128" s="14">
        <f t="shared" si="93"/>
        <v>71.285129105116226</v>
      </c>
      <c r="CB128" s="22">
        <f t="shared" si="64"/>
        <v>647.55781319140954</v>
      </c>
      <c r="CC128" s="62">
        <f t="shared" si="65"/>
        <v>940.89114652474291</v>
      </c>
      <c r="CD128" s="62">
        <f ca="1">AVERAGE(OFFSET($CC$3,0,0,'Données projet'!$E$12+1,1))-AVERAGE(OFFSET($H$3,0,0,'Données projet'!$E$12+1,1))</f>
        <v>378.11377635769639</v>
      </c>
      <c r="CE128" s="62">
        <f t="shared" si="94"/>
        <v>212.96194614625125</v>
      </c>
      <c r="CF128" s="16">
        <f>IF(ISNA(VLOOKUP(A128,'Données projet'!$A$113:$I$133,3,0)),0,VLOOKUP(A128,'Données projet'!$A$113:$I$133,3,0))</f>
        <v>11</v>
      </c>
      <c r="CG128" s="16">
        <f>IF(ISNA(VLOOKUP(A128,'Données projet'!$A$113:$I$133,4,0)),0,VLOOKUP(A128,'Données projet'!$A$113:$I$133,4,0))</f>
        <v>33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0</v>
      </c>
      <c r="CZ128" s="62">
        <f t="shared" si="96"/>
        <v>0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410.22969654745395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274.7939999999993</v>
      </c>
      <c r="P129" s="14">
        <f t="shared" si="87"/>
        <v>65.865632600455356</v>
      </c>
      <c r="Q129" s="22">
        <f t="shared" si="107"/>
        <v>593.31552677912521</v>
      </c>
      <c r="R129" s="62">
        <f t="shared" si="55"/>
        <v>886.64886011245858</v>
      </c>
      <c r="S129" s="62">
        <f ca="1">AVERAGE(OFFSET($R$3,0,0,'Données projet'!$E$9+1,1))-AVERAGE(OFFSET($H$3,0,0,'Données projet'!$E$9+1,1))</f>
        <v>384.79157630336857</v>
      </c>
      <c r="T129" s="62">
        <f t="shared" si="88"/>
        <v>216.22708298332475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3.3</v>
      </c>
      <c r="AI129" s="14">
        <f>IF('Données projet'!$A$62&gt;35,AI128+AH129-AQ128,IF(A129&lt;'Données projet'!$A$62,$AF$205^A129,IF(A129='Données projet'!$A$62,'Données projet'!$B$62,AI128+AH129-AQ128)))</f>
        <v>380.8</v>
      </c>
      <c r="AJ129" s="14">
        <f>AI129*VLOOKUP('Données projet'!$B$10,Paramètres!$A$1:$I$89,3,0)*VLOOKUP('Données projet'!$B$10,Paramètres!$A$1:$I$89,5,0)</f>
        <v>398.01216000000005</v>
      </c>
      <c r="AK129" s="14">
        <f t="shared" si="89"/>
        <v>91.373544390400411</v>
      </c>
      <c r="AL129" s="22">
        <f t="shared" si="58"/>
        <v>852.34676847994751</v>
      </c>
      <c r="AM129" s="62">
        <f t="shared" si="59"/>
        <v>1145.6801018132808</v>
      </c>
      <c r="AN129" s="62">
        <f ca="1">AVERAGE(OFFSET($AM$3,0,0,'Données projet'!$E$10+1,1))-AVERAGE(OFFSET($H$3,0,0,'Données projet'!$E$10+1,1))</f>
        <v>461.01553399907135</v>
      </c>
      <c r="AO129" s="62">
        <f t="shared" si="90"/>
        <v>267.72486628876987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IF('Données projet'!$A$88&gt;35,BD128+BC129-BL128,IF(A129&lt;'Données projet'!$A$88,$BA$205^A129,IF(A129='Données projet'!$A$88,'Données projet'!$B$88,BD128+BC129-BL128)))</f>
        <v>270.99999999999932</v>
      </c>
      <c r="BE129" s="14">
        <f>BD129*VLOOKUP('Données projet'!$B$11,Paramètres!$A$1:$I$89,3,0)*VLOOKUP('Données projet'!$B$11,Paramètres!$A$1:$I$89,5,0)</f>
        <v>291.70439999999928</v>
      </c>
      <c r="BF129" s="14">
        <f t="shared" si="91"/>
        <v>69.434559073015549</v>
      </c>
      <c r="BG129" s="22">
        <f t="shared" si="61"/>
        <v>628.9836870521674</v>
      </c>
      <c r="BH129" s="62">
        <f t="shared" si="62"/>
        <v>922.31702038550065</v>
      </c>
      <c r="BI129" s="62">
        <f ca="1">AVERAGE(OFFSET($BH$3,0,0,'Données projet'!$E$11+1,1))-AVERAGE(OFFSET($H$3,0,0,'Données projet'!$E$11+1,1))</f>
        <v>411.48197932269562</v>
      </c>
      <c r="BJ129" s="62">
        <f t="shared" si="92"/>
        <v>229.27655186342264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</v>
      </c>
      <c r="BY129" s="13">
        <f>IF('Données projet'!$A$114&gt;35,BY128+BX129-CG128,IF(A129&lt;'Données projet'!$A$114,$BV$205^A129,IF(A129='Données projet'!$A$114,'Données projet'!$B$114,BY128+BX129-CG128)))</f>
        <v>270.99999999999932</v>
      </c>
      <c r="BZ129" s="14">
        <f>BY129*VLOOKUP('Données projet'!$B$12,Paramètres!$A$1:$I$89,3,0)*VLOOKUP('Données projet'!$B$12,Paramètres!$A$1:$I$89,5,0)</f>
        <v>270.56639999999936</v>
      </c>
      <c r="CA129" s="14">
        <f t="shared" si="93"/>
        <v>64.969458998427143</v>
      </c>
      <c r="CB129" s="22">
        <f t="shared" si="64"/>
        <v>584.39162108892617</v>
      </c>
      <c r="CC129" s="62">
        <f t="shared" si="65"/>
        <v>877.72495442225954</v>
      </c>
      <c r="CD129" s="62">
        <f ca="1">AVERAGE(OFFSET($CC$3,0,0,'Données projet'!$E$12+1,1))-AVERAGE(OFFSET($H$3,0,0,'Données projet'!$E$12+1,1))</f>
        <v>378.11377635769639</v>
      </c>
      <c r="CE129" s="62">
        <f t="shared" si="94"/>
        <v>212.96194614625125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0</v>
      </c>
      <c r="CZ129" s="62">
        <f t="shared" si="96"/>
        <v>0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411.41716936346074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277.83599999999933</v>
      </c>
      <c r="P130" s="14">
        <f t="shared" si="87"/>
        <v>66.509487177652147</v>
      </c>
      <c r="Q130" s="22">
        <f t="shared" si="107"/>
        <v>599.73505683440965</v>
      </c>
      <c r="R130" s="62">
        <f t="shared" si="55"/>
        <v>893.06839016774302</v>
      </c>
      <c r="S130" s="62">
        <f ca="1">AVERAGE(OFFSET($R$3,0,0,'Données projet'!$E$9+1,1))-AVERAGE(OFFSET($H$3,0,0,'Données projet'!$E$9+1,1))</f>
        <v>384.79157630336857</v>
      </c>
      <c r="T130" s="62">
        <f t="shared" si="88"/>
        <v>216.22708298332475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3.3</v>
      </c>
      <c r="AI130" s="14">
        <f>IF('Données projet'!$A$62&gt;35,AI129+AH130-AQ129,IF(A130&lt;'Données projet'!$A$62,$AF$205^A130,IF(A130='Données projet'!$A$62,'Données projet'!$B$62,AI129+AH130-AQ129)))</f>
        <v>384.1</v>
      </c>
      <c r="AJ130" s="14">
        <f>AI130*VLOOKUP('Données projet'!$B$10,Paramètres!$A$1:$I$89,3,0)*VLOOKUP('Données projet'!$B$10,Paramètres!$A$1:$I$89,5,0)</f>
        <v>401.46132000000006</v>
      </c>
      <c r="AK130" s="14">
        <f t="shared" si="89"/>
        <v>92.072862519077646</v>
      </c>
      <c r="AL130" s="22">
        <f t="shared" si="58"/>
        <v>859.57203455406034</v>
      </c>
      <c r="AM130" s="62">
        <f t="shared" si="59"/>
        <v>1152.9053678873936</v>
      </c>
      <c r="AN130" s="62">
        <f ca="1">AVERAGE(OFFSET($AM$3,0,0,'Données projet'!$E$10+1,1))-AVERAGE(OFFSET($H$3,0,0,'Données projet'!$E$10+1,1))</f>
        <v>461.01553399907135</v>
      </c>
      <c r="AO130" s="62">
        <f t="shared" si="90"/>
        <v>267.72486628876987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IF('Données projet'!$A$88&gt;35,BD129+BC130-BL129,IF(A130&lt;'Données projet'!$A$88,$BA$205^A130,IF(A130='Données projet'!$A$88,'Données projet'!$B$88,BD129+BC130-BL129)))</f>
        <v>273.99999999999932</v>
      </c>
      <c r="BE130" s="14">
        <f>BD130*VLOOKUP('Données projet'!$B$11,Paramètres!$A$1:$I$89,3,0)*VLOOKUP('Données projet'!$B$11,Paramètres!$A$1:$I$89,5,0)</f>
        <v>294.93359999999927</v>
      </c>
      <c r="BF130" s="14">
        <f t="shared" si="91"/>
        <v>70.113300882814755</v>
      </c>
      <c r="BG130" s="22">
        <f t="shared" si="61"/>
        <v>635.79001903756773</v>
      </c>
      <c r="BH130" s="62">
        <f t="shared" si="62"/>
        <v>929.1233523709011</v>
      </c>
      <c r="BI130" s="62">
        <f ca="1">AVERAGE(OFFSET($BH$3,0,0,'Données projet'!$E$11+1,1))-AVERAGE(OFFSET($H$3,0,0,'Données projet'!$E$11+1,1))</f>
        <v>411.48197932269562</v>
      </c>
      <c r="BJ130" s="62">
        <f t="shared" si="92"/>
        <v>229.27655186342264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</v>
      </c>
      <c r="BY130" s="13">
        <f>IF('Données projet'!$A$114&gt;35,BY129+BX130-CG129,IF(A130&lt;'Données projet'!$A$114,$BV$205^A130,IF(A130='Données projet'!$A$114,'Données projet'!$B$114,BY129+BX130-CG129)))</f>
        <v>273.99999999999932</v>
      </c>
      <c r="BZ130" s="14">
        <f>BY130*VLOOKUP('Données projet'!$B$12,Paramètres!$A$1:$I$89,3,0)*VLOOKUP('Données projet'!$B$12,Paramètres!$A$1:$I$89,5,0)</f>
        <v>273.56159999999932</v>
      </c>
      <c r="CA130" s="14">
        <f t="shared" si="93"/>
        <v>65.604553233502315</v>
      </c>
      <c r="CB130" s="22">
        <f t="shared" si="64"/>
        <v>590.71438354834856</v>
      </c>
      <c r="CC130" s="62">
        <f t="shared" si="65"/>
        <v>884.04771688168194</v>
      </c>
      <c r="CD130" s="62">
        <f ca="1">AVERAGE(OFFSET($CC$3,0,0,'Données projet'!$E$12+1,1))-AVERAGE(OFFSET($H$3,0,0,'Données projet'!$E$12+1,1))</f>
        <v>378.11377635769639</v>
      </c>
      <c r="CE130" s="62">
        <f t="shared" si="94"/>
        <v>212.96194614625125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0</v>
      </c>
      <c r="CZ130" s="62">
        <f t="shared" si="96"/>
        <v>0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412.60442549487129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280.8779999999993</v>
      </c>
      <c r="P131" s="14">
        <f t="shared" si="87"/>
        <v>67.152521698072178</v>
      </c>
      <c r="Q131" s="22">
        <f t="shared" ref="Q131:Q153" si="108">(O131+P131)*0.475*44/12</f>
        <v>606.15315862414116</v>
      </c>
      <c r="R131" s="62">
        <f t="shared" ref="R131:R194" si="109">Q131+(I131+J131)*44/12</f>
        <v>899.48649195747453</v>
      </c>
      <c r="S131" s="62">
        <f ca="1">AVERAGE(OFFSET($R$3,0,0,'Données projet'!$E$9+1,1))-AVERAGE(OFFSET($H$3,0,0,'Données projet'!$E$9+1,1))</f>
        <v>384.79157630336857</v>
      </c>
      <c r="T131" s="62">
        <f t="shared" si="88"/>
        <v>216.22708298332475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3.3</v>
      </c>
      <c r="AI131" s="14">
        <f>IF('Données projet'!$A$62&gt;35,AI130+AH131-AQ130,IF(A131&lt;'Données projet'!$A$62,$AF$205^A131,IF(A131='Données projet'!$A$62,'Données projet'!$B$62,AI130+AH131-AQ130)))</f>
        <v>387.40000000000003</v>
      </c>
      <c r="AJ131" s="14">
        <f>AI131*VLOOKUP('Données projet'!$B$10,Paramètres!$A$1:$I$89,3,0)*VLOOKUP('Données projet'!$B$10,Paramètres!$A$1:$I$89,5,0)</f>
        <v>404.91048000000006</v>
      </c>
      <c r="AK131" s="14">
        <f t="shared" si="89"/>
        <v>92.771481633696183</v>
      </c>
      <c r="AL131" s="22">
        <f t="shared" si="58"/>
        <v>866.79608317868758</v>
      </c>
      <c r="AM131" s="62">
        <f t="shared" si="59"/>
        <v>1160.129416512021</v>
      </c>
      <c r="AN131" s="62">
        <f ca="1">AVERAGE(OFFSET($AM$3,0,0,'Données projet'!$E$10+1,1))-AVERAGE(OFFSET($H$3,0,0,'Données projet'!$E$10+1,1))</f>
        <v>461.01553399907135</v>
      </c>
      <c r="AO131" s="62">
        <f t="shared" si="90"/>
        <v>267.72486628876987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IF('Données projet'!$A$88&gt;35,BD130+BC131-BL130,IF(A131&lt;'Données projet'!$A$88,$BA$205^A131,IF(A131='Données projet'!$A$88,'Données projet'!$B$88,BD130+BC131-BL130)))</f>
        <v>276.99999999999932</v>
      </c>
      <c r="BE131" s="14">
        <f>BD131*VLOOKUP('Données projet'!$B$11,Paramètres!$A$1:$I$89,3,0)*VLOOKUP('Données projet'!$B$11,Paramètres!$A$1:$I$89,5,0)</f>
        <v>298.16279999999927</v>
      </c>
      <c r="BF131" s="14">
        <f t="shared" si="91"/>
        <v>70.791178201095988</v>
      </c>
      <c r="BG131" s="22">
        <f t="shared" si="61"/>
        <v>642.59484536690752</v>
      </c>
      <c r="BH131" s="62">
        <f t="shared" si="62"/>
        <v>935.92817870024078</v>
      </c>
      <c r="BI131" s="62">
        <f ca="1">AVERAGE(OFFSET($BH$3,0,0,'Données projet'!$E$11+1,1))-AVERAGE(OFFSET($H$3,0,0,'Données projet'!$E$11+1,1))</f>
        <v>411.48197932269562</v>
      </c>
      <c r="BJ131" s="62">
        <f t="shared" si="92"/>
        <v>229.27655186342264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</v>
      </c>
      <c r="BY131" s="13">
        <f>IF('Données projet'!$A$114&gt;35,BY130+BX131-CG130,IF(A131&lt;'Données projet'!$A$114,$BV$205^A131,IF(A131='Données projet'!$A$114,'Données projet'!$B$114,BY130+BX131-CG130)))</f>
        <v>276.99999999999932</v>
      </c>
      <c r="BZ131" s="14">
        <f>BY131*VLOOKUP('Données projet'!$B$12,Paramètres!$A$1:$I$89,3,0)*VLOOKUP('Données projet'!$B$12,Paramètres!$A$1:$I$89,5,0)</f>
        <v>276.55679999999933</v>
      </c>
      <c r="CA131" s="14">
        <f t="shared" si="93"/>
        <v>66.238838569565701</v>
      </c>
      <c r="CB131" s="22">
        <f t="shared" si="64"/>
        <v>597.03573717532572</v>
      </c>
      <c r="CC131" s="62">
        <f t="shared" si="65"/>
        <v>890.36907050865898</v>
      </c>
      <c r="CD131" s="62">
        <f ca="1">AVERAGE(OFFSET($CC$3,0,0,'Données projet'!$E$12+1,1))-AVERAGE(OFFSET($H$3,0,0,'Données projet'!$E$12+1,1))</f>
        <v>378.11377635769639</v>
      </c>
      <c r="CE131" s="62">
        <f t="shared" si="94"/>
        <v>212.96194614625125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0</v>
      </c>
      <c r="CZ131" s="62">
        <f t="shared" si="96"/>
        <v>0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413.79146683076101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283.91999999999933</v>
      </c>
      <c r="P132" s="14">
        <f t="shared" si="87"/>
        <v>67.794746071143507</v>
      </c>
      <c r="Q132" s="22">
        <f t="shared" si="108"/>
        <v>612.56984940724044</v>
      </c>
      <c r="R132" s="62">
        <f t="shared" si="109"/>
        <v>905.90318274057381</v>
      </c>
      <c r="S132" s="62">
        <f ca="1">AVERAGE(OFFSET($R$3,0,0,'Données projet'!$E$9+1,1))-AVERAGE(OFFSET($H$3,0,0,'Données projet'!$E$9+1,1))</f>
        <v>384.79157630336857</v>
      </c>
      <c r="T132" s="62">
        <f t="shared" si="88"/>
        <v>216.22708298332475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3.3</v>
      </c>
      <c r="AI132" s="14">
        <f>IF('Données projet'!$A$62&gt;35,AI131+AH132-AQ131,IF(A132&lt;'Données projet'!$A$62,$AF$205^A132,IF(A132='Données projet'!$A$62,'Données projet'!$B$62,AI131+AH132-AQ131)))</f>
        <v>390.70000000000005</v>
      </c>
      <c r="AJ132" s="14">
        <f>AI132*VLOOKUP('Données projet'!$B$10,Paramètres!$A$1:$I$89,3,0)*VLOOKUP('Données projet'!$B$10,Paramètres!$A$1:$I$89,5,0)</f>
        <v>408.35964000000013</v>
      </c>
      <c r="AK132" s="14">
        <f t="shared" si="89"/>
        <v>93.469408378649106</v>
      </c>
      <c r="AL132" s="22">
        <f t="shared" ref="AL132:AL153" si="112">(AJ132+AK132)*0.475*44/12</f>
        <v>874.0189259261474</v>
      </c>
      <c r="AM132" s="62">
        <f t="shared" ref="AM132:AM195" si="113">AL132+(AD132+AE132)*44/12</f>
        <v>1167.3522592594807</v>
      </c>
      <c r="AN132" s="62">
        <f ca="1">AVERAGE(OFFSET($AM$3,0,0,'Données projet'!$E$10+1,1))-AVERAGE(OFFSET($H$3,0,0,'Données projet'!$E$10+1,1))</f>
        <v>461.01553399907135</v>
      </c>
      <c r="AO132" s="62">
        <f t="shared" si="90"/>
        <v>267.72486628876987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IF('Données projet'!$A$88&gt;35,BD131+BC132-BL131,IF(A132&lt;'Données projet'!$A$88,$BA$205^A132,IF(A132='Données projet'!$A$88,'Données projet'!$B$88,BD131+BC132-BL131)))</f>
        <v>279.99999999999932</v>
      </c>
      <c r="BE132" s="14">
        <f>BD132*VLOOKUP('Données projet'!$B$11,Paramètres!$A$1:$I$89,3,0)*VLOOKUP('Données projet'!$B$11,Paramètres!$A$1:$I$89,5,0)</f>
        <v>301.39199999999926</v>
      </c>
      <c r="BF132" s="14">
        <f t="shared" si="91"/>
        <v>71.46820147422909</v>
      </c>
      <c r="BG132" s="22">
        <f t="shared" ref="BG132:BG153" si="115">(BE132+BF132)*0.475*44/12</f>
        <v>649.39818423428108</v>
      </c>
      <c r="BH132" s="62">
        <f t="shared" ref="BH132:BH195" si="116">BG132+(AY132+AZ132)*44/12</f>
        <v>942.73151756761445</v>
      </c>
      <c r="BI132" s="62">
        <f ca="1">AVERAGE(OFFSET($BH$3,0,0,'Données projet'!$E$11+1,1))-AVERAGE(OFFSET($H$3,0,0,'Données projet'!$E$11+1,1))</f>
        <v>411.48197932269562</v>
      </c>
      <c r="BJ132" s="62">
        <f t="shared" si="92"/>
        <v>229.27655186342264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</v>
      </c>
      <c r="BY132" s="13">
        <f>IF('Données projet'!$A$114&gt;35,BY131+BX132-CG131,IF(A132&lt;'Données projet'!$A$114,$BV$205^A132,IF(A132='Données projet'!$A$114,'Données projet'!$B$114,BY131+BX132-CG131)))</f>
        <v>279.99999999999932</v>
      </c>
      <c r="BZ132" s="14">
        <f>BY132*VLOOKUP('Données projet'!$B$12,Paramètres!$A$1:$I$89,3,0)*VLOOKUP('Données projet'!$B$12,Paramètres!$A$1:$I$89,5,0)</f>
        <v>279.55199999999934</v>
      </c>
      <c r="CA132" s="14">
        <f t="shared" si="93"/>
        <v>66.872324781216477</v>
      </c>
      <c r="CB132" s="22">
        <f t="shared" ref="CB132:CB153" si="118">(BZ132+CA132)*0.475*44/12</f>
        <v>603.35569899395091</v>
      </c>
      <c r="CC132" s="62">
        <f t="shared" ref="CC132:CC195" si="119">CB132+(BT132+BU132)*44/12</f>
        <v>896.68903232728417</v>
      </c>
      <c r="CD132" s="62">
        <f ca="1">AVERAGE(OFFSET($CC$3,0,0,'Données projet'!$E$12+1,1))-AVERAGE(OFFSET($H$3,0,0,'Données projet'!$E$12+1,1))</f>
        <v>378.11377635769639</v>
      </c>
      <c r="CE132" s="62">
        <f t="shared" si="94"/>
        <v>212.96194614625125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0</v>
      </c>
      <c r="CZ132" s="62">
        <f t="shared" si="96"/>
        <v>0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414.97829522922581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286.96199999999931</v>
      </c>
      <c r="P133" s="14">
        <f t="shared" ref="P133:P196" si="141">EXP(-1.0587+0.8836*LN(O133)+0.284)</f>
        <v>68.436169981717669</v>
      </c>
      <c r="Q133" s="22">
        <f t="shared" si="108"/>
        <v>618.98514605149035</v>
      </c>
      <c r="R133" s="62">
        <f t="shared" si="109"/>
        <v>912.3184793848236</v>
      </c>
      <c r="S133" s="62">
        <f ca="1">AVERAGE(OFFSET($R$3,0,0,'Données projet'!$E$9+1,1))-AVERAGE(OFFSET($H$3,0,0,'Données projet'!$E$9+1,1))</f>
        <v>384.79157630336857</v>
      </c>
      <c r="T133" s="62">
        <f t="shared" ref="T133:T196" si="142">$T$3</f>
        <v>216.22708298332475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394</v>
      </c>
      <c r="AG133" s="13">
        <f>VLOOKUP(A133,'Données projet'!$A$61:$I$81,9,0)</f>
        <v>3.3</v>
      </c>
      <c r="AH133" s="13">
        <f t="array" ref="AH133">INDEX(AG:AG,MIN(IF(ISNUMBER(AG133:AG329),ROW(AG133:AG329),"")))</f>
        <v>3.3</v>
      </c>
      <c r="AI133" s="14">
        <f>IF('Données projet'!$A$62&gt;35,AI132+AH133-AQ132,IF(A133&lt;'Données projet'!$A$62,$AF$205^A133,IF(A133='Données projet'!$A$62,'Données projet'!$B$62,AI132+AH133-AQ132)))</f>
        <v>394.00000000000006</v>
      </c>
      <c r="AJ133" s="14">
        <f>AI133*VLOOKUP('Données projet'!$B$10,Paramètres!$A$1:$I$89,3,0)*VLOOKUP('Données projet'!$B$10,Paramètres!$A$1:$I$89,5,0)</f>
        <v>411.80880000000013</v>
      </c>
      <c r="AK133" s="14">
        <f t="shared" ref="AK133:AK153" si="143">EXP(-1.0587+0.8836*LN(AJ133)+0.284)</f>
        <v>94.166649279608961</v>
      </c>
      <c r="AL133" s="22">
        <f t="shared" si="112"/>
        <v>881.24057416198582</v>
      </c>
      <c r="AM133" s="62">
        <f t="shared" si="113"/>
        <v>1174.5739074953192</v>
      </c>
      <c r="AN133" s="62">
        <f ca="1">AVERAGE(OFFSET($AM$3,0,0,'Données projet'!$E$10+1,1))-AVERAGE(OFFSET($H$3,0,0,'Données projet'!$E$10+1,1))</f>
        <v>461.01553399907135</v>
      </c>
      <c r="AO133" s="62">
        <f t="shared" ref="AO133:AO196" si="144">$AO$3</f>
        <v>267.72486628876987</v>
      </c>
      <c r="AP133" s="16">
        <f>IF(ISNA(VLOOKUP(A133,'Données projet'!$A$61:$I$81,3,0)),0,VLOOKUP(A133,'Données projet'!$A$61:$I$81,3,0))</f>
        <v>12</v>
      </c>
      <c r="AQ133" s="16">
        <f>IF(ISNA(VLOOKUP(A133,'Données projet'!$A$61:$I$81,4,0)),0,VLOOKUP(A133,'Données projet'!$A$61:$I$81,4,0))</f>
        <v>394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IF('Données projet'!$A$88&gt;35,BD132+BC133-BL132,IF(A133&lt;'Données projet'!$A$88,$BA$205^A133,IF(A133='Données projet'!$A$88,'Données projet'!$B$88,BD132+BC133-BL132)))</f>
        <v>282.99999999999932</v>
      </c>
      <c r="BE133" s="14">
        <f>BD133*VLOOKUP('Données projet'!$B$11,Paramètres!$A$1:$I$89,3,0)*VLOOKUP('Données projet'!$B$11,Paramètres!$A$1:$I$89,5,0)</f>
        <v>304.62119999999925</v>
      </c>
      <c r="BF133" s="14">
        <f t="shared" ref="BF133:BF153" si="145">EXP(-1.0587+0.8836*LN(BE133)+0.284)</f>
        <v>72.144380911839278</v>
      </c>
      <c r="BG133" s="22">
        <f t="shared" si="115"/>
        <v>656.20005342145203</v>
      </c>
      <c r="BH133" s="62">
        <f t="shared" si="116"/>
        <v>949.5333867547854</v>
      </c>
      <c r="BI133" s="62">
        <f ca="1">AVERAGE(OFFSET($BH$3,0,0,'Données projet'!$E$11+1,1))-AVERAGE(OFFSET($H$3,0,0,'Données projet'!$E$11+1,1))</f>
        <v>411.48197932269562</v>
      </c>
      <c r="BJ133" s="62">
        <f t="shared" ref="BJ133:BJ196" si="146">$BJ$3</f>
        <v>229.27655186342264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3</v>
      </c>
      <c r="BY133" s="13">
        <f>IF('Données projet'!$A$114&gt;35,BY132+BX133-CG132,IF(A133&lt;'Données projet'!$A$114,$BV$205^A133,IF(A133='Données projet'!$A$114,'Données projet'!$B$114,BY132+BX133-CG132)))</f>
        <v>282.99999999999932</v>
      </c>
      <c r="BZ133" s="14">
        <f>BY133*VLOOKUP('Données projet'!$B$12,Paramètres!$A$1:$I$89,3,0)*VLOOKUP('Données projet'!$B$12,Paramètres!$A$1:$I$89,5,0)</f>
        <v>282.54719999999935</v>
      </c>
      <c r="CA133" s="14">
        <f t="shared" ref="CA133:CA153" si="147">EXP(-1.0587+0.8836*LN(BZ133)+0.284)</f>
        <v>67.505021421533485</v>
      </c>
      <c r="CB133" s="22">
        <f t="shared" si="118"/>
        <v>609.67428564250304</v>
      </c>
      <c r="CC133" s="62">
        <f t="shared" si="119"/>
        <v>903.00761897583629</v>
      </c>
      <c r="CD133" s="62">
        <f ca="1">AVERAGE(OFFSET($CC$3,0,0,'Données projet'!$E$12+1,1))-AVERAGE(OFFSET($H$3,0,0,'Données projet'!$E$12+1,1))</f>
        <v>378.11377635769639</v>
      </c>
      <c r="CE133" s="62">
        <f t="shared" ref="CE133:CE196" si="148">$CE$3</f>
        <v>212.96194614625125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0</v>
      </c>
      <c r="CZ133" s="62">
        <f t="shared" ref="CZ133:CZ196" si="150">$CZ$3</f>
        <v>0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416.16491251812465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290.00399999999934</v>
      </c>
      <c r="P134" s="14">
        <f t="shared" si="141"/>
        <v>69.076802897485763</v>
      </c>
      <c r="Q134" s="22">
        <f t="shared" si="108"/>
        <v>625.39906504645319</v>
      </c>
      <c r="R134" s="62">
        <f t="shared" si="109"/>
        <v>918.73239837978645</v>
      </c>
      <c r="S134" s="62">
        <f ca="1">AVERAGE(OFFSET($R$3,0,0,'Données projet'!$E$9+1,1))-AVERAGE(OFFSET($H$3,0,0,'Données projet'!$E$9+1,1))</f>
        <v>384.79157630336857</v>
      </c>
      <c r="T134" s="62">
        <f t="shared" si="142"/>
        <v>216.22708298332475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5.9412741393316544E-14</v>
      </c>
      <c r="AK134" s="14">
        <f t="shared" si="143"/>
        <v>9.483138037075782E-13</v>
      </c>
      <c r="AL134" s="22">
        <f t="shared" si="112"/>
        <v>1.7551237327173916E-12</v>
      </c>
      <c r="AM134" s="62">
        <f t="shared" si="113"/>
        <v>293.33333333333508</v>
      </c>
      <c r="AN134" s="62">
        <f ca="1">AVERAGE(OFFSET($AM$3,0,0,'Données projet'!$E$10+1,1))-AVERAGE(OFFSET($H$3,0,0,'Données projet'!$E$10+1,1))</f>
        <v>461.01553399907135</v>
      </c>
      <c r="AO134" s="62">
        <f t="shared" si="144"/>
        <v>267.72486628876987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IF('Données projet'!$A$88&gt;35,BD133+BC134-BL133,IF(A134&lt;'Données projet'!$A$88,$BA$205^A134,IF(A134='Données projet'!$A$88,'Données projet'!$B$88,BD133+BC134-BL133)))</f>
        <v>285.99999999999932</v>
      </c>
      <c r="BE134" s="14">
        <f>BD134*VLOOKUP('Données projet'!$B$11,Paramètres!$A$1:$I$89,3,0)*VLOOKUP('Données projet'!$B$11,Paramètres!$A$1:$I$89,5,0)</f>
        <v>307.85039999999924</v>
      </c>
      <c r="BF134" s="14">
        <f t="shared" si="145"/>
        <v>72.819726494623595</v>
      </c>
      <c r="BG134" s="22">
        <f t="shared" si="115"/>
        <v>663.00047031146812</v>
      </c>
      <c r="BH134" s="62">
        <f t="shared" si="116"/>
        <v>956.33380364480149</v>
      </c>
      <c r="BI134" s="62">
        <f ca="1">AVERAGE(OFFSET($BH$3,0,0,'Données projet'!$E$11+1,1))-AVERAGE(OFFSET($H$3,0,0,'Données projet'!$E$11+1,1))</f>
        <v>411.48197932269562</v>
      </c>
      <c r="BJ134" s="62">
        <f t="shared" si="146"/>
        <v>229.27655186342264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</v>
      </c>
      <c r="BY134" s="13">
        <f>IF('Données projet'!$A$114&gt;35,BY133+BX134-CG133,IF(A134&lt;'Données projet'!$A$114,$BV$205^A134,IF(A134='Données projet'!$A$114,'Données projet'!$B$114,BY133+BX134-CG133)))</f>
        <v>285.99999999999932</v>
      </c>
      <c r="BZ134" s="14">
        <f>BY134*VLOOKUP('Données projet'!$B$12,Paramètres!$A$1:$I$89,3,0)*VLOOKUP('Données projet'!$B$12,Paramètres!$A$1:$I$89,5,0)</f>
        <v>285.5423999999993</v>
      </c>
      <c r="CA134" s="14">
        <f t="shared" si="147"/>
        <v>68.136937829389339</v>
      </c>
      <c r="CB134" s="22">
        <f t="shared" si="118"/>
        <v>615.99151338618526</v>
      </c>
      <c r="CC134" s="62">
        <f t="shared" si="119"/>
        <v>909.32484671951852</v>
      </c>
      <c r="CD134" s="62">
        <f ca="1">AVERAGE(OFFSET($CC$3,0,0,'Données projet'!$E$12+1,1))-AVERAGE(OFFSET($H$3,0,0,'Données projet'!$E$12+1,1))</f>
        <v>378.11377635769639</v>
      </c>
      <c r="CE134" s="62">
        <f t="shared" si="148"/>
        <v>212.96194614625125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0</v>
      </c>
      <c r="CZ134" s="62">
        <f t="shared" si="150"/>
        <v>0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417.35132049579823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293.04599999999931</v>
      </c>
      <c r="P135" s="14">
        <f t="shared" si="141"/>
        <v>69.716654076072487</v>
      </c>
      <c r="Q135" s="22">
        <f t="shared" si="108"/>
        <v>631.81162251582498</v>
      </c>
      <c r="R135" s="62">
        <f t="shared" si="109"/>
        <v>925.14495584915835</v>
      </c>
      <c r="S135" s="62">
        <f ca="1">AVERAGE(OFFSET($R$3,0,0,'Données projet'!$E$9+1,1))-AVERAGE(OFFSET($H$3,0,0,'Données projet'!$E$9+1,1))</f>
        <v>384.79157630336857</v>
      </c>
      <c r="T135" s="62">
        <f t="shared" si="142"/>
        <v>216.22708298332475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5.9412741393316544E-14</v>
      </c>
      <c r="AK135" s="14">
        <f t="shared" si="143"/>
        <v>9.483138037075782E-13</v>
      </c>
      <c r="AL135" s="22">
        <f t="shared" si="112"/>
        <v>1.7551237327173916E-12</v>
      </c>
      <c r="AM135" s="62">
        <f t="shared" si="113"/>
        <v>293.33333333333508</v>
      </c>
      <c r="AN135" s="62">
        <f ca="1">AVERAGE(OFFSET($AM$3,0,0,'Données projet'!$E$10+1,1))-AVERAGE(OFFSET($H$3,0,0,'Données projet'!$E$10+1,1))</f>
        <v>461.01553399907135</v>
      </c>
      <c r="AO135" s="62">
        <f t="shared" si="144"/>
        <v>267.72486628876987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IF('Données projet'!$A$88&gt;35,BD134+BC135-BL134,IF(A135&lt;'Données projet'!$A$88,$BA$205^A135,IF(A135='Données projet'!$A$88,'Données projet'!$B$88,BD134+BC135-BL134)))</f>
        <v>288.99999999999932</v>
      </c>
      <c r="BE135" s="14">
        <f>BD135*VLOOKUP('Données projet'!$B$11,Paramètres!$A$1:$I$89,3,0)*VLOOKUP('Données projet'!$B$11,Paramètres!$A$1:$I$89,5,0)</f>
        <v>311.07959999999923</v>
      </c>
      <c r="BF135" s="14">
        <f t="shared" si="145"/>
        <v>73.494247981831052</v>
      </c>
      <c r="BG135" s="22">
        <f t="shared" si="115"/>
        <v>669.79945190168769</v>
      </c>
      <c r="BH135" s="62">
        <f t="shared" si="116"/>
        <v>963.13278523502095</v>
      </c>
      <c r="BI135" s="62">
        <f ca="1">AVERAGE(OFFSET($BH$3,0,0,'Données projet'!$E$11+1,1))-AVERAGE(OFFSET($H$3,0,0,'Données projet'!$E$11+1,1))</f>
        <v>411.48197932269562</v>
      </c>
      <c r="BJ135" s="62">
        <f t="shared" si="146"/>
        <v>229.27655186342264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</v>
      </c>
      <c r="BY135" s="13">
        <f>IF('Données projet'!$A$114&gt;35,BY134+BX135-CG134,IF(A135&lt;'Données projet'!$A$114,$BV$205^A135,IF(A135='Données projet'!$A$114,'Données projet'!$B$114,BY134+BX135-CG134)))</f>
        <v>288.99999999999932</v>
      </c>
      <c r="BZ135" s="14">
        <f>BY135*VLOOKUP('Données projet'!$B$12,Paramètres!$A$1:$I$89,3,0)*VLOOKUP('Données projet'!$B$12,Paramètres!$A$1:$I$89,5,0)</f>
        <v>288.53759999999932</v>
      </c>
      <c r="CA135" s="14">
        <f t="shared" si="147"/>
        <v>68.768083136448894</v>
      </c>
      <c r="CB135" s="22">
        <f t="shared" si="118"/>
        <v>622.30739812931404</v>
      </c>
      <c r="CC135" s="62">
        <f t="shared" si="119"/>
        <v>915.64073146264741</v>
      </c>
      <c r="CD135" s="62">
        <f ca="1">AVERAGE(OFFSET($CC$3,0,0,'Données projet'!$E$12+1,1))-AVERAGE(OFFSET($H$3,0,0,'Données projet'!$E$12+1,1))</f>
        <v>378.11377635769639</v>
      </c>
      <c r="CE135" s="62">
        <f t="shared" si="148"/>
        <v>212.96194614625125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0</v>
      </c>
      <c r="CZ135" s="62">
        <f t="shared" si="150"/>
        <v>0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418.5375209317657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296.08799999999934</v>
      </c>
      <c r="P136" s="14">
        <f t="shared" si="141"/>
        <v>70.355732571828923</v>
      </c>
      <c r="Q136" s="22">
        <f t="shared" si="108"/>
        <v>638.22283422926751</v>
      </c>
      <c r="R136" s="62">
        <f t="shared" si="109"/>
        <v>931.55616756260088</v>
      </c>
      <c r="S136" s="62">
        <f ca="1">AVERAGE(OFFSET($R$3,0,0,'Données projet'!$E$9+1,1))-AVERAGE(OFFSET($H$3,0,0,'Données projet'!$E$9+1,1))</f>
        <v>384.79157630336857</v>
      </c>
      <c r="T136" s="62">
        <f t="shared" si="142"/>
        <v>216.22708298332475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5.9412741393316544E-14</v>
      </c>
      <c r="AK136" s="14">
        <f t="shared" si="143"/>
        <v>9.483138037075782E-13</v>
      </c>
      <c r="AL136" s="22">
        <f t="shared" si="112"/>
        <v>1.7551237327173916E-12</v>
      </c>
      <c r="AM136" s="62">
        <f t="shared" si="113"/>
        <v>293.33333333333508</v>
      </c>
      <c r="AN136" s="62">
        <f ca="1">AVERAGE(OFFSET($AM$3,0,0,'Données projet'!$E$10+1,1))-AVERAGE(OFFSET($H$3,0,0,'Données projet'!$E$10+1,1))</f>
        <v>461.01553399907135</v>
      </c>
      <c r="AO136" s="62">
        <f t="shared" si="144"/>
        <v>267.72486628876987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IF('Données projet'!$A$88&gt;35,BD135+BC136-BL135,IF(A136&lt;'Données projet'!$A$88,$BA$205^A136,IF(A136='Données projet'!$A$88,'Données projet'!$B$88,BD135+BC136-BL135)))</f>
        <v>291.99999999999932</v>
      </c>
      <c r="BE136" s="14">
        <f>BD136*VLOOKUP('Données projet'!$B$11,Paramètres!$A$1:$I$89,3,0)*VLOOKUP('Données projet'!$B$11,Paramètres!$A$1:$I$89,5,0)</f>
        <v>314.30879999999922</v>
      </c>
      <c r="BF136" s="14">
        <f t="shared" si="145"/>
        <v>74.16795491842224</v>
      </c>
      <c r="BG136" s="22">
        <f t="shared" si="115"/>
        <v>676.59701481625063</v>
      </c>
      <c r="BH136" s="62">
        <f t="shared" si="116"/>
        <v>969.93034814958401</v>
      </c>
      <c r="BI136" s="62">
        <f ca="1">AVERAGE(OFFSET($BH$3,0,0,'Données projet'!$E$11+1,1))-AVERAGE(OFFSET($H$3,0,0,'Données projet'!$E$11+1,1))</f>
        <v>411.48197932269562</v>
      </c>
      <c r="BJ136" s="62">
        <f t="shared" si="146"/>
        <v>229.27655186342264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</v>
      </c>
      <c r="BY136" s="13">
        <f>IF('Données projet'!$A$114&gt;35,BY135+BX136-CG135,IF(A136&lt;'Données projet'!$A$114,$BV$205^A136,IF(A136='Données projet'!$A$114,'Données projet'!$B$114,BY135+BX136-CG135)))</f>
        <v>291.99999999999932</v>
      </c>
      <c r="BZ136" s="14">
        <f>BY136*VLOOKUP('Données projet'!$B$12,Paramètres!$A$1:$I$89,3,0)*VLOOKUP('Données projet'!$B$12,Paramètres!$A$1:$I$89,5,0)</f>
        <v>291.53279999999933</v>
      </c>
      <c r="CA136" s="14">
        <f t="shared" si="147"/>
        <v>69.39846627386882</v>
      </c>
      <c r="CB136" s="22">
        <f t="shared" si="118"/>
        <v>628.62195542698703</v>
      </c>
      <c r="CC136" s="62">
        <f t="shared" si="119"/>
        <v>921.9552887603204</v>
      </c>
      <c r="CD136" s="62">
        <f ca="1">AVERAGE(OFFSET($CC$3,0,0,'Données projet'!$E$12+1,1))-AVERAGE(OFFSET($H$3,0,0,'Données projet'!$E$12+1,1))</f>
        <v>378.11377635769639</v>
      </c>
      <c r="CE136" s="62">
        <f t="shared" si="148"/>
        <v>212.96194614625125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0</v>
      </c>
      <c r="CZ136" s="62">
        <f t="shared" si="150"/>
        <v>0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419.72351556739994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299.12999999999937</v>
      </c>
      <c r="P137" s="14">
        <f t="shared" si="141"/>
        <v>70.994047242337089</v>
      </c>
      <c r="Q137" s="22">
        <f t="shared" si="108"/>
        <v>644.63271561373597</v>
      </c>
      <c r="R137" s="62">
        <f t="shared" si="109"/>
        <v>937.96604894706934</v>
      </c>
      <c r="S137" s="62">
        <f ca="1">AVERAGE(OFFSET($R$3,0,0,'Données projet'!$E$9+1,1))-AVERAGE(OFFSET($H$3,0,0,'Données projet'!$E$9+1,1))</f>
        <v>384.79157630336857</v>
      </c>
      <c r="T137" s="62">
        <f t="shared" si="142"/>
        <v>216.22708298332475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5.9412741393316544E-14</v>
      </c>
      <c r="AK137" s="14">
        <f t="shared" si="143"/>
        <v>9.483138037075782E-13</v>
      </c>
      <c r="AL137" s="22">
        <f t="shared" si="112"/>
        <v>1.7551237327173916E-12</v>
      </c>
      <c r="AM137" s="62">
        <f t="shared" si="113"/>
        <v>293.33333333333508</v>
      </c>
      <c r="AN137" s="62">
        <f ca="1">AVERAGE(OFFSET($AM$3,0,0,'Données projet'!$E$10+1,1))-AVERAGE(OFFSET($H$3,0,0,'Données projet'!$E$10+1,1))</f>
        <v>461.01553399907135</v>
      </c>
      <c r="AO137" s="62">
        <f t="shared" si="144"/>
        <v>267.72486628876987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IF('Données projet'!$A$88&gt;35,BD136+BC137-BL136,IF(A137&lt;'Données projet'!$A$88,$BA$205^A137,IF(A137='Données projet'!$A$88,'Données projet'!$B$88,BD136+BC137-BL136)))</f>
        <v>294.99999999999932</v>
      </c>
      <c r="BE137" s="14">
        <f>BD137*VLOOKUP('Données projet'!$B$11,Paramètres!$A$1:$I$89,3,0)*VLOOKUP('Données projet'!$B$11,Paramètres!$A$1:$I$89,5,0)</f>
        <v>317.53799999999922</v>
      </c>
      <c r="BF137" s="14">
        <f t="shared" si="145"/>
        <v>74.840856641926919</v>
      </c>
      <c r="BG137" s="22">
        <f t="shared" si="115"/>
        <v>683.39317531802135</v>
      </c>
      <c r="BH137" s="62">
        <f t="shared" si="116"/>
        <v>976.72650865135461</v>
      </c>
      <c r="BI137" s="62">
        <f ca="1">AVERAGE(OFFSET($BH$3,0,0,'Données projet'!$E$11+1,1))-AVERAGE(OFFSET($H$3,0,0,'Données projet'!$E$11+1,1))</f>
        <v>411.48197932269562</v>
      </c>
      <c r="BJ137" s="62">
        <f t="shared" si="146"/>
        <v>229.27655186342264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3</v>
      </c>
      <c r="BY137" s="13">
        <f>IF('Données projet'!$A$114&gt;35,BY136+BX137-CG136,IF(A137&lt;'Données projet'!$A$114,$BV$205^A137,IF(A137='Données projet'!$A$114,'Données projet'!$B$114,BY136+BX137-CG136)))</f>
        <v>294.99999999999932</v>
      </c>
      <c r="BZ137" s="14">
        <f>BY137*VLOOKUP('Données projet'!$B$12,Paramètres!$A$1:$I$89,3,0)*VLOOKUP('Données projet'!$B$12,Paramètres!$A$1:$I$89,5,0)</f>
        <v>294.52799999999934</v>
      </c>
      <c r="CA137" s="14">
        <f t="shared" si="147"/>
        <v>70.028095978714205</v>
      </c>
      <c r="CB137" s="22">
        <f t="shared" si="118"/>
        <v>634.93520049625943</v>
      </c>
      <c r="CC137" s="62">
        <f t="shared" si="119"/>
        <v>928.2685338295928</v>
      </c>
      <c r="CD137" s="62">
        <f ca="1">AVERAGE(OFFSET($CC$3,0,0,'Données projet'!$E$12+1,1))-AVERAGE(OFFSET($H$3,0,0,'Données projet'!$E$12+1,1))</f>
        <v>378.11377635769639</v>
      </c>
      <c r="CE137" s="62">
        <f t="shared" si="148"/>
        <v>212.96194614625125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0</v>
      </c>
      <c r="CZ137" s="62">
        <f t="shared" si="150"/>
        <v>0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420.90930611658149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302.17199999999934</v>
      </c>
      <c r="P138" s="14">
        <f t="shared" si="141"/>
        <v>71.631606754643101</v>
      </c>
      <c r="Q138" s="22">
        <f t="shared" si="108"/>
        <v>651.04128176433551</v>
      </c>
      <c r="R138" s="62">
        <f t="shared" si="109"/>
        <v>944.37461509766877</v>
      </c>
      <c r="S138" s="62">
        <f ca="1">AVERAGE(OFFSET($R$3,0,0,'Données projet'!$E$9+1,1))-AVERAGE(OFFSET($H$3,0,0,'Données projet'!$E$9+1,1))</f>
        <v>384.79157630336857</v>
      </c>
      <c r="T138" s="62">
        <f t="shared" si="142"/>
        <v>216.22708298332475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5.9412741393316544E-14</v>
      </c>
      <c r="AK138" s="14">
        <f t="shared" si="143"/>
        <v>9.483138037075782E-13</v>
      </c>
      <c r="AL138" s="22">
        <f t="shared" si="112"/>
        <v>1.7551237327173916E-12</v>
      </c>
      <c r="AM138" s="62">
        <f t="shared" si="113"/>
        <v>293.33333333333508</v>
      </c>
      <c r="AN138" s="62">
        <f ca="1">AVERAGE(OFFSET($AM$3,0,0,'Données projet'!$E$10+1,1))-AVERAGE(OFFSET($H$3,0,0,'Données projet'!$E$10+1,1))</f>
        <v>461.01553399907135</v>
      </c>
      <c r="AO138" s="62">
        <f t="shared" si="144"/>
        <v>267.72486628876987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IF('Données projet'!$A$88&gt;35,BD137+BC138-BL137,IF(A138&lt;'Données projet'!$A$88,$BA$205^A138,IF(A138='Données projet'!$A$88,'Données projet'!$B$88,BD137+BC138-BL137)))</f>
        <v>297.99999999999932</v>
      </c>
      <c r="BE138" s="14">
        <f>BD138*VLOOKUP('Données projet'!$B$11,Paramètres!$A$1:$I$89,3,0)*VLOOKUP('Données projet'!$B$11,Paramètres!$A$1:$I$89,5,0)</f>
        <v>320.76719999999926</v>
      </c>
      <c r="BF138" s="14">
        <f t="shared" si="145"/>
        <v>75.512962289014695</v>
      </c>
      <c r="BG138" s="22">
        <f t="shared" si="115"/>
        <v>690.18794932003266</v>
      </c>
      <c r="BH138" s="62">
        <f t="shared" si="116"/>
        <v>983.52128265336592</v>
      </c>
      <c r="BI138" s="62">
        <f ca="1">AVERAGE(OFFSET($BH$3,0,0,'Données projet'!$E$11+1,1))-AVERAGE(OFFSET($H$3,0,0,'Données projet'!$E$11+1,1))</f>
        <v>411.48197932269562</v>
      </c>
      <c r="BJ138" s="62">
        <f t="shared" si="146"/>
        <v>229.27655186342264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298</v>
      </c>
      <c r="BW138" s="13">
        <f>VLOOKUP(A138,'Données projet'!$A$113:$I$133,9,0)</f>
        <v>3</v>
      </c>
      <c r="BX138" s="13">
        <f t="array" ref="BX138">INDEX(BW:BW,MIN(IF(ISNUMBER(BW138:BW334),ROW(BW138:BW334),"")))</f>
        <v>3</v>
      </c>
      <c r="BY138" s="13">
        <f>IF('Données projet'!$A$114&gt;35,BY137+BX138-CG137,IF(A138&lt;'Données projet'!$A$114,$BV$205^A138,IF(A138='Données projet'!$A$114,'Données projet'!$B$114,BY137+BX138-CG137)))</f>
        <v>297.99999999999932</v>
      </c>
      <c r="BZ138" s="14">
        <f>BY138*VLOOKUP('Données projet'!$B$12,Paramètres!$A$1:$I$89,3,0)*VLOOKUP('Données projet'!$B$12,Paramètres!$A$1:$I$89,5,0)</f>
        <v>297.52319999999935</v>
      </c>
      <c r="CA138" s="14">
        <f t="shared" si="147"/>
        <v>70.656980800106354</v>
      </c>
      <c r="CB138" s="22">
        <f t="shared" si="118"/>
        <v>641.24714822685075</v>
      </c>
      <c r="CC138" s="62">
        <f t="shared" si="119"/>
        <v>934.58048156018413</v>
      </c>
      <c r="CD138" s="62">
        <f ca="1">AVERAGE(OFFSET($CC$3,0,0,'Données projet'!$E$12+1,1))-AVERAGE(OFFSET($H$3,0,0,'Données projet'!$E$12+1,1))</f>
        <v>378.11377635769639</v>
      </c>
      <c r="CE138" s="62">
        <f t="shared" si="148"/>
        <v>212.96194614625125</v>
      </c>
      <c r="CF138" s="16">
        <f>IF(ISNA(VLOOKUP(A138,'Données projet'!$A$113:$I$133,3,0)),0,VLOOKUP(A138,'Données projet'!$A$113:$I$133,3,0))</f>
        <v>12</v>
      </c>
      <c r="CG138" s="16">
        <f>IF(ISNA(VLOOKUP(A138,'Données projet'!$A$113:$I$133,4,0)),0,VLOOKUP(A138,'Données projet'!$A$113:$I$133,4,0))</f>
        <v>29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0</v>
      </c>
      <c r="CZ138" s="62">
        <f t="shared" si="150"/>
        <v>0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422.09489426633343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275.40239999999932</v>
      </c>
      <c r="P139" s="14">
        <f t="shared" si="141"/>
        <v>65.994469603831334</v>
      </c>
      <c r="Q139" s="22">
        <f t="shared" si="108"/>
        <v>594.59954789333835</v>
      </c>
      <c r="R139" s="62">
        <f t="shared" si="109"/>
        <v>887.93288122667173</v>
      </c>
      <c r="S139" s="62">
        <f ca="1">AVERAGE(OFFSET($R$3,0,0,'Données projet'!$E$9+1,1))-AVERAGE(OFFSET($H$3,0,0,'Données projet'!$E$9+1,1))</f>
        <v>384.79157630336857</v>
      </c>
      <c r="T139" s="62">
        <f t="shared" si="142"/>
        <v>216.22708298332475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5.9412741393316544E-14</v>
      </c>
      <c r="AK139" s="14">
        <f t="shared" si="143"/>
        <v>9.483138037075782E-13</v>
      </c>
      <c r="AL139" s="22">
        <f t="shared" si="112"/>
        <v>1.7551237327173916E-12</v>
      </c>
      <c r="AM139" s="62">
        <f t="shared" si="113"/>
        <v>293.33333333333508</v>
      </c>
      <c r="AN139" s="62">
        <f ca="1">AVERAGE(OFFSET($AM$3,0,0,'Données projet'!$E$10+1,1))-AVERAGE(OFFSET($H$3,0,0,'Données projet'!$E$10+1,1))</f>
        <v>461.01553399907135</v>
      </c>
      <c r="AO139" s="62">
        <f t="shared" si="144"/>
        <v>267.72486628876987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2.6</v>
      </c>
      <c r="BD139" s="13">
        <f>IF('Données projet'!$A$88&gt;35,BD138+BC139-BL138,IF(A139&lt;'Données projet'!$A$88,$BA$205^A139,IF(A139='Données projet'!$A$88,'Données projet'!$B$88,BD138+BC139-BL138)))</f>
        <v>271.59999999999934</v>
      </c>
      <c r="BE139" s="14">
        <f>BD139*VLOOKUP('Données projet'!$B$11,Paramètres!$A$1:$I$89,3,0)*VLOOKUP('Données projet'!$B$11,Paramètres!$A$1:$I$89,5,0)</f>
        <v>292.3502399999993</v>
      </c>
      <c r="BF139" s="14">
        <f t="shared" si="145"/>
        <v>69.570377103884013</v>
      </c>
      <c r="BG139" s="22">
        <f t="shared" si="115"/>
        <v>630.34507478926355</v>
      </c>
      <c r="BH139" s="62">
        <f t="shared" si="116"/>
        <v>923.67840812259692</v>
      </c>
      <c r="BI139" s="62">
        <f ca="1">AVERAGE(OFFSET($BH$3,0,0,'Données projet'!$E$11+1,1))-AVERAGE(OFFSET($H$3,0,0,'Données projet'!$E$11+1,1))</f>
        <v>411.48197932269562</v>
      </c>
      <c r="BJ139" s="62">
        <f t="shared" si="146"/>
        <v>229.27655186342264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2.6</v>
      </c>
      <c r="BY139" s="13">
        <f>IF('Données projet'!$A$114&gt;35,BY138+BX139-CG138,IF(A139&lt;'Données projet'!$A$114,$BV$205^A139,IF(A139='Données projet'!$A$114,'Données projet'!$B$114,BY138+BX139-CG138)))</f>
        <v>271.59999999999934</v>
      </c>
      <c r="BZ139" s="14">
        <f>BY139*VLOOKUP('Données projet'!$B$12,Paramètres!$A$1:$I$89,3,0)*VLOOKUP('Données projet'!$B$12,Paramètres!$A$1:$I$89,5,0)</f>
        <v>271.16543999999936</v>
      </c>
      <c r="CA139" s="14">
        <f t="shared" si="147"/>
        <v>65.09654303418047</v>
      </c>
      <c r="CB139" s="22">
        <f t="shared" si="118"/>
        <v>585.65628711786314</v>
      </c>
      <c r="CC139" s="62">
        <f t="shared" si="119"/>
        <v>878.98962045119652</v>
      </c>
      <c r="CD139" s="62">
        <f ca="1">AVERAGE(OFFSET($CC$3,0,0,'Données projet'!$E$12+1,1))-AVERAGE(OFFSET($H$3,0,0,'Données projet'!$E$12+1,1))</f>
        <v>378.11377635769639</v>
      </c>
      <c r="CE139" s="62">
        <f t="shared" si="148"/>
        <v>212.96194614625125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0</v>
      </c>
      <c r="CZ139" s="62">
        <f t="shared" si="150"/>
        <v>0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423.28028167743605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278.03879999999936</v>
      </c>
      <c r="P140" s="14">
        <f t="shared" si="141"/>
        <v>66.552381547717616</v>
      </c>
      <c r="Q140" s="22">
        <f t="shared" si="108"/>
        <v>600.16297452894037</v>
      </c>
      <c r="R140" s="62">
        <f t="shared" si="109"/>
        <v>893.49630786227362</v>
      </c>
      <c r="S140" s="62">
        <f ca="1">AVERAGE(OFFSET($R$3,0,0,'Données projet'!$E$9+1,1))-AVERAGE(OFFSET($H$3,0,0,'Données projet'!$E$9+1,1))</f>
        <v>384.79157630336857</v>
      </c>
      <c r="T140" s="62">
        <f t="shared" si="142"/>
        <v>216.22708298332475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5.9412741393316544E-14</v>
      </c>
      <c r="AK140" s="14">
        <f t="shared" si="143"/>
        <v>9.483138037075782E-13</v>
      </c>
      <c r="AL140" s="22">
        <f t="shared" si="112"/>
        <v>1.7551237327173916E-12</v>
      </c>
      <c r="AM140" s="62">
        <f t="shared" si="113"/>
        <v>293.33333333333508</v>
      </c>
      <c r="AN140" s="62">
        <f ca="1">AVERAGE(OFFSET($AM$3,0,0,'Données projet'!$E$10+1,1))-AVERAGE(OFFSET($H$3,0,0,'Données projet'!$E$10+1,1))</f>
        <v>461.01553399907135</v>
      </c>
      <c r="AO140" s="62">
        <f t="shared" si="144"/>
        <v>267.72486628876987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2.6</v>
      </c>
      <c r="BD140" s="13">
        <f>IF('Données projet'!$A$88&gt;35,BD139+BC140-BL139,IF(A140&lt;'Données projet'!$A$88,$BA$205^A140,IF(A140='Données projet'!$A$88,'Données projet'!$B$88,BD139+BC140-BL139)))</f>
        <v>274.19999999999936</v>
      </c>
      <c r="BE140" s="14">
        <f>BD140*VLOOKUP('Données projet'!$B$11,Paramètres!$A$1:$I$89,3,0)*VLOOKUP('Données projet'!$B$11,Paramètres!$A$1:$I$89,5,0)</f>
        <v>295.14887999999934</v>
      </c>
      <c r="BF140" s="14">
        <f t="shared" si="145"/>
        <v>70.158519482479221</v>
      </c>
      <c r="BG140" s="22">
        <f t="shared" si="115"/>
        <v>636.24372076531688</v>
      </c>
      <c r="BH140" s="62">
        <f t="shared" si="116"/>
        <v>929.57705409865025</v>
      </c>
      <c r="BI140" s="62">
        <f ca="1">AVERAGE(OFFSET($BH$3,0,0,'Données projet'!$E$11+1,1))-AVERAGE(OFFSET($H$3,0,0,'Données projet'!$E$11+1,1))</f>
        <v>411.48197932269562</v>
      </c>
      <c r="BJ140" s="62">
        <f t="shared" si="146"/>
        <v>229.27655186342264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2.6</v>
      </c>
      <c r="BY140" s="13">
        <f>IF('Données projet'!$A$114&gt;35,BY139+BX140-CG139,IF(A140&lt;'Données projet'!$A$114,$BV$205^A140,IF(A140='Données projet'!$A$114,'Données projet'!$B$114,BY139+BX140-CG139)))</f>
        <v>274.19999999999936</v>
      </c>
      <c r="BZ140" s="14">
        <f>BY140*VLOOKUP('Données projet'!$B$12,Paramètres!$A$1:$I$89,3,0)*VLOOKUP('Données projet'!$B$12,Paramètres!$A$1:$I$89,5,0)</f>
        <v>273.76127999999937</v>
      </c>
      <c r="CA140" s="14">
        <f t="shared" si="147"/>
        <v>65.646863978988321</v>
      </c>
      <c r="CB140" s="22">
        <f t="shared" si="118"/>
        <v>591.1358507634036</v>
      </c>
      <c r="CC140" s="62">
        <f t="shared" si="119"/>
        <v>884.46918409673685</v>
      </c>
      <c r="CD140" s="62">
        <f ca="1">AVERAGE(OFFSET($CC$3,0,0,'Données projet'!$E$12+1,1))-AVERAGE(OFFSET($H$3,0,0,'Données projet'!$E$12+1,1))</f>
        <v>378.11377635769639</v>
      </c>
      <c r="CE140" s="62">
        <f t="shared" si="148"/>
        <v>212.96194614625125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0</v>
      </c>
      <c r="CZ140" s="62">
        <f t="shared" si="150"/>
        <v>0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424.46546998502401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280.67519999999939</v>
      </c>
      <c r="P141" s="14">
        <f t="shared" si="141"/>
        <v>67.109678043026364</v>
      </c>
      <c r="Q141" s="22">
        <f t="shared" si="108"/>
        <v>605.72532925826988</v>
      </c>
      <c r="R141" s="62">
        <f t="shared" si="109"/>
        <v>899.05866259160325</v>
      </c>
      <c r="S141" s="62">
        <f ca="1">AVERAGE(OFFSET($R$3,0,0,'Données projet'!$E$9+1,1))-AVERAGE(OFFSET($H$3,0,0,'Données projet'!$E$9+1,1))</f>
        <v>384.79157630336857</v>
      </c>
      <c r="T141" s="62">
        <f t="shared" si="142"/>
        <v>216.22708298332475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5.9412741393316544E-14</v>
      </c>
      <c r="AK141" s="14">
        <f t="shared" si="143"/>
        <v>9.483138037075782E-13</v>
      </c>
      <c r="AL141" s="22">
        <f t="shared" si="112"/>
        <v>1.7551237327173916E-12</v>
      </c>
      <c r="AM141" s="62">
        <f t="shared" si="113"/>
        <v>293.33333333333508</v>
      </c>
      <c r="AN141" s="62">
        <f ca="1">AVERAGE(OFFSET($AM$3,0,0,'Données projet'!$E$10+1,1))-AVERAGE(OFFSET($H$3,0,0,'Données projet'!$E$10+1,1))</f>
        <v>461.01553399907135</v>
      </c>
      <c r="AO141" s="62">
        <f t="shared" si="144"/>
        <v>267.72486628876987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2.6</v>
      </c>
      <c r="BD141" s="13">
        <f>IF('Données projet'!$A$88&gt;35,BD140+BC141-BL140,IF(A141&lt;'Données projet'!$A$88,$BA$205^A141,IF(A141='Données projet'!$A$88,'Données projet'!$B$88,BD140+BC141-BL140)))</f>
        <v>276.79999999999939</v>
      </c>
      <c r="BE141" s="14">
        <f>BD141*VLOOKUP('Données projet'!$B$11,Paramètres!$A$1:$I$89,3,0)*VLOOKUP('Données projet'!$B$11,Paramètres!$A$1:$I$89,5,0)</f>
        <v>297.94751999999932</v>
      </c>
      <c r="BF141" s="14">
        <f t="shared" si="145"/>
        <v>70.746013064442209</v>
      </c>
      <c r="BG141" s="22">
        <f t="shared" si="115"/>
        <v>642.14123675390226</v>
      </c>
      <c r="BH141" s="62">
        <f t="shared" si="116"/>
        <v>935.47457008723563</v>
      </c>
      <c r="BI141" s="62">
        <f ca="1">AVERAGE(OFFSET($BH$3,0,0,'Données projet'!$E$11+1,1))-AVERAGE(OFFSET($H$3,0,0,'Données projet'!$E$11+1,1))</f>
        <v>411.48197932269562</v>
      </c>
      <c r="BJ141" s="62">
        <f t="shared" si="146"/>
        <v>229.27655186342264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2.6</v>
      </c>
      <c r="BY141" s="13">
        <f>IF('Données projet'!$A$114&gt;35,BY140+BX141-CG140,IF(A141&lt;'Données projet'!$A$114,$BV$205^A141,IF(A141='Données projet'!$A$114,'Données projet'!$B$114,BY140+BX141-CG140)))</f>
        <v>276.79999999999939</v>
      </c>
      <c r="BZ141" s="14">
        <f>BY141*VLOOKUP('Données projet'!$B$12,Paramètres!$A$1:$I$89,3,0)*VLOOKUP('Données projet'!$B$12,Paramètres!$A$1:$I$89,5,0)</f>
        <v>276.35711999999944</v>
      </c>
      <c r="CA141" s="14">
        <f t="shared" si="147"/>
        <v>66.19657784906633</v>
      </c>
      <c r="CB141" s="22">
        <f t="shared" si="118"/>
        <v>596.61435708712281</v>
      </c>
      <c r="CC141" s="62">
        <f t="shared" si="119"/>
        <v>889.94769042045618</v>
      </c>
      <c r="CD141" s="62">
        <f ca="1">AVERAGE(OFFSET($CC$3,0,0,'Données projet'!$E$12+1,1))-AVERAGE(OFFSET($H$3,0,0,'Données projet'!$E$12+1,1))</f>
        <v>378.11377635769639</v>
      </c>
      <c r="CE141" s="62">
        <f t="shared" si="148"/>
        <v>212.96194614625125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0</v>
      </c>
      <c r="CZ141" s="62">
        <f t="shared" si="150"/>
        <v>0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425.6504607991651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283.31159999999943</v>
      </c>
      <c r="P142" s="14">
        <f t="shared" si="141"/>
        <v>67.666365540271144</v>
      </c>
      <c r="Q142" s="22">
        <f t="shared" si="108"/>
        <v>611.28662331597127</v>
      </c>
      <c r="R142" s="62">
        <f t="shared" si="109"/>
        <v>904.61995664930464</v>
      </c>
      <c r="S142" s="62">
        <f ca="1">AVERAGE(OFFSET($R$3,0,0,'Données projet'!$E$9+1,1))-AVERAGE(OFFSET($H$3,0,0,'Données projet'!$E$9+1,1))</f>
        <v>384.79157630336857</v>
      </c>
      <c r="T142" s="62">
        <f t="shared" si="142"/>
        <v>216.22708298332475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5.9412741393316544E-14</v>
      </c>
      <c r="AK142" s="14">
        <f t="shared" si="143"/>
        <v>9.483138037075782E-13</v>
      </c>
      <c r="AL142" s="22">
        <f t="shared" si="112"/>
        <v>1.7551237327173916E-12</v>
      </c>
      <c r="AM142" s="62">
        <f t="shared" si="113"/>
        <v>293.33333333333508</v>
      </c>
      <c r="AN142" s="62">
        <f ca="1">AVERAGE(OFFSET($AM$3,0,0,'Données projet'!$E$10+1,1))-AVERAGE(OFFSET($H$3,0,0,'Données projet'!$E$10+1,1))</f>
        <v>461.01553399907135</v>
      </c>
      <c r="AO142" s="62">
        <f t="shared" si="144"/>
        <v>267.72486628876987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2.6</v>
      </c>
      <c r="BD142" s="13">
        <f>IF('Données projet'!$A$88&gt;35,BD141+BC142-BL141,IF(A142&lt;'Données projet'!$A$88,$BA$205^A142,IF(A142='Données projet'!$A$88,'Données projet'!$B$88,BD141+BC142-BL141)))</f>
        <v>279.39999999999941</v>
      </c>
      <c r="BE142" s="14">
        <f>BD142*VLOOKUP('Données projet'!$B$11,Paramètres!$A$1:$I$89,3,0)*VLOOKUP('Données projet'!$B$11,Paramètres!$A$1:$I$89,5,0)</f>
        <v>300.74615999999935</v>
      </c>
      <c r="BF142" s="14">
        <f t="shared" si="145"/>
        <v>71.332864649807306</v>
      </c>
      <c r="BG142" s="22">
        <f t="shared" si="115"/>
        <v>648.03763459841321</v>
      </c>
      <c r="BH142" s="62">
        <f t="shared" si="116"/>
        <v>941.37096793174646</v>
      </c>
      <c r="BI142" s="62">
        <f ca="1">AVERAGE(OFFSET($BH$3,0,0,'Données projet'!$E$11+1,1))-AVERAGE(OFFSET($H$3,0,0,'Données projet'!$E$11+1,1))</f>
        <v>411.48197932269562</v>
      </c>
      <c r="BJ142" s="62">
        <f t="shared" si="146"/>
        <v>229.27655186342264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2.6</v>
      </c>
      <c r="BY142" s="13">
        <f>IF('Données projet'!$A$114&gt;35,BY141+BX142-CG141,IF(A142&lt;'Données projet'!$A$114,$BV$205^A142,IF(A142='Données projet'!$A$114,'Données projet'!$B$114,BY141+BX142-CG141)))</f>
        <v>279.39999999999941</v>
      </c>
      <c r="BZ142" s="14">
        <f>BY142*VLOOKUP('Données projet'!$B$12,Paramètres!$A$1:$I$89,3,0)*VLOOKUP('Données projet'!$B$12,Paramètres!$A$1:$I$89,5,0)</f>
        <v>278.95295999999945</v>
      </c>
      <c r="CA142" s="14">
        <f t="shared" si="147"/>
        <v>66.745691007161582</v>
      </c>
      <c r="CB142" s="22">
        <f t="shared" si="118"/>
        <v>602.09181717080548</v>
      </c>
      <c r="CC142" s="62">
        <f t="shared" si="119"/>
        <v>895.42515050413886</v>
      </c>
      <c r="CD142" s="62">
        <f ca="1">AVERAGE(OFFSET($CC$3,0,0,'Données projet'!$E$12+1,1))-AVERAGE(OFFSET($H$3,0,0,'Données projet'!$E$12+1,1))</f>
        <v>378.11377635769639</v>
      </c>
      <c r="CE142" s="62">
        <f t="shared" si="148"/>
        <v>212.96194614625125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0</v>
      </c>
      <c r="CZ142" s="62">
        <f t="shared" si="150"/>
        <v>0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426.8352557054219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285.94799999999947</v>
      </c>
      <c r="P143" s="14">
        <f t="shared" si="141"/>
        <v>68.222450362989306</v>
      </c>
      <c r="Q143" s="22">
        <f t="shared" si="108"/>
        <v>616.84686771553879</v>
      </c>
      <c r="R143" s="62">
        <f t="shared" si="109"/>
        <v>910.18020104887205</v>
      </c>
      <c r="S143" s="62">
        <f ca="1">AVERAGE(OFFSET($R$3,0,0,'Données projet'!$E$9+1,1))-AVERAGE(OFFSET($H$3,0,0,'Données projet'!$E$9+1,1))</f>
        <v>384.79157630336857</v>
      </c>
      <c r="T143" s="62">
        <f t="shared" si="142"/>
        <v>216.22708298332475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5.9412741393316544E-14</v>
      </c>
      <c r="AK143" s="14">
        <f t="shared" si="143"/>
        <v>9.483138037075782E-13</v>
      </c>
      <c r="AL143" s="22">
        <f t="shared" si="112"/>
        <v>1.7551237327173916E-12</v>
      </c>
      <c r="AM143" s="62">
        <f t="shared" si="113"/>
        <v>293.33333333333508</v>
      </c>
      <c r="AN143" s="62">
        <f ca="1">AVERAGE(OFFSET($AM$3,0,0,'Données projet'!$E$10+1,1))-AVERAGE(OFFSET($H$3,0,0,'Données projet'!$E$10+1,1))</f>
        <v>461.01553399907135</v>
      </c>
      <c r="AO143" s="62">
        <f t="shared" si="144"/>
        <v>267.72486628876987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2.6</v>
      </c>
      <c r="BD143" s="13">
        <f>IF('Données projet'!$A$88&gt;35,BD142+BC143-BL142,IF(A143&lt;'Données projet'!$A$88,$BA$205^A143,IF(A143='Données projet'!$A$88,'Données projet'!$B$88,BD142+BC143-BL142)))</f>
        <v>281.99999999999943</v>
      </c>
      <c r="BE143" s="14">
        <f>BD143*VLOOKUP('Données projet'!$B$11,Paramètres!$A$1:$I$89,3,0)*VLOOKUP('Données projet'!$B$11,Paramètres!$A$1:$I$89,5,0)</f>
        <v>303.54479999999938</v>
      </c>
      <c r="BF143" s="14">
        <f t="shared" si="145"/>
        <v>71.919080904752448</v>
      </c>
      <c r="BG143" s="22">
        <f t="shared" si="115"/>
        <v>653.93292590910937</v>
      </c>
      <c r="BH143" s="62">
        <f t="shared" si="116"/>
        <v>947.26625924244263</v>
      </c>
      <c r="BI143" s="62">
        <f ca="1">AVERAGE(OFFSET($BH$3,0,0,'Données projet'!$E$11+1,1))-AVERAGE(OFFSET($H$3,0,0,'Données projet'!$E$11+1,1))</f>
        <v>411.48197932269562</v>
      </c>
      <c r="BJ143" s="62">
        <f t="shared" si="146"/>
        <v>229.27655186342264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2.6</v>
      </c>
      <c r="BY143" s="13">
        <f>IF('Données projet'!$A$114&gt;35,BY142+BX143-CG142,IF(A143&lt;'Données projet'!$A$114,$BV$205^A143,IF(A143='Données projet'!$A$114,'Données projet'!$B$114,BY142+BX143-CG142)))</f>
        <v>281.99999999999943</v>
      </c>
      <c r="BZ143" s="14">
        <f>BY143*VLOOKUP('Données projet'!$B$12,Paramètres!$A$1:$I$89,3,0)*VLOOKUP('Données projet'!$B$12,Paramètres!$A$1:$I$89,5,0)</f>
        <v>281.54879999999946</v>
      </c>
      <c r="CA143" s="14">
        <f t="shared" si="147"/>
        <v>67.294209690773002</v>
      </c>
      <c r="CB143" s="22">
        <f t="shared" si="118"/>
        <v>607.56824187809536</v>
      </c>
      <c r="CC143" s="62">
        <f t="shared" si="119"/>
        <v>900.90157521142874</v>
      </c>
      <c r="CD143" s="62">
        <f ca="1">AVERAGE(OFFSET($CC$3,0,0,'Données projet'!$E$12+1,1))-AVERAGE(OFFSET($H$3,0,0,'Données projet'!$E$12+1,1))</f>
        <v>378.11377635769639</v>
      </c>
      <c r="CE143" s="62">
        <f t="shared" si="148"/>
        <v>212.96194614625125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0</v>
      </c>
      <c r="CZ143" s="62">
        <f t="shared" si="150"/>
        <v>0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428.01985626539732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288.58439999999945</v>
      </c>
      <c r="P144" s="14">
        <f t="shared" si="141"/>
        <v>68.777938711388487</v>
      </c>
      <c r="Q144" s="22">
        <f t="shared" si="108"/>
        <v>622.40607325566725</v>
      </c>
      <c r="R144" s="62">
        <f t="shared" si="109"/>
        <v>915.73940658900051</v>
      </c>
      <c r="S144" s="62">
        <f ca="1">AVERAGE(OFFSET($R$3,0,0,'Données projet'!$E$9+1,1))-AVERAGE(OFFSET($H$3,0,0,'Données projet'!$E$9+1,1))</f>
        <v>384.79157630336857</v>
      </c>
      <c r="T144" s="62">
        <f t="shared" si="142"/>
        <v>216.22708298332475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5.9412741393316544E-14</v>
      </c>
      <c r="AK144" s="14">
        <f t="shared" si="143"/>
        <v>9.483138037075782E-13</v>
      </c>
      <c r="AL144" s="22">
        <f t="shared" si="112"/>
        <v>1.7551237327173916E-12</v>
      </c>
      <c r="AM144" s="62">
        <f t="shared" si="113"/>
        <v>293.33333333333508</v>
      </c>
      <c r="AN144" s="62">
        <f ca="1">AVERAGE(OFFSET($AM$3,0,0,'Données projet'!$E$10+1,1))-AVERAGE(OFFSET($H$3,0,0,'Données projet'!$E$10+1,1))</f>
        <v>461.01553399907135</v>
      </c>
      <c r="AO144" s="62">
        <f t="shared" si="144"/>
        <v>267.72486628876987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2.6</v>
      </c>
      <c r="BD144" s="13">
        <f>IF('Données projet'!$A$88&gt;35,BD143+BC144-BL143,IF(A144&lt;'Données projet'!$A$88,$BA$205^A144,IF(A144='Données projet'!$A$88,'Données projet'!$B$88,BD143+BC144-BL143)))</f>
        <v>284.59999999999945</v>
      </c>
      <c r="BE144" s="14">
        <f>BD144*VLOOKUP('Données projet'!$B$11,Paramètres!$A$1:$I$89,3,0)*VLOOKUP('Données projet'!$B$11,Paramètres!$A$1:$I$89,5,0)</f>
        <v>306.34343999999936</v>
      </c>
      <c r="BF144" s="14">
        <f t="shared" si="145"/>
        <v>72.504668365443322</v>
      </c>
      <c r="BG144" s="22">
        <f t="shared" si="115"/>
        <v>659.82712206981262</v>
      </c>
      <c r="BH144" s="62">
        <f t="shared" si="116"/>
        <v>953.16045540314599</v>
      </c>
      <c r="BI144" s="62">
        <f ca="1">AVERAGE(OFFSET($BH$3,0,0,'Données projet'!$E$11+1,1))-AVERAGE(OFFSET($H$3,0,0,'Données projet'!$E$11+1,1))</f>
        <v>411.48197932269562</v>
      </c>
      <c r="BJ144" s="62">
        <f t="shared" si="146"/>
        <v>229.27655186342264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2.6</v>
      </c>
      <c r="BY144" s="13">
        <f>IF('Données projet'!$A$114&gt;35,BY143+BX144-CG143,IF(A144&lt;'Données projet'!$A$114,$BV$205^A144,IF(A144='Données projet'!$A$114,'Données projet'!$B$114,BY143+BX144-CG143)))</f>
        <v>284.59999999999945</v>
      </c>
      <c r="BZ144" s="14">
        <f>BY144*VLOOKUP('Données projet'!$B$12,Paramètres!$A$1:$I$89,3,0)*VLOOKUP('Données projet'!$B$12,Paramètres!$A$1:$I$89,5,0)</f>
        <v>284.14463999999947</v>
      </c>
      <c r="CA144" s="14">
        <f t="shared" si="147"/>
        <v>67.84214001574766</v>
      </c>
      <c r="CB144" s="22">
        <f t="shared" si="118"/>
        <v>613.04364186075952</v>
      </c>
      <c r="CC144" s="62">
        <f t="shared" si="119"/>
        <v>906.37697519409289</v>
      </c>
      <c r="CD144" s="62">
        <f ca="1">AVERAGE(OFFSET($CC$3,0,0,'Données projet'!$E$12+1,1))-AVERAGE(OFFSET($H$3,0,0,'Données projet'!$E$12+1,1))</f>
        <v>378.11377635769639</v>
      </c>
      <c r="CE144" s="62">
        <f t="shared" si="148"/>
        <v>212.96194614625125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0</v>
      </c>
      <c r="CZ144" s="62">
        <f t="shared" si="150"/>
        <v>0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429.20426401726365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291.22079999999949</v>
      </c>
      <c r="P145" s="14">
        <f t="shared" si="141"/>
        <v>69.332836665856547</v>
      </c>
      <c r="Q145" s="22">
        <f t="shared" si="108"/>
        <v>627.96425052636596</v>
      </c>
      <c r="R145" s="62">
        <f t="shared" si="109"/>
        <v>921.29758385969922</v>
      </c>
      <c r="S145" s="62">
        <f ca="1">AVERAGE(OFFSET($R$3,0,0,'Données projet'!$E$9+1,1))-AVERAGE(OFFSET($H$3,0,0,'Données projet'!$E$9+1,1))</f>
        <v>384.79157630336857</v>
      </c>
      <c r="T145" s="62">
        <f t="shared" si="142"/>
        <v>216.22708298332475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5.9412741393316544E-14</v>
      </c>
      <c r="AK145" s="14">
        <f t="shared" si="143"/>
        <v>9.483138037075782E-13</v>
      </c>
      <c r="AL145" s="22">
        <f t="shared" si="112"/>
        <v>1.7551237327173916E-12</v>
      </c>
      <c r="AM145" s="62">
        <f t="shared" si="113"/>
        <v>293.33333333333508</v>
      </c>
      <c r="AN145" s="62">
        <f ca="1">AVERAGE(OFFSET($AM$3,0,0,'Données projet'!$E$10+1,1))-AVERAGE(OFFSET($H$3,0,0,'Données projet'!$E$10+1,1))</f>
        <v>461.01553399907135</v>
      </c>
      <c r="AO145" s="62">
        <f t="shared" si="144"/>
        <v>267.72486628876987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2.6</v>
      </c>
      <c r="BD145" s="13">
        <f>IF('Données projet'!$A$88&gt;35,BD144+BC145-BL144,IF(A145&lt;'Données projet'!$A$88,$BA$205^A145,IF(A145='Données projet'!$A$88,'Données projet'!$B$88,BD144+BC145-BL144)))</f>
        <v>287.19999999999948</v>
      </c>
      <c r="BE145" s="14">
        <f>BD145*VLOOKUP('Données projet'!$B$11,Paramètres!$A$1:$I$89,3,0)*VLOOKUP('Données projet'!$B$11,Paramètres!$A$1:$I$89,5,0)</f>
        <v>309.14207999999945</v>
      </c>
      <c r="BF145" s="14">
        <f t="shared" si="145"/>
        <v>73.089633441733085</v>
      </c>
      <c r="BG145" s="22">
        <f t="shared" si="115"/>
        <v>665.72023424435088</v>
      </c>
      <c r="BH145" s="62">
        <f t="shared" si="116"/>
        <v>959.05356757768413</v>
      </c>
      <c r="BI145" s="62">
        <f ca="1">AVERAGE(OFFSET($BH$3,0,0,'Données projet'!$E$11+1,1))-AVERAGE(OFFSET($H$3,0,0,'Données projet'!$E$11+1,1))</f>
        <v>411.48197932269562</v>
      </c>
      <c r="BJ145" s="62">
        <f t="shared" si="146"/>
        <v>229.27655186342264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2.6</v>
      </c>
      <c r="BY145" s="13">
        <f>IF('Données projet'!$A$114&gt;35,BY144+BX145-CG144,IF(A145&lt;'Données projet'!$A$114,$BV$205^A145,IF(A145='Données projet'!$A$114,'Données projet'!$B$114,BY144+BX145-CG144)))</f>
        <v>287.19999999999948</v>
      </c>
      <c r="BZ145" s="14">
        <f>BY145*VLOOKUP('Données projet'!$B$12,Paramètres!$A$1:$I$89,3,0)*VLOOKUP('Données projet'!$B$12,Paramètres!$A$1:$I$89,5,0)</f>
        <v>286.74047999999954</v>
      </c>
      <c r="CA145" s="14">
        <f t="shared" si="147"/>
        <v>68.389487979742924</v>
      </c>
      <c r="CB145" s="22">
        <f t="shared" si="118"/>
        <v>618.51802756471795</v>
      </c>
      <c r="CC145" s="62">
        <f t="shared" si="119"/>
        <v>911.85136089805133</v>
      </c>
      <c r="CD145" s="62">
        <f ca="1">AVERAGE(OFFSET($CC$3,0,0,'Données projet'!$E$12+1,1))-AVERAGE(OFFSET($H$3,0,0,'Données projet'!$E$12+1,1))</f>
        <v>378.11377635769639</v>
      </c>
      <c r="CE145" s="62">
        <f t="shared" si="148"/>
        <v>212.96194614625125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0</v>
      </c>
      <c r="CZ145" s="62">
        <f t="shared" si="150"/>
        <v>0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430.38848047627687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293.85719999999952</v>
      </c>
      <c r="P146" s="14">
        <f t="shared" si="141"/>
        <v>69.88715019033971</v>
      </c>
      <c r="Q146" s="22">
        <f t="shared" si="108"/>
        <v>633.52140991484077</v>
      </c>
      <c r="R146" s="62">
        <f t="shared" si="109"/>
        <v>926.85474324817415</v>
      </c>
      <c r="S146" s="62">
        <f ca="1">AVERAGE(OFFSET($R$3,0,0,'Données projet'!$E$9+1,1))-AVERAGE(OFFSET($H$3,0,0,'Données projet'!$E$9+1,1))</f>
        <v>384.79157630336857</v>
      </c>
      <c r="T146" s="62">
        <f t="shared" si="142"/>
        <v>216.22708298332475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5.9412741393316544E-14</v>
      </c>
      <c r="AK146" s="14">
        <f t="shared" si="143"/>
        <v>9.483138037075782E-13</v>
      </c>
      <c r="AL146" s="22">
        <f t="shared" si="112"/>
        <v>1.7551237327173916E-12</v>
      </c>
      <c r="AM146" s="62">
        <f t="shared" si="113"/>
        <v>293.33333333333508</v>
      </c>
      <c r="AN146" s="62">
        <f ca="1">AVERAGE(OFFSET($AM$3,0,0,'Données projet'!$E$10+1,1))-AVERAGE(OFFSET($H$3,0,0,'Données projet'!$E$10+1,1))</f>
        <v>461.01553399907135</v>
      </c>
      <c r="AO146" s="62">
        <f t="shared" si="144"/>
        <v>267.72486628876987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2.6</v>
      </c>
      <c r="BD146" s="13">
        <f>IF('Données projet'!$A$88&gt;35,BD145+BC146-BL145,IF(A146&lt;'Données projet'!$A$88,$BA$205^A146,IF(A146='Données projet'!$A$88,'Données projet'!$B$88,BD145+BC146-BL145)))</f>
        <v>289.7999999999995</v>
      </c>
      <c r="BE146" s="14">
        <f>BD146*VLOOKUP('Données projet'!$B$11,Paramètres!$A$1:$I$89,3,0)*VLOOKUP('Données projet'!$B$11,Paramètres!$A$1:$I$89,5,0)</f>
        <v>311.94071999999949</v>
      </c>
      <c r="BF146" s="14">
        <f t="shared" si="145"/>
        <v>73.673982420724542</v>
      </c>
      <c r="BG146" s="22">
        <f t="shared" si="115"/>
        <v>671.61227338276092</v>
      </c>
      <c r="BH146" s="62">
        <f t="shared" si="116"/>
        <v>964.94560671609429</v>
      </c>
      <c r="BI146" s="62">
        <f ca="1">AVERAGE(OFFSET($BH$3,0,0,'Données projet'!$E$11+1,1))-AVERAGE(OFFSET($H$3,0,0,'Données projet'!$E$11+1,1))</f>
        <v>411.48197932269562</v>
      </c>
      <c r="BJ146" s="62">
        <f t="shared" si="146"/>
        <v>229.27655186342264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2.6</v>
      </c>
      <c r="BY146" s="13">
        <f>IF('Données projet'!$A$114&gt;35,BY145+BX146-CG145,IF(A146&lt;'Données projet'!$A$114,$BV$205^A146,IF(A146='Données projet'!$A$114,'Données projet'!$B$114,BY145+BX146-CG145)))</f>
        <v>289.7999999999995</v>
      </c>
      <c r="BZ146" s="14">
        <f>BY146*VLOOKUP('Données projet'!$B$12,Paramètres!$A$1:$I$89,3,0)*VLOOKUP('Données projet'!$B$12,Paramètres!$A$1:$I$89,5,0)</f>
        <v>289.33631999999955</v>
      </c>
      <c r="CA146" s="14">
        <f t="shared" si="147"/>
        <v>68.936259465559303</v>
      </c>
      <c r="CB146" s="22">
        <f t="shared" si="118"/>
        <v>623.99140923584821</v>
      </c>
      <c r="CC146" s="62">
        <f t="shared" si="119"/>
        <v>917.32474256918158</v>
      </c>
      <c r="CD146" s="62">
        <f ca="1">AVERAGE(OFFSET($CC$3,0,0,'Données projet'!$E$12+1,1))-AVERAGE(OFFSET($H$3,0,0,'Données projet'!$E$12+1,1))</f>
        <v>378.11377635769639</v>
      </c>
      <c r="CE146" s="62">
        <f t="shared" si="148"/>
        <v>212.96194614625125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0</v>
      </c>
      <c r="CZ146" s="62">
        <f t="shared" si="150"/>
        <v>0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431.57250713527566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296.4935999999995</v>
      </c>
      <c r="P147" s="14">
        <f t="shared" si="141"/>
        <v>70.440885135597512</v>
      </c>
      <c r="Q147" s="22">
        <f t="shared" si="108"/>
        <v>639.07756161116481</v>
      </c>
      <c r="R147" s="62">
        <f t="shared" si="109"/>
        <v>932.41089494449807</v>
      </c>
      <c r="S147" s="62">
        <f ca="1">AVERAGE(OFFSET($R$3,0,0,'Données projet'!$E$9+1,1))-AVERAGE(OFFSET($H$3,0,0,'Données projet'!$E$9+1,1))</f>
        <v>384.79157630336857</v>
      </c>
      <c r="T147" s="62">
        <f t="shared" si="142"/>
        <v>216.22708298332475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5.9412741393316544E-14</v>
      </c>
      <c r="AK147" s="14">
        <f t="shared" si="143"/>
        <v>9.483138037075782E-13</v>
      </c>
      <c r="AL147" s="22">
        <f t="shared" si="112"/>
        <v>1.7551237327173916E-12</v>
      </c>
      <c r="AM147" s="62">
        <f t="shared" si="113"/>
        <v>293.33333333333508</v>
      </c>
      <c r="AN147" s="62">
        <f ca="1">AVERAGE(OFFSET($AM$3,0,0,'Données projet'!$E$10+1,1))-AVERAGE(OFFSET($H$3,0,0,'Données projet'!$E$10+1,1))</f>
        <v>461.01553399907135</v>
      </c>
      <c r="AO147" s="62">
        <f t="shared" si="144"/>
        <v>267.72486628876987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2.6</v>
      </c>
      <c r="BD147" s="13">
        <f>IF('Données projet'!$A$88&gt;35,BD146+BC147-BL146,IF(A147&lt;'Données projet'!$A$88,$BA$205^A147,IF(A147='Données projet'!$A$88,'Données projet'!$B$88,BD146+BC147-BL146)))</f>
        <v>292.39999999999952</v>
      </c>
      <c r="BE147" s="14">
        <f>BD147*VLOOKUP('Données projet'!$B$11,Paramètres!$A$1:$I$89,3,0)*VLOOKUP('Données projet'!$B$11,Paramètres!$A$1:$I$89,5,0)</f>
        <v>314.73935999999946</v>
      </c>
      <c r="BF147" s="14">
        <f t="shared" si="145"/>
        <v>74.257721470200096</v>
      </c>
      <c r="BG147" s="22">
        <f t="shared" si="115"/>
        <v>677.50325022726418</v>
      </c>
      <c r="BH147" s="62">
        <f t="shared" si="116"/>
        <v>970.83658356059755</v>
      </c>
      <c r="BI147" s="62">
        <f ca="1">AVERAGE(OFFSET($BH$3,0,0,'Données projet'!$E$11+1,1))-AVERAGE(OFFSET($H$3,0,0,'Données projet'!$E$11+1,1))</f>
        <v>411.48197932269562</v>
      </c>
      <c r="BJ147" s="62">
        <f t="shared" si="146"/>
        <v>229.27655186342264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2.6</v>
      </c>
      <c r="BY147" s="13">
        <f>IF('Données projet'!$A$114&gt;35,BY146+BX147-CG146,IF(A147&lt;'Données projet'!$A$114,$BV$205^A147,IF(A147='Données projet'!$A$114,'Données projet'!$B$114,BY146+BX147-CG146)))</f>
        <v>292.39999999999952</v>
      </c>
      <c r="BZ147" s="14">
        <f>BY147*VLOOKUP('Données projet'!$B$12,Paramètres!$A$1:$I$89,3,0)*VLOOKUP('Données projet'!$B$12,Paramètres!$A$1:$I$89,5,0)</f>
        <v>291.93215999999956</v>
      </c>
      <c r="CA147" s="14">
        <f t="shared" si="147"/>
        <v>69.482460244350122</v>
      </c>
      <c r="CB147" s="22">
        <f t="shared" si="118"/>
        <v>629.46379692557571</v>
      </c>
      <c r="CC147" s="62">
        <f t="shared" si="119"/>
        <v>922.79713025890896</v>
      </c>
      <c r="CD147" s="62">
        <f ca="1">AVERAGE(OFFSET($CC$3,0,0,'Données projet'!$E$12+1,1))-AVERAGE(OFFSET($H$3,0,0,'Données projet'!$E$12+1,1))</f>
        <v>378.11377635769639</v>
      </c>
      <c r="CE147" s="62">
        <f t="shared" si="148"/>
        <v>212.96194614625125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0</v>
      </c>
      <c r="CZ147" s="62">
        <f t="shared" si="150"/>
        <v>0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432.75634546516653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299.12999999999954</v>
      </c>
      <c r="P148" s="14">
        <f t="shared" si="141"/>
        <v>70.994047242337146</v>
      </c>
      <c r="Q148" s="22">
        <f t="shared" si="108"/>
        <v>644.63271561373642</v>
      </c>
      <c r="R148" s="62">
        <f t="shared" si="109"/>
        <v>937.96604894706979</v>
      </c>
      <c r="S148" s="62">
        <f ca="1">AVERAGE(OFFSET($R$3,0,0,'Données projet'!$E$9+1,1))-AVERAGE(OFFSET($H$3,0,0,'Données projet'!$E$9+1,1))</f>
        <v>384.79157630336857</v>
      </c>
      <c r="T148" s="62">
        <f t="shared" si="142"/>
        <v>216.22708298332475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5.9412741393316544E-14</v>
      </c>
      <c r="AK148" s="14">
        <f t="shared" si="143"/>
        <v>9.483138037075782E-13</v>
      </c>
      <c r="AL148" s="22">
        <f t="shared" si="112"/>
        <v>1.7551237327173916E-12</v>
      </c>
      <c r="AM148" s="62">
        <f t="shared" si="113"/>
        <v>293.33333333333508</v>
      </c>
      <c r="AN148" s="62">
        <f ca="1">AVERAGE(OFFSET($AM$3,0,0,'Données projet'!$E$10+1,1))-AVERAGE(OFFSET($H$3,0,0,'Données projet'!$E$10+1,1))</f>
        <v>461.01553399907135</v>
      </c>
      <c r="AO148" s="62">
        <f t="shared" si="144"/>
        <v>267.72486628876987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295</v>
      </c>
      <c r="BB148" s="13">
        <f>VLOOKUP(A148,'Données projet'!$A$87:$I$107,9,0)</f>
        <v>2.6</v>
      </c>
      <c r="BC148" s="13">
        <f t="array" ref="BC148">INDEX(BB:BB,MIN(IF(ISNUMBER(BB148:BB344),ROW(BB148:BB344),"")))</f>
        <v>2.6</v>
      </c>
      <c r="BD148" s="13">
        <f>IF('Données projet'!$A$88&gt;35,BD147+BC148-BL147,IF(A148&lt;'Données projet'!$A$88,$BA$205^A148,IF(A148='Données projet'!$A$88,'Données projet'!$B$88,BD147+BC148-BL147)))</f>
        <v>294.99999999999955</v>
      </c>
      <c r="BE148" s="14">
        <f>BD148*VLOOKUP('Données projet'!$B$11,Paramètres!$A$1:$I$89,3,0)*VLOOKUP('Données projet'!$B$11,Paramètres!$A$1:$I$89,5,0)</f>
        <v>317.5379999999995</v>
      </c>
      <c r="BF148" s="14">
        <f t="shared" si="145"/>
        <v>74.84085664192699</v>
      </c>
      <c r="BG148" s="22">
        <f t="shared" si="115"/>
        <v>683.39317531802192</v>
      </c>
      <c r="BH148" s="62">
        <f t="shared" si="116"/>
        <v>976.72650865135529</v>
      </c>
      <c r="BI148" s="62">
        <f ca="1">AVERAGE(OFFSET($BH$3,0,0,'Données projet'!$E$11+1,1))-AVERAGE(OFFSET($H$3,0,0,'Données projet'!$E$11+1,1))</f>
        <v>411.48197932269562</v>
      </c>
      <c r="BJ148" s="62">
        <f t="shared" si="146"/>
        <v>229.27655186342264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>
        <f>VLOOKUP(A148,'Données projet'!$A$113:$I$133,2,0)</f>
        <v>295</v>
      </c>
      <c r="BW148" s="13">
        <f>VLOOKUP(A148,'Données projet'!$A$113:$I$133,9,0)</f>
        <v>2.6</v>
      </c>
      <c r="BX148" s="13">
        <f t="array" ref="BX148">INDEX(BW:BW,MIN(IF(ISNUMBER(BW148:BW344),ROW(BW148:BW344),"")))</f>
        <v>2.6</v>
      </c>
      <c r="BY148" s="13">
        <f>IF('Données projet'!$A$114&gt;35,BY147+BX148-CG147,IF(A148&lt;'Données projet'!$A$114,$BV$205^A148,IF(A148='Données projet'!$A$114,'Données projet'!$B$114,BY147+BX148-CG147)))</f>
        <v>294.99999999999955</v>
      </c>
      <c r="BZ148" s="14">
        <f>BY148*VLOOKUP('Données projet'!$B$12,Paramètres!$A$1:$I$89,3,0)*VLOOKUP('Données projet'!$B$12,Paramètres!$A$1:$I$89,5,0)</f>
        <v>294.52799999999957</v>
      </c>
      <c r="CA148" s="14">
        <f t="shared" si="147"/>
        <v>70.028095978714276</v>
      </c>
      <c r="CB148" s="22">
        <f t="shared" si="118"/>
        <v>634.93520049625988</v>
      </c>
      <c r="CC148" s="62">
        <f t="shared" si="119"/>
        <v>928.26853382959325</v>
      </c>
      <c r="CD148" s="62">
        <f ca="1">AVERAGE(OFFSET($CC$3,0,0,'Données projet'!$E$12+1,1))-AVERAGE(OFFSET($H$3,0,0,'Données projet'!$E$12+1,1))</f>
        <v>378.11377635769639</v>
      </c>
      <c r="CE148" s="62">
        <f t="shared" si="148"/>
        <v>212.96194614625125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0</v>
      </c>
      <c r="CZ148" s="62">
        <f t="shared" si="150"/>
        <v>0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433.939996915395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projet'!$B$9,Paramètres!$A$1:$I$89,3,0)*VLOOKUP('Données projet'!$B$9,Paramètres!$A$1:$I$89,5,0)</f>
        <v>301.36079999999953</v>
      </c>
      <c r="P149" s="14">
        <f t="shared" si="141"/>
        <v>71.461664239932929</v>
      </c>
      <c r="Q149" s="22">
        <f t="shared" si="108"/>
        <v>649.33245855121572</v>
      </c>
      <c r="R149" s="62">
        <f t="shared" si="109"/>
        <v>942.66579188454898</v>
      </c>
      <c r="S149" s="62">
        <f ca="1">AVERAGE(OFFSET($R$3,0,0,'Données projet'!$E$9+1,1))-AVERAGE(OFFSET($H$3,0,0,'Données projet'!$E$9+1,1))</f>
        <v>384.79157630336857</v>
      </c>
      <c r="T149" s="62">
        <f t="shared" si="142"/>
        <v>216.22708298332475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5.9412741393316544E-14</v>
      </c>
      <c r="AK149" s="14">
        <f t="shared" si="143"/>
        <v>9.483138037075782E-13</v>
      </c>
      <c r="AL149" s="22">
        <f t="shared" si="112"/>
        <v>1.7551237327173916E-12</v>
      </c>
      <c r="AM149" s="62">
        <f t="shared" si="113"/>
        <v>293.33333333333508</v>
      </c>
      <c r="AN149" s="62">
        <f ca="1">AVERAGE(OFFSET($AM$3,0,0,'Données projet'!$E$10+1,1))-AVERAGE(OFFSET($H$3,0,0,'Données projet'!$E$10+1,1))</f>
        <v>461.01553399907135</v>
      </c>
      <c r="AO149" s="62">
        <f t="shared" si="144"/>
        <v>267.72486628876987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2.2000000000000002</v>
      </c>
      <c r="BD149" s="13">
        <f>IF('Données projet'!$A$88&gt;35,BD148+BC149-BL148,IF(A149&lt;'Données projet'!$A$88,$BA$205^A149,IF(A149='Données projet'!$A$88,'Données projet'!$B$88,BD148+BC149-BL148)))</f>
        <v>297.19999999999953</v>
      </c>
      <c r="BE149" s="14">
        <f>BD149*VLOOKUP('Données projet'!$B$11,Paramètres!$A$1:$I$89,3,0)*VLOOKUP('Données projet'!$B$11,Paramètres!$A$1:$I$89,5,0)</f>
        <v>319.90607999999952</v>
      </c>
      <c r="BF149" s="14">
        <f t="shared" si="145"/>
        <v>75.333811446446475</v>
      </c>
      <c r="BG149" s="22">
        <f t="shared" si="115"/>
        <v>688.37614426922676</v>
      </c>
      <c r="BH149" s="62">
        <f t="shared" si="116"/>
        <v>981.70947760256013</v>
      </c>
      <c r="BI149" s="62">
        <f ca="1">AVERAGE(OFFSET($BH$3,0,0,'Données projet'!$E$11+1,1))-AVERAGE(OFFSET($H$3,0,0,'Données projet'!$E$11+1,1))</f>
        <v>411.48197932269562</v>
      </c>
      <c r="BJ149" s="62">
        <f t="shared" si="146"/>
        <v>229.27655186342264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2.2000000000000002</v>
      </c>
      <c r="BY149" s="13">
        <f>IF('Données projet'!$A$114&gt;35,BY148+BX149-CG148,IF(A149&lt;'Données projet'!$A$114,$BV$205^A149,IF(A149='Données projet'!$A$114,'Données projet'!$B$114,BY148+BX149-CG148)))</f>
        <v>297.19999999999953</v>
      </c>
      <c r="BZ149" s="14">
        <f>BY149*VLOOKUP('Données projet'!$B$12,Paramètres!$A$1:$I$89,3,0)*VLOOKUP('Données projet'!$B$12,Paramètres!$A$1:$I$89,5,0)</f>
        <v>296.72447999999957</v>
      </c>
      <c r="CA149" s="14">
        <f t="shared" si="147"/>
        <v>70.489350538228692</v>
      </c>
      <c r="CB149" s="22">
        <f t="shared" si="118"/>
        <v>639.5640881874142</v>
      </c>
      <c r="CC149" s="62">
        <f t="shared" si="119"/>
        <v>932.89742152074746</v>
      </c>
      <c r="CD149" s="62">
        <f ca="1">AVERAGE(OFFSET($CC$3,0,0,'Données projet'!$E$12+1,1))-AVERAGE(OFFSET($H$3,0,0,'Données projet'!$E$12+1,1))</f>
        <v>378.11377635769639</v>
      </c>
      <c r="CE149" s="62">
        <f t="shared" si="148"/>
        <v>212.96194614625125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0</v>
      </c>
      <c r="CZ149" s="62">
        <f t="shared" si="150"/>
        <v>0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435.12346291440332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projet'!$B$9,Paramètres!$A$1:$I$89,3,0)*VLOOKUP('Données projet'!$B$9,Paramètres!$A$1:$I$89,5,0)</f>
        <v>303.59159999999952</v>
      </c>
      <c r="P150" s="14">
        <f t="shared" si="141"/>
        <v>71.928878488732622</v>
      </c>
      <c r="Q150" s="22">
        <f t="shared" si="108"/>
        <v>654.03150003454175</v>
      </c>
      <c r="R150" s="62">
        <f t="shared" si="109"/>
        <v>947.36483336787501</v>
      </c>
      <c r="S150" s="62">
        <f ca="1">AVERAGE(OFFSET($R$3,0,0,'Données projet'!$E$9+1,1))-AVERAGE(OFFSET($H$3,0,0,'Données projet'!$E$9+1,1))</f>
        <v>384.79157630336857</v>
      </c>
      <c r="T150" s="62">
        <f t="shared" si="142"/>
        <v>216.22708298332475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5.9412741393316544E-14</v>
      </c>
      <c r="AK150" s="14">
        <f t="shared" si="143"/>
        <v>9.483138037075782E-13</v>
      </c>
      <c r="AL150" s="22">
        <f t="shared" si="112"/>
        <v>1.7551237327173916E-12</v>
      </c>
      <c r="AM150" s="62">
        <f t="shared" si="113"/>
        <v>293.33333333333508</v>
      </c>
      <c r="AN150" s="62">
        <f ca="1">AVERAGE(OFFSET($AM$3,0,0,'Données projet'!$E$10+1,1))-AVERAGE(OFFSET($H$3,0,0,'Données projet'!$E$10+1,1))</f>
        <v>461.01553399907135</v>
      </c>
      <c r="AO150" s="62">
        <f t="shared" si="144"/>
        <v>267.72486628876987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2.2000000000000002</v>
      </c>
      <c r="BD150" s="13">
        <f>IF('Données projet'!$A$88&gt;35,BD149+BC150-BL149,IF(A150&lt;'Données projet'!$A$88,$BA$205^A150,IF(A150='Données projet'!$A$88,'Données projet'!$B$88,BD149+BC150-BL149)))</f>
        <v>299.39999999999952</v>
      </c>
      <c r="BE150" s="14">
        <f>BD150*VLOOKUP('Données projet'!$B$11,Paramètres!$A$1:$I$89,3,0)*VLOOKUP('Données projet'!$B$11,Paramètres!$A$1:$I$89,5,0)</f>
        <v>322.27415999999943</v>
      </c>
      <c r="BF150" s="14">
        <f t="shared" si="145"/>
        <v>75.826341679243669</v>
      </c>
      <c r="BG150" s="22">
        <f t="shared" si="115"/>
        <v>693.35837375801509</v>
      </c>
      <c r="BH150" s="62">
        <f t="shared" si="116"/>
        <v>986.69170709134846</v>
      </c>
      <c r="BI150" s="62">
        <f ca="1">AVERAGE(OFFSET($BH$3,0,0,'Données projet'!$E$11+1,1))-AVERAGE(OFFSET($H$3,0,0,'Données projet'!$E$11+1,1))</f>
        <v>411.48197932269562</v>
      </c>
      <c r="BJ150" s="62">
        <f t="shared" si="146"/>
        <v>229.27655186342264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2.2000000000000002</v>
      </c>
      <c r="BY150" s="13">
        <f>IF('Données projet'!$A$114&gt;35,BY149+BX150-CG149,IF(A150&lt;'Données projet'!$A$114,$BV$205^A150,IF(A150='Données projet'!$A$114,'Données projet'!$B$114,BY149+BX150-CG149)))</f>
        <v>299.39999999999952</v>
      </c>
      <c r="BZ150" s="14">
        <f>BY150*VLOOKUP('Données projet'!$B$12,Paramètres!$A$1:$I$89,3,0)*VLOOKUP('Données projet'!$B$12,Paramètres!$A$1:$I$89,5,0)</f>
        <v>298.92095999999952</v>
      </c>
      <c r="CA150" s="14">
        <f t="shared" si="147"/>
        <v>70.95020782878278</v>
      </c>
      <c r="CB150" s="22">
        <f t="shared" si="118"/>
        <v>644.19228396846245</v>
      </c>
      <c r="CC150" s="62">
        <f t="shared" si="119"/>
        <v>937.52561730179582</v>
      </c>
      <c r="CD150" s="62">
        <f ca="1">AVERAGE(OFFSET($CC$3,0,0,'Données projet'!$E$12+1,1))-AVERAGE(OFFSET($H$3,0,0,'Données projet'!$E$12+1,1))</f>
        <v>378.11377635769639</v>
      </c>
      <c r="CE150" s="62">
        <f t="shared" si="148"/>
        <v>212.96194614625125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0</v>
      </c>
      <c r="CZ150" s="62">
        <f t="shared" si="150"/>
        <v>0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436.30674487007587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projet'!$B$9,Paramètres!$A$1:$I$89,3,0)*VLOOKUP('Données projet'!$B$9,Paramètres!$A$1:$I$89,5,0)</f>
        <v>305.8223999999995</v>
      </c>
      <c r="P151" s="14">
        <f t="shared" si="141"/>
        <v>72.395693291268813</v>
      </c>
      <c r="Q151" s="22">
        <f t="shared" si="108"/>
        <v>658.72984581562559</v>
      </c>
      <c r="R151" s="62">
        <f t="shared" si="109"/>
        <v>952.06317914895885</v>
      </c>
      <c r="S151" s="62">
        <f ca="1">AVERAGE(OFFSET($R$3,0,0,'Données projet'!$E$9+1,1))-AVERAGE(OFFSET($H$3,0,0,'Données projet'!$E$9+1,1))</f>
        <v>384.79157630336857</v>
      </c>
      <c r="T151" s="62">
        <f t="shared" si="142"/>
        <v>216.22708298332475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5.9412741393316544E-14</v>
      </c>
      <c r="AK151" s="14">
        <f t="shared" si="143"/>
        <v>9.483138037075782E-13</v>
      </c>
      <c r="AL151" s="22">
        <f t="shared" si="112"/>
        <v>1.7551237327173916E-12</v>
      </c>
      <c r="AM151" s="62">
        <f t="shared" si="113"/>
        <v>293.33333333333508</v>
      </c>
      <c r="AN151" s="62">
        <f ca="1">AVERAGE(OFFSET($AM$3,0,0,'Données projet'!$E$10+1,1))-AVERAGE(OFFSET($H$3,0,0,'Données projet'!$E$10+1,1))</f>
        <v>461.01553399907135</v>
      </c>
      <c r="AO151" s="62">
        <f t="shared" si="144"/>
        <v>267.72486628876987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2.2000000000000002</v>
      </c>
      <c r="BD151" s="13">
        <f>IF('Données projet'!$A$88&gt;35,BD150+BC151-BL150,IF(A151&lt;'Données projet'!$A$88,$BA$205^A151,IF(A151='Données projet'!$A$88,'Données projet'!$B$88,BD150+BC151-BL150)))</f>
        <v>301.59999999999951</v>
      </c>
      <c r="BE151" s="14">
        <f>BD151*VLOOKUP('Données projet'!$B$11,Paramètres!$A$1:$I$89,3,0)*VLOOKUP('Données projet'!$B$11,Paramètres!$A$1:$I$89,5,0)</f>
        <v>324.64223999999945</v>
      </c>
      <c r="BF151" s="14">
        <f t="shared" si="145"/>
        <v>76.318450821798734</v>
      </c>
      <c r="BG151" s="22">
        <f t="shared" si="115"/>
        <v>698.33986984796502</v>
      </c>
      <c r="BH151" s="62">
        <f t="shared" si="116"/>
        <v>991.67320318129828</v>
      </c>
      <c r="BI151" s="62">
        <f ca="1">AVERAGE(OFFSET($BH$3,0,0,'Données projet'!$E$11+1,1))-AVERAGE(OFFSET($H$3,0,0,'Données projet'!$E$11+1,1))</f>
        <v>411.48197932269562</v>
      </c>
      <c r="BJ151" s="62">
        <f t="shared" si="146"/>
        <v>229.27655186342264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2.2000000000000002</v>
      </c>
      <c r="BY151" s="13">
        <f>IF('Données projet'!$A$114&gt;35,BY150+BX151-CG150,IF(A151&lt;'Données projet'!$A$114,$BV$205^A151,IF(A151='Données projet'!$A$114,'Données projet'!$B$114,BY150+BX151-CG150)))</f>
        <v>301.59999999999951</v>
      </c>
      <c r="BZ151" s="14">
        <f>BY151*VLOOKUP('Données projet'!$B$12,Paramètres!$A$1:$I$89,3,0)*VLOOKUP('Données projet'!$B$12,Paramètres!$A$1:$I$89,5,0)</f>
        <v>301.11743999999953</v>
      </c>
      <c r="CA151" s="14">
        <f t="shared" si="147"/>
        <v>71.410671107974309</v>
      </c>
      <c r="CB151" s="22">
        <f t="shared" si="118"/>
        <v>648.81979351305438</v>
      </c>
      <c r="CC151" s="62">
        <f t="shared" si="119"/>
        <v>942.15312684638775</v>
      </c>
      <c r="CD151" s="62">
        <f ca="1">AVERAGE(OFFSET($CC$3,0,0,'Données projet'!$E$12+1,1))-AVERAGE(OFFSET($H$3,0,0,'Données projet'!$E$12+1,1))</f>
        <v>378.11377635769639</v>
      </c>
      <c r="CE151" s="62">
        <f t="shared" si="148"/>
        <v>212.96194614625125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0</v>
      </c>
      <c r="CZ151" s="62">
        <f t="shared" si="150"/>
        <v>0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437.48984417017164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projet'!$B$9,Paramètres!$A$1:$I$89,3,0)*VLOOKUP('Données projet'!$B$9,Paramètres!$A$1:$I$89,5,0)</f>
        <v>308.05319999999955</v>
      </c>
      <c r="P152" s="14">
        <f t="shared" si="141"/>
        <v>72.862111899109848</v>
      </c>
      <c r="Q152" s="22">
        <f t="shared" si="108"/>
        <v>663.42750155761553</v>
      </c>
      <c r="R152" s="62">
        <f t="shared" si="109"/>
        <v>956.7608348909489</v>
      </c>
      <c r="S152" s="62">
        <f ca="1">AVERAGE(OFFSET($R$3,0,0,'Données projet'!$E$9+1,1))-AVERAGE(OFFSET($H$3,0,0,'Données projet'!$E$9+1,1))</f>
        <v>384.79157630336857</v>
      </c>
      <c r="T152" s="62">
        <f t="shared" si="142"/>
        <v>216.22708298332475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5.9412741393316544E-14</v>
      </c>
      <c r="AK152" s="14">
        <f t="shared" si="143"/>
        <v>9.483138037075782E-13</v>
      </c>
      <c r="AL152" s="22">
        <f t="shared" si="112"/>
        <v>1.7551237327173916E-12</v>
      </c>
      <c r="AM152" s="62">
        <f t="shared" si="113"/>
        <v>293.33333333333508</v>
      </c>
      <c r="AN152" s="62">
        <f ca="1">AVERAGE(OFFSET($AM$3,0,0,'Données projet'!$E$10+1,1))-AVERAGE(OFFSET($H$3,0,0,'Données projet'!$E$10+1,1))</f>
        <v>461.01553399907135</v>
      </c>
      <c r="AO152" s="62">
        <f t="shared" si="144"/>
        <v>267.72486628876987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2.2000000000000002</v>
      </c>
      <c r="BD152" s="13">
        <f>IF('Données projet'!$A$88&gt;35,BD151+BC152-BL151,IF(A152&lt;'Données projet'!$A$88,$BA$205^A152,IF(A152='Données projet'!$A$88,'Données projet'!$B$88,BD151+BC152-BL151)))</f>
        <v>303.7999999999995</v>
      </c>
      <c r="BE152" s="14">
        <f>BD152*VLOOKUP('Données projet'!$B$11,Paramètres!$A$1:$I$89,3,0)*VLOOKUP('Données projet'!$B$11,Paramètres!$A$1:$I$89,5,0)</f>
        <v>327.01031999999947</v>
      </c>
      <c r="BF152" s="14">
        <f t="shared" si="145"/>
        <v>76.810142301866179</v>
      </c>
      <c r="BG152" s="22">
        <f t="shared" si="115"/>
        <v>703.32063850908264</v>
      </c>
      <c r="BH152" s="62">
        <f t="shared" si="116"/>
        <v>996.65397184241601</v>
      </c>
      <c r="BI152" s="62">
        <f ca="1">AVERAGE(OFFSET($BH$3,0,0,'Données projet'!$E$11+1,1))-AVERAGE(OFFSET($H$3,0,0,'Données projet'!$E$11+1,1))</f>
        <v>411.48197932269562</v>
      </c>
      <c r="BJ152" s="62">
        <f t="shared" si="146"/>
        <v>229.27655186342264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2.2000000000000002</v>
      </c>
      <c r="BY152" s="13">
        <f>IF('Données projet'!$A$114&gt;35,BY151+BX152-CG151,IF(A152&lt;'Données projet'!$A$114,$BV$205^A152,IF(A152='Données projet'!$A$114,'Données projet'!$B$114,BY151+BX152-CG151)))</f>
        <v>303.7999999999995</v>
      </c>
      <c r="BZ152" s="14">
        <f>BY152*VLOOKUP('Données projet'!$B$12,Paramètres!$A$1:$I$89,3,0)*VLOOKUP('Données projet'!$B$12,Paramètres!$A$1:$I$89,5,0)</f>
        <v>303.31391999999948</v>
      </c>
      <c r="CA152" s="14">
        <f t="shared" si="147"/>
        <v>71.870743583130732</v>
      </c>
      <c r="CB152" s="22">
        <f t="shared" si="118"/>
        <v>653.44662240728508</v>
      </c>
      <c r="CC152" s="62">
        <f t="shared" si="119"/>
        <v>946.77995574061833</v>
      </c>
      <c r="CD152" s="62">
        <f ca="1">AVERAGE(OFFSET($CC$3,0,0,'Données projet'!$E$12+1,1))-AVERAGE(OFFSET($H$3,0,0,'Données projet'!$E$12+1,1))</f>
        <v>378.11377635769639</v>
      </c>
      <c r="CE152" s="62">
        <f t="shared" si="148"/>
        <v>212.96194614625125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0</v>
      </c>
      <c r="CZ152" s="62">
        <f t="shared" si="150"/>
        <v>0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438.6727621827452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projet'!$B$9,Paramètres!$A$1:$I$89,3,0)*VLOOKUP('Données projet'!$B$9,Paramètres!$A$1:$I$89,5,0)</f>
        <v>310.28399999999948</v>
      </c>
      <c r="P153" s="14">
        <f t="shared" si="141"/>
        <v>73.328137514010024</v>
      </c>
      <c r="Q153" s="22">
        <f t="shared" si="108"/>
        <v>668.12447283689983</v>
      </c>
      <c r="R153" s="62">
        <f t="shared" si="109"/>
        <v>961.4578061702332</v>
      </c>
      <c r="S153" s="62">
        <f ca="1">AVERAGE(OFFSET($R$3,0,0,'Données projet'!$E$9+1,1))-AVERAGE(OFFSET($H$3,0,0,'Données projet'!$E$9+1,1))</f>
        <v>384.79157630336857</v>
      </c>
      <c r="T153" s="62">
        <f t="shared" si="142"/>
        <v>216.22708298332475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5.9412741393316544E-14</v>
      </c>
      <c r="AK153" s="14">
        <f t="shared" si="143"/>
        <v>9.483138037075782E-13</v>
      </c>
      <c r="AL153" s="22">
        <f t="shared" si="112"/>
        <v>1.7551237327173916E-12</v>
      </c>
      <c r="AM153" s="62">
        <f t="shared" si="113"/>
        <v>293.33333333333508</v>
      </c>
      <c r="AN153" s="62">
        <f ca="1">AVERAGE(OFFSET($AM$3,0,0,'Données projet'!$E$10+1,1))-AVERAGE(OFFSET($H$3,0,0,'Données projet'!$E$10+1,1))</f>
        <v>461.01553399907135</v>
      </c>
      <c r="AO153" s="62">
        <f t="shared" si="144"/>
        <v>267.72486628876987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2.2000000000000002</v>
      </c>
      <c r="BC153" s="13">
        <f t="array" ref="BC153">INDEX(BB:BB,MIN(IF(ISNUMBER(BB153:BB349),ROW(BB153:BB349),"")))</f>
        <v>2.2000000000000002</v>
      </c>
      <c r="BD153" s="13">
        <f>IF('Données projet'!$A$88&gt;35,BD152+BC153-BL152,IF(A153&lt;'Données projet'!$A$88,$BA$205^A153,IF(A153='Données projet'!$A$88,'Données projet'!$B$88,BD152+BC153-BL152)))</f>
        <v>305.99999999999949</v>
      </c>
      <c r="BE153" s="14">
        <f>BD153*VLOOKUP('Données projet'!$B$11,Paramètres!$A$1:$I$89,3,0)*VLOOKUP('Données projet'!$B$11,Paramètres!$A$1:$I$89,5,0)</f>
        <v>329.37839999999943</v>
      </c>
      <c r="BF153" s="14">
        <f t="shared" si="145"/>
        <v>77.301419494687025</v>
      </c>
      <c r="BG153" s="22">
        <f t="shared" si="115"/>
        <v>708.3006856199122</v>
      </c>
      <c r="BH153" s="62">
        <f t="shared" si="116"/>
        <v>1001.6340189532455</v>
      </c>
      <c r="BI153" s="62">
        <f ca="1">AVERAGE(OFFSET($BH$3,0,0,'Données projet'!$E$11+1,1))-AVERAGE(OFFSET($H$3,0,0,'Données projet'!$E$11+1,1))</f>
        <v>411.48197932269562</v>
      </c>
      <c r="BJ153" s="62">
        <f t="shared" si="146"/>
        <v>229.27655186342264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306</v>
      </c>
      <c r="BW153" s="13">
        <f>VLOOKUP(A153,'Données projet'!$A$113:$I$133,9,0)</f>
        <v>2.2000000000000002</v>
      </c>
      <c r="BX153" s="13">
        <f t="array" ref="BX153">INDEX(BW:BW,MIN(IF(ISNUMBER(BW153:BW349),ROW(BW153:BW349),"")))</f>
        <v>2.2000000000000002</v>
      </c>
      <c r="BY153" s="13">
        <f>IF('Données projet'!$A$114&gt;35,BY152+BX153-CG152,IF(A153&lt;'Données projet'!$A$114,$BV$205^A153,IF(A153='Données projet'!$A$114,'Données projet'!$B$114,BY152+BX153-CG152)))</f>
        <v>305.99999999999949</v>
      </c>
      <c r="BZ153" s="14">
        <f>BY153*VLOOKUP('Données projet'!$B$12,Paramètres!$A$1:$I$89,3,0)*VLOOKUP('Données projet'!$B$12,Paramètres!$A$1:$I$89,5,0)</f>
        <v>305.51039999999955</v>
      </c>
      <c r="CA153" s="14">
        <f t="shared" si="147"/>
        <v>72.330428412442842</v>
      </c>
      <c r="CB153" s="22">
        <f t="shared" si="118"/>
        <v>658.0727761516705</v>
      </c>
      <c r="CC153" s="62">
        <f t="shared" si="119"/>
        <v>951.40610948500375</v>
      </c>
      <c r="CD153" s="62">
        <f ca="1">AVERAGE(OFFSET($CC$3,0,0,'Données projet'!$E$12+1,1))-AVERAGE(OFFSET($H$3,0,0,'Données projet'!$E$12+1,1))</f>
        <v>378.11377635769639</v>
      </c>
      <c r="CE153" s="62">
        <f t="shared" si="148"/>
        <v>212.96194614625125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306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0</v>
      </c>
      <c r="CZ153" s="62">
        <f t="shared" si="150"/>
        <v>0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439.85550025655579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-5.1875304052373401E-13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384.79157630336857</v>
      </c>
      <c r="T154" s="62">
        <f t="shared" si="142"/>
        <v>216.22708298332475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5.9412741393316544E-14</v>
      </c>
      <c r="AK154" s="14">
        <f t="shared" ref="AK154:AK203" si="164">EXP(-1.0587+0.8836*LN(AJ154)+0.284)</f>
        <v>9.483138037075782E-13</v>
      </c>
      <c r="AL154" s="22">
        <f t="shared" ref="AL154:AL203" si="165">(AJ154+AK154)*0.475*44/12</f>
        <v>1.7551237327173916E-12</v>
      </c>
      <c r="AM154" s="62">
        <f t="shared" si="113"/>
        <v>293.33333333333508</v>
      </c>
      <c r="AN154" s="62">
        <f ca="1">AVERAGE(OFFSET($AM$3,0,0,'Données projet'!$E$10+1,1))-AVERAGE(OFFSET($H$3,0,0,'Données projet'!$E$10+1,1))</f>
        <v>461.01553399907135</v>
      </c>
      <c r="AO154" s="62">
        <f t="shared" si="144"/>
        <v>267.72486628876987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-5.1159076974727213E-13</v>
      </c>
      <c r="BE154" s="14">
        <f>BD154*VLOOKUP('Données projet'!$B$11,Paramètres!$A$1:$I$89,3,0)*VLOOKUP('Données projet'!$B$11,Paramètres!$A$1:$I$89,5,0)</f>
        <v>-5.5067630455596371E-13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411.48197932269562</v>
      </c>
      <c r="BJ154" s="62">
        <f t="shared" si="146"/>
        <v>229.27655186342264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-5.1159076974727213E-13</v>
      </c>
      <c r="BZ154" s="14">
        <f>BY154*VLOOKUP('Données projet'!$B$12,Paramètres!$A$1:$I$89,3,0)*VLOOKUP('Données projet'!$B$12,Paramètres!$A$1:$I$89,5,0)</f>
        <v>-5.1077222451567649E-13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378.11377635769639</v>
      </c>
      <c r="CE154" s="62">
        <f t="shared" si="148"/>
        <v>212.96194614625125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0</v>
      </c>
      <c r="CZ154" s="62">
        <f t="shared" si="150"/>
        <v>0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441.03805972146552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-5.1875304052373401E-13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384.79157630336857</v>
      </c>
      <c r="T155" s="62">
        <f t="shared" si="142"/>
        <v>216.22708298332475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5.9412741393316544E-14</v>
      </c>
      <c r="AK155" s="14">
        <f t="shared" si="164"/>
        <v>9.483138037075782E-13</v>
      </c>
      <c r="AL155" s="22">
        <f t="shared" si="165"/>
        <v>1.7551237327173916E-12</v>
      </c>
      <c r="AM155" s="62">
        <f t="shared" si="113"/>
        <v>293.33333333333508</v>
      </c>
      <c r="AN155" s="62">
        <f ca="1">AVERAGE(OFFSET($AM$3,0,0,'Données projet'!$E$10+1,1))-AVERAGE(OFFSET($H$3,0,0,'Données projet'!$E$10+1,1))</f>
        <v>461.01553399907135</v>
      </c>
      <c r="AO155" s="62">
        <f t="shared" si="144"/>
        <v>267.72486628876987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-5.1159076974727213E-13</v>
      </c>
      <c r="BE155" s="14">
        <f>BD155*VLOOKUP('Données projet'!$B$11,Paramètres!$A$1:$I$89,3,0)*VLOOKUP('Données projet'!$B$11,Paramètres!$A$1:$I$89,5,0)</f>
        <v>-5.5067630455596371E-13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411.48197932269562</v>
      </c>
      <c r="BJ155" s="62">
        <f t="shared" si="146"/>
        <v>229.27655186342264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-5.1159076974727213E-13</v>
      </c>
      <c r="BZ155" s="14">
        <f>BY155*VLOOKUP('Données projet'!$B$12,Paramètres!$A$1:$I$89,3,0)*VLOOKUP('Données projet'!$B$12,Paramètres!$A$1:$I$89,5,0)</f>
        <v>-5.1077222451567649E-13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378.11377635769639</v>
      </c>
      <c r="CE155" s="62">
        <f t="shared" si="148"/>
        <v>212.96194614625125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0</v>
      </c>
      <c r="CZ155" s="62">
        <f t="shared" si="150"/>
        <v>0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442.22044188882654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-5.1875304052373401E-13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384.79157630336857</v>
      </c>
      <c r="T156" s="62">
        <f t="shared" si="142"/>
        <v>216.22708298332475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5.9412741393316544E-14</v>
      </c>
      <c r="AK156" s="14">
        <f t="shared" si="164"/>
        <v>9.483138037075782E-13</v>
      </c>
      <c r="AL156" s="22">
        <f t="shared" si="165"/>
        <v>1.7551237327173916E-12</v>
      </c>
      <c r="AM156" s="62">
        <f t="shared" si="113"/>
        <v>293.33333333333508</v>
      </c>
      <c r="AN156" s="62">
        <f ca="1">AVERAGE(OFFSET($AM$3,0,0,'Données projet'!$E$10+1,1))-AVERAGE(OFFSET($H$3,0,0,'Données projet'!$E$10+1,1))</f>
        <v>461.01553399907135</v>
      </c>
      <c r="AO156" s="62">
        <f t="shared" si="144"/>
        <v>267.72486628876987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-5.1159076974727213E-13</v>
      </c>
      <c r="BE156" s="14">
        <f>BD156*VLOOKUP('Données projet'!$B$11,Paramètres!$A$1:$I$89,3,0)*VLOOKUP('Données projet'!$B$11,Paramètres!$A$1:$I$89,5,0)</f>
        <v>-5.5067630455596371E-13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411.48197932269562</v>
      </c>
      <c r="BJ156" s="62">
        <f t="shared" si="146"/>
        <v>229.27655186342264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-5.1159076974727213E-13</v>
      </c>
      <c r="BZ156" s="14">
        <f>BY156*VLOOKUP('Données projet'!$B$12,Paramètres!$A$1:$I$89,3,0)*VLOOKUP('Données projet'!$B$12,Paramètres!$A$1:$I$89,5,0)</f>
        <v>-5.1077222451567649E-13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378.11377635769639</v>
      </c>
      <c r="CE156" s="62">
        <f t="shared" si="148"/>
        <v>212.96194614625125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0</v>
      </c>
      <c r="CZ156" s="62">
        <f t="shared" si="150"/>
        <v>0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443.40264805185802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-5.1875304052373401E-13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384.79157630336857</v>
      </c>
      <c r="T157" s="62">
        <f t="shared" si="142"/>
        <v>216.22708298332475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5.9412741393316544E-14</v>
      </c>
      <c r="AK157" s="14">
        <f t="shared" si="164"/>
        <v>9.483138037075782E-13</v>
      </c>
      <c r="AL157" s="22">
        <f t="shared" si="165"/>
        <v>1.7551237327173916E-12</v>
      </c>
      <c r="AM157" s="62">
        <f t="shared" si="113"/>
        <v>293.33333333333508</v>
      </c>
      <c r="AN157" s="62">
        <f ca="1">AVERAGE(OFFSET($AM$3,0,0,'Données projet'!$E$10+1,1))-AVERAGE(OFFSET($H$3,0,0,'Données projet'!$E$10+1,1))</f>
        <v>461.01553399907135</v>
      </c>
      <c r="AO157" s="62">
        <f t="shared" si="144"/>
        <v>267.72486628876987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-5.1159076974727213E-13</v>
      </c>
      <c r="BE157" s="14">
        <f>BD157*VLOOKUP('Données projet'!$B$11,Paramètres!$A$1:$I$89,3,0)*VLOOKUP('Données projet'!$B$11,Paramètres!$A$1:$I$89,5,0)</f>
        <v>-5.5067630455596371E-13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411.48197932269562</v>
      </c>
      <c r="BJ157" s="62">
        <f t="shared" si="146"/>
        <v>229.27655186342264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-5.1159076974727213E-13</v>
      </c>
      <c r="BZ157" s="14">
        <f>BY157*VLOOKUP('Données projet'!$B$12,Paramètres!$A$1:$I$89,3,0)*VLOOKUP('Données projet'!$B$12,Paramètres!$A$1:$I$89,5,0)</f>
        <v>-5.1077222451567649E-13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378.11377635769639</v>
      </c>
      <c r="CE157" s="62">
        <f t="shared" si="148"/>
        <v>212.96194614625125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0</v>
      </c>
      <c r="CZ157" s="62">
        <f t="shared" si="150"/>
        <v>0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444.58467948601304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-5.1875304052373401E-13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384.79157630336857</v>
      </c>
      <c r="T158" s="62">
        <f t="shared" si="142"/>
        <v>216.22708298332475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5.9412741393316544E-14</v>
      </c>
      <c r="AK158" s="14">
        <f t="shared" si="164"/>
        <v>9.483138037075782E-13</v>
      </c>
      <c r="AL158" s="22">
        <f t="shared" si="165"/>
        <v>1.7551237327173916E-12</v>
      </c>
      <c r="AM158" s="62">
        <f t="shared" si="113"/>
        <v>293.33333333333508</v>
      </c>
      <c r="AN158" s="62">
        <f ca="1">AVERAGE(OFFSET($AM$3,0,0,'Données projet'!$E$10+1,1))-AVERAGE(OFFSET($H$3,0,0,'Données projet'!$E$10+1,1))</f>
        <v>461.01553399907135</v>
      </c>
      <c r="AO158" s="62">
        <f t="shared" si="144"/>
        <v>267.72486628876987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-5.1159076974727213E-13</v>
      </c>
      <c r="BE158" s="14">
        <f>BD158*VLOOKUP('Données projet'!$B$11,Paramètres!$A$1:$I$89,3,0)*VLOOKUP('Données projet'!$B$11,Paramètres!$A$1:$I$89,5,0)</f>
        <v>-5.5067630455596371E-13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411.48197932269562</v>
      </c>
      <c r="BJ158" s="62">
        <f t="shared" si="146"/>
        <v>229.27655186342264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-5.1159076974727213E-13</v>
      </c>
      <c r="BZ158" s="14">
        <f>BY158*VLOOKUP('Données projet'!$B$12,Paramètres!$A$1:$I$89,3,0)*VLOOKUP('Données projet'!$B$12,Paramètres!$A$1:$I$89,5,0)</f>
        <v>-5.1077222451567649E-13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378.11377635769639</v>
      </c>
      <c r="CE158" s="62">
        <f t="shared" si="148"/>
        <v>212.96194614625125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0</v>
      </c>
      <c r="CZ158" s="62">
        <f t="shared" si="150"/>
        <v>0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445.76653744933537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-5.1875304052373401E-13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384.79157630336857</v>
      </c>
      <c r="T159" s="62">
        <f t="shared" si="142"/>
        <v>216.22708298332475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5.9412741393316544E-14</v>
      </c>
      <c r="AK159" s="14">
        <f t="shared" si="164"/>
        <v>9.483138037075782E-13</v>
      </c>
      <c r="AL159" s="22">
        <f t="shared" si="165"/>
        <v>1.7551237327173916E-12</v>
      </c>
      <c r="AM159" s="62">
        <f t="shared" si="113"/>
        <v>293.33333333333508</v>
      </c>
      <c r="AN159" s="62">
        <f ca="1">AVERAGE(OFFSET($AM$3,0,0,'Données projet'!$E$10+1,1))-AVERAGE(OFFSET($H$3,0,0,'Données projet'!$E$10+1,1))</f>
        <v>461.01553399907135</v>
      </c>
      <c r="AO159" s="62">
        <f t="shared" si="144"/>
        <v>267.72486628876987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-5.1159076974727213E-13</v>
      </c>
      <c r="BE159" s="14">
        <f>BD159*VLOOKUP('Données projet'!$B$11,Paramètres!$A$1:$I$89,3,0)*VLOOKUP('Données projet'!$B$11,Paramètres!$A$1:$I$89,5,0)</f>
        <v>-5.5067630455596371E-13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411.48197932269562</v>
      </c>
      <c r="BJ159" s="62">
        <f t="shared" si="146"/>
        <v>229.27655186342264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-5.1159076974727213E-13</v>
      </c>
      <c r="BZ159" s="14">
        <f>BY159*VLOOKUP('Données projet'!$B$12,Paramètres!$A$1:$I$89,3,0)*VLOOKUP('Données projet'!$B$12,Paramètres!$A$1:$I$89,5,0)</f>
        <v>-5.1077222451567649E-13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378.11377635769639</v>
      </c>
      <c r="CE159" s="62">
        <f t="shared" si="148"/>
        <v>212.96194614625125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0</v>
      </c>
      <c r="CZ159" s="62">
        <f t="shared" si="150"/>
        <v>0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446.94822318280762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-5.1875304052373401E-13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384.79157630336857</v>
      </c>
      <c r="T160" s="62">
        <f t="shared" si="142"/>
        <v>216.22708298332475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5.9412741393316544E-14</v>
      </c>
      <c r="AK160" s="14">
        <f t="shared" si="164"/>
        <v>9.483138037075782E-13</v>
      </c>
      <c r="AL160" s="22">
        <f t="shared" si="165"/>
        <v>1.7551237327173916E-12</v>
      </c>
      <c r="AM160" s="62">
        <f t="shared" si="113"/>
        <v>293.33333333333508</v>
      </c>
      <c r="AN160" s="62">
        <f ca="1">AVERAGE(OFFSET($AM$3,0,0,'Données projet'!$E$10+1,1))-AVERAGE(OFFSET($H$3,0,0,'Données projet'!$E$10+1,1))</f>
        <v>461.01553399907135</v>
      </c>
      <c r="AO160" s="62">
        <f t="shared" si="144"/>
        <v>267.72486628876987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-5.1159076974727213E-13</v>
      </c>
      <c r="BE160" s="14">
        <f>BD160*VLOOKUP('Données projet'!$B$11,Paramètres!$A$1:$I$89,3,0)*VLOOKUP('Données projet'!$B$11,Paramètres!$A$1:$I$89,5,0)</f>
        <v>-5.5067630455596371E-13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411.48197932269562</v>
      </c>
      <c r="BJ160" s="62">
        <f t="shared" si="146"/>
        <v>229.27655186342264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-5.1159076974727213E-13</v>
      </c>
      <c r="BZ160" s="14">
        <f>BY160*VLOOKUP('Données projet'!$B$12,Paramètres!$A$1:$I$89,3,0)*VLOOKUP('Données projet'!$B$12,Paramètres!$A$1:$I$89,5,0)</f>
        <v>-5.1077222451567649E-13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378.11377635769639</v>
      </c>
      <c r="CE160" s="62">
        <f t="shared" si="148"/>
        <v>212.96194614625125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0</v>
      </c>
      <c r="CZ160" s="62">
        <f t="shared" si="150"/>
        <v>0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448.12973791068919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-5.1875304052373401E-13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384.79157630336857</v>
      </c>
      <c r="T161" s="62">
        <f t="shared" si="142"/>
        <v>216.22708298332475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5.9412741393316544E-14</v>
      </c>
      <c r="AK161" s="14">
        <f t="shared" si="164"/>
        <v>9.483138037075782E-13</v>
      </c>
      <c r="AL161" s="22">
        <f t="shared" si="165"/>
        <v>1.7551237327173916E-12</v>
      </c>
      <c r="AM161" s="62">
        <f t="shared" si="113"/>
        <v>293.33333333333508</v>
      </c>
      <c r="AN161" s="62">
        <f ca="1">AVERAGE(OFFSET($AM$3,0,0,'Données projet'!$E$10+1,1))-AVERAGE(OFFSET($H$3,0,0,'Données projet'!$E$10+1,1))</f>
        <v>461.01553399907135</v>
      </c>
      <c r="AO161" s="62">
        <f t="shared" si="144"/>
        <v>267.72486628876987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-5.1159076974727213E-13</v>
      </c>
      <c r="BE161" s="14">
        <f>BD161*VLOOKUP('Données projet'!$B$11,Paramètres!$A$1:$I$89,3,0)*VLOOKUP('Données projet'!$B$11,Paramètres!$A$1:$I$89,5,0)</f>
        <v>-5.5067630455596371E-13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411.48197932269562</v>
      </c>
      <c r="BJ161" s="62">
        <f t="shared" si="146"/>
        <v>229.27655186342264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-5.1159076974727213E-13</v>
      </c>
      <c r="BZ161" s="14">
        <f>BY161*VLOOKUP('Données projet'!$B$12,Paramètres!$A$1:$I$89,3,0)*VLOOKUP('Données projet'!$B$12,Paramètres!$A$1:$I$89,5,0)</f>
        <v>-5.1077222451567649E-13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378.11377635769639</v>
      </c>
      <c r="CE161" s="62">
        <f t="shared" si="148"/>
        <v>212.96194614625125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0</v>
      </c>
      <c r="CZ161" s="62">
        <f t="shared" si="150"/>
        <v>0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449.31108284084667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-5.1875304052373401E-13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384.79157630336857</v>
      </c>
      <c r="T162" s="62">
        <f t="shared" si="142"/>
        <v>216.22708298332475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5.9412741393316544E-14</v>
      </c>
      <c r="AK162" s="14">
        <f t="shared" si="164"/>
        <v>9.483138037075782E-13</v>
      </c>
      <c r="AL162" s="22">
        <f t="shared" si="165"/>
        <v>1.7551237327173916E-12</v>
      </c>
      <c r="AM162" s="62">
        <f t="shared" si="113"/>
        <v>293.33333333333508</v>
      </c>
      <c r="AN162" s="62">
        <f ca="1">AVERAGE(OFFSET($AM$3,0,0,'Données projet'!$E$10+1,1))-AVERAGE(OFFSET($H$3,0,0,'Données projet'!$E$10+1,1))</f>
        <v>461.01553399907135</v>
      </c>
      <c r="AO162" s="62">
        <f t="shared" si="144"/>
        <v>267.72486628876987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-5.1159076974727213E-13</v>
      </c>
      <c r="BE162" s="14">
        <f>BD162*VLOOKUP('Données projet'!$B$11,Paramètres!$A$1:$I$89,3,0)*VLOOKUP('Données projet'!$B$11,Paramètres!$A$1:$I$89,5,0)</f>
        <v>-5.5067630455596371E-13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411.48197932269562</v>
      </c>
      <c r="BJ162" s="62">
        <f t="shared" si="146"/>
        <v>229.27655186342264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-5.1159076974727213E-13</v>
      </c>
      <c r="BZ162" s="14">
        <f>BY162*VLOOKUP('Données projet'!$B$12,Paramètres!$A$1:$I$89,3,0)*VLOOKUP('Données projet'!$B$12,Paramètres!$A$1:$I$89,5,0)</f>
        <v>-5.1077222451567649E-13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378.11377635769639</v>
      </c>
      <c r="CE162" s="62">
        <f t="shared" si="148"/>
        <v>212.96194614625125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0</v>
      </c>
      <c r="CZ162" s="62">
        <f t="shared" si="150"/>
        <v>0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450.4922591650743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-5.1875304052373401E-13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384.79157630336857</v>
      </c>
      <c r="T163" s="62">
        <f t="shared" si="142"/>
        <v>216.22708298332475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5.9412741393316544E-14</v>
      </c>
      <c r="AK163" s="14">
        <f t="shared" si="164"/>
        <v>9.483138037075782E-13</v>
      </c>
      <c r="AL163" s="22">
        <f t="shared" si="165"/>
        <v>1.7551237327173916E-12</v>
      </c>
      <c r="AM163" s="62">
        <f t="shared" si="113"/>
        <v>293.33333333333508</v>
      </c>
      <c r="AN163" s="62">
        <f ca="1">AVERAGE(OFFSET($AM$3,0,0,'Données projet'!$E$10+1,1))-AVERAGE(OFFSET($H$3,0,0,'Données projet'!$E$10+1,1))</f>
        <v>461.01553399907135</v>
      </c>
      <c r="AO163" s="62">
        <f t="shared" si="144"/>
        <v>267.72486628876987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-5.1159076974727213E-13</v>
      </c>
      <c r="BE163" s="14">
        <f>BD163*VLOOKUP('Données projet'!$B$11,Paramètres!$A$1:$I$89,3,0)*VLOOKUP('Données projet'!$B$11,Paramètres!$A$1:$I$89,5,0)</f>
        <v>-5.5067630455596371E-13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411.48197932269562</v>
      </c>
      <c r="BJ163" s="62">
        <f t="shared" si="146"/>
        <v>229.27655186342264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-5.1159076974727213E-13</v>
      </c>
      <c r="BZ163" s="14">
        <f>BY163*VLOOKUP('Données projet'!$B$12,Paramètres!$A$1:$I$89,3,0)*VLOOKUP('Données projet'!$B$12,Paramètres!$A$1:$I$89,5,0)</f>
        <v>-5.1077222451567649E-13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378.11377635769639</v>
      </c>
      <c r="CE163" s="62">
        <f t="shared" si="148"/>
        <v>212.96194614625125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0</v>
      </c>
      <c r="CZ163" s="62">
        <f t="shared" si="150"/>
        <v>0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451.67326805940763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-5.1875304052373401E-13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384.79157630336857</v>
      </c>
      <c r="T164" s="62">
        <f t="shared" si="142"/>
        <v>216.22708298332475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5.9412741393316544E-14</v>
      </c>
      <c r="AK164" s="14">
        <f t="shared" si="164"/>
        <v>9.483138037075782E-13</v>
      </c>
      <c r="AL164" s="22">
        <f t="shared" si="165"/>
        <v>1.7551237327173916E-12</v>
      </c>
      <c r="AM164" s="62">
        <f t="shared" si="113"/>
        <v>293.33333333333508</v>
      </c>
      <c r="AN164" s="62">
        <f ca="1">AVERAGE(OFFSET($AM$3,0,0,'Données projet'!$E$10+1,1))-AVERAGE(OFFSET($H$3,0,0,'Données projet'!$E$10+1,1))</f>
        <v>461.01553399907135</v>
      </c>
      <c r="AO164" s="62">
        <f t="shared" si="144"/>
        <v>267.72486628876987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-5.1159076974727213E-13</v>
      </c>
      <c r="BE164" s="14">
        <f>BD164*VLOOKUP('Données projet'!$B$11,Paramètres!$A$1:$I$89,3,0)*VLOOKUP('Données projet'!$B$11,Paramètres!$A$1:$I$89,5,0)</f>
        <v>-5.5067630455596371E-13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411.48197932269562</v>
      </c>
      <c r="BJ164" s="62">
        <f t="shared" si="146"/>
        <v>229.27655186342264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-5.1159076974727213E-13</v>
      </c>
      <c r="BZ164" s="14">
        <f>BY164*VLOOKUP('Données projet'!$B$12,Paramètres!$A$1:$I$89,3,0)*VLOOKUP('Données projet'!$B$12,Paramètres!$A$1:$I$89,5,0)</f>
        <v>-5.1077222451567649E-13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378.11377635769639</v>
      </c>
      <c r="CE164" s="62">
        <f t="shared" si="148"/>
        <v>212.96194614625125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0</v>
      </c>
      <c r="CZ164" s="62">
        <f t="shared" si="150"/>
        <v>0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452.85411068442789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-5.1875304052373401E-13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384.79157630336857</v>
      </c>
      <c r="T165" s="62">
        <f t="shared" si="142"/>
        <v>216.22708298332475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5.9412741393316544E-14</v>
      </c>
      <c r="AK165" s="14">
        <f t="shared" si="164"/>
        <v>9.483138037075782E-13</v>
      </c>
      <c r="AL165" s="22">
        <f t="shared" si="165"/>
        <v>1.7551237327173916E-12</v>
      </c>
      <c r="AM165" s="62">
        <f t="shared" si="113"/>
        <v>293.33333333333508</v>
      </c>
      <c r="AN165" s="62">
        <f ca="1">AVERAGE(OFFSET($AM$3,0,0,'Données projet'!$E$10+1,1))-AVERAGE(OFFSET($H$3,0,0,'Données projet'!$E$10+1,1))</f>
        <v>461.01553399907135</v>
      </c>
      <c r="AO165" s="62">
        <f t="shared" si="144"/>
        <v>267.72486628876987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-5.1159076974727213E-13</v>
      </c>
      <c r="BE165" s="14">
        <f>BD165*VLOOKUP('Données projet'!$B$11,Paramètres!$A$1:$I$89,3,0)*VLOOKUP('Données projet'!$B$11,Paramètres!$A$1:$I$89,5,0)</f>
        <v>-5.5067630455596371E-13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411.48197932269562</v>
      </c>
      <c r="BJ165" s="62">
        <f t="shared" si="146"/>
        <v>229.27655186342264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-5.1159076974727213E-13</v>
      </c>
      <c r="BZ165" s="14">
        <f>BY165*VLOOKUP('Données projet'!$B$12,Paramètres!$A$1:$I$89,3,0)*VLOOKUP('Données projet'!$B$12,Paramètres!$A$1:$I$89,5,0)</f>
        <v>-5.1077222451567649E-13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378.11377635769639</v>
      </c>
      <c r="CE165" s="62">
        <f t="shared" si="148"/>
        <v>212.96194614625125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0</v>
      </c>
      <c r="CZ165" s="62">
        <f t="shared" si="150"/>
        <v>0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454.03478818555948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-5.1875304052373401E-13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384.79157630336857</v>
      </c>
      <c r="T166" s="62">
        <f t="shared" si="142"/>
        <v>216.22708298332475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5.9412741393316544E-14</v>
      </c>
      <c r="AK166" s="14">
        <f t="shared" si="164"/>
        <v>9.483138037075782E-13</v>
      </c>
      <c r="AL166" s="22">
        <f t="shared" si="165"/>
        <v>1.7551237327173916E-12</v>
      </c>
      <c r="AM166" s="62">
        <f t="shared" si="113"/>
        <v>293.33333333333508</v>
      </c>
      <c r="AN166" s="62">
        <f ca="1">AVERAGE(OFFSET($AM$3,0,0,'Données projet'!$E$10+1,1))-AVERAGE(OFFSET($H$3,0,0,'Données projet'!$E$10+1,1))</f>
        <v>461.01553399907135</v>
      </c>
      <c r="AO166" s="62">
        <f t="shared" si="144"/>
        <v>267.72486628876987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-5.1159076974727213E-13</v>
      </c>
      <c r="BE166" s="14">
        <f>BD166*VLOOKUP('Données projet'!$B$11,Paramètres!$A$1:$I$89,3,0)*VLOOKUP('Données projet'!$B$11,Paramètres!$A$1:$I$89,5,0)</f>
        <v>-5.5067630455596371E-13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411.48197932269562</v>
      </c>
      <c r="BJ166" s="62">
        <f t="shared" si="146"/>
        <v>229.27655186342264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-5.1159076974727213E-13</v>
      </c>
      <c r="BZ166" s="14">
        <f>BY166*VLOOKUP('Données projet'!$B$12,Paramètres!$A$1:$I$89,3,0)*VLOOKUP('Données projet'!$B$12,Paramètres!$A$1:$I$89,5,0)</f>
        <v>-5.1077222451567649E-13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378.11377635769639</v>
      </c>
      <c r="CE166" s="62">
        <f t="shared" si="148"/>
        <v>212.96194614625125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0</v>
      </c>
      <c r="CZ166" s="62">
        <f t="shared" si="150"/>
        <v>0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455.21530169335966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-5.1875304052373401E-13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384.79157630336857</v>
      </c>
      <c r="T167" s="62">
        <f t="shared" si="142"/>
        <v>216.22708298332475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5.9412741393316544E-14</v>
      </c>
      <c r="AK167" s="14">
        <f t="shared" si="164"/>
        <v>9.483138037075782E-13</v>
      </c>
      <c r="AL167" s="22">
        <f t="shared" si="165"/>
        <v>1.7551237327173916E-12</v>
      </c>
      <c r="AM167" s="62">
        <f t="shared" si="113"/>
        <v>293.33333333333508</v>
      </c>
      <c r="AN167" s="62">
        <f ca="1">AVERAGE(OFFSET($AM$3,0,0,'Données projet'!$E$10+1,1))-AVERAGE(OFFSET($H$3,0,0,'Données projet'!$E$10+1,1))</f>
        <v>461.01553399907135</v>
      </c>
      <c r="AO167" s="62">
        <f t="shared" si="144"/>
        <v>267.72486628876987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-5.1159076974727213E-13</v>
      </c>
      <c r="BE167" s="14">
        <f>BD167*VLOOKUP('Données projet'!$B$11,Paramètres!$A$1:$I$89,3,0)*VLOOKUP('Données projet'!$B$11,Paramètres!$A$1:$I$89,5,0)</f>
        <v>-5.5067630455596371E-13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411.48197932269562</v>
      </c>
      <c r="BJ167" s="62">
        <f t="shared" si="146"/>
        <v>229.27655186342264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-5.1159076974727213E-13</v>
      </c>
      <c r="BZ167" s="14">
        <f>BY167*VLOOKUP('Données projet'!$B$12,Paramètres!$A$1:$I$89,3,0)*VLOOKUP('Données projet'!$B$12,Paramètres!$A$1:$I$89,5,0)</f>
        <v>-5.1077222451567649E-13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378.11377635769639</v>
      </c>
      <c r="CE167" s="62">
        <f t="shared" si="148"/>
        <v>212.96194614625125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0</v>
      </c>
      <c r="CZ167" s="62">
        <f t="shared" si="150"/>
        <v>0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456.39565232380079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-5.1875304052373401E-13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384.79157630336857</v>
      </c>
      <c r="T168" s="62">
        <f t="shared" si="142"/>
        <v>216.22708298332475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5.9412741393316544E-14</v>
      </c>
      <c r="AK168" s="14">
        <f t="shared" si="164"/>
        <v>9.483138037075782E-13</v>
      </c>
      <c r="AL168" s="22">
        <f t="shared" si="165"/>
        <v>1.7551237327173916E-12</v>
      </c>
      <c r="AM168" s="62">
        <f t="shared" si="113"/>
        <v>293.33333333333508</v>
      </c>
      <c r="AN168" s="62">
        <f ca="1">AVERAGE(OFFSET($AM$3,0,0,'Données projet'!$E$10+1,1))-AVERAGE(OFFSET($H$3,0,0,'Données projet'!$E$10+1,1))</f>
        <v>461.01553399907135</v>
      </c>
      <c r="AO168" s="62">
        <f t="shared" si="144"/>
        <v>267.72486628876987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-5.1159076974727213E-13</v>
      </c>
      <c r="BE168" s="14">
        <f>BD168*VLOOKUP('Données projet'!$B$11,Paramètres!$A$1:$I$89,3,0)*VLOOKUP('Données projet'!$B$11,Paramètres!$A$1:$I$89,5,0)</f>
        <v>-5.5067630455596371E-13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411.48197932269562</v>
      </c>
      <c r="BJ168" s="62">
        <f t="shared" si="146"/>
        <v>229.27655186342264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-5.1159076974727213E-13</v>
      </c>
      <c r="BZ168" s="14">
        <f>BY168*VLOOKUP('Données projet'!$B$12,Paramètres!$A$1:$I$89,3,0)*VLOOKUP('Données projet'!$B$12,Paramètres!$A$1:$I$89,5,0)</f>
        <v>-5.1077222451567649E-13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378.11377635769639</v>
      </c>
      <c r="CE168" s="62">
        <f t="shared" si="148"/>
        <v>212.96194614625125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0</v>
      </c>
      <c r="CZ168" s="62">
        <f t="shared" si="150"/>
        <v>0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457.57584117854583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-5.1875304052373401E-13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384.79157630336857</v>
      </c>
      <c r="T169" s="62">
        <f t="shared" si="142"/>
        <v>216.22708298332475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5.9412741393316544E-14</v>
      </c>
      <c r="AK169" s="14">
        <f t="shared" si="164"/>
        <v>9.483138037075782E-13</v>
      </c>
      <c r="AL169" s="22">
        <f t="shared" si="165"/>
        <v>1.7551237327173916E-12</v>
      </c>
      <c r="AM169" s="62">
        <f t="shared" si="113"/>
        <v>293.33333333333508</v>
      </c>
      <c r="AN169" s="62">
        <f ca="1">AVERAGE(OFFSET($AM$3,0,0,'Données projet'!$E$10+1,1))-AVERAGE(OFFSET($H$3,0,0,'Données projet'!$E$10+1,1))</f>
        <v>461.01553399907135</v>
      </c>
      <c r="AO169" s="62">
        <f t="shared" si="144"/>
        <v>267.72486628876987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-5.1159076974727213E-13</v>
      </c>
      <c r="BE169" s="14">
        <f>BD169*VLOOKUP('Données projet'!$B$11,Paramètres!$A$1:$I$89,3,0)*VLOOKUP('Données projet'!$B$11,Paramètres!$A$1:$I$89,5,0)</f>
        <v>-5.5067630455596371E-13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411.48197932269562</v>
      </c>
      <c r="BJ169" s="62">
        <f t="shared" si="146"/>
        <v>229.27655186342264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-5.1159076974727213E-13</v>
      </c>
      <c r="BZ169" s="14">
        <f>BY169*VLOOKUP('Données projet'!$B$12,Paramètres!$A$1:$I$89,3,0)*VLOOKUP('Données projet'!$B$12,Paramètres!$A$1:$I$89,5,0)</f>
        <v>-5.1077222451567649E-13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378.11377635769639</v>
      </c>
      <c r="CE169" s="62">
        <f t="shared" si="148"/>
        <v>212.96194614625125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0</v>
      </c>
      <c r="CZ169" s="62">
        <f t="shared" si="150"/>
        <v>0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458.75586934521687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-5.1875304052373401E-13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384.79157630336857</v>
      </c>
      <c r="T170" s="62">
        <f t="shared" si="142"/>
        <v>216.22708298332475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5.9412741393316544E-14</v>
      </c>
      <c r="AK170" s="14">
        <f t="shared" si="164"/>
        <v>9.483138037075782E-13</v>
      </c>
      <c r="AL170" s="22">
        <f t="shared" si="165"/>
        <v>1.7551237327173916E-12</v>
      </c>
      <c r="AM170" s="62">
        <f t="shared" si="113"/>
        <v>293.33333333333508</v>
      </c>
      <c r="AN170" s="62">
        <f ca="1">AVERAGE(OFFSET($AM$3,0,0,'Données projet'!$E$10+1,1))-AVERAGE(OFFSET($H$3,0,0,'Données projet'!$E$10+1,1))</f>
        <v>461.01553399907135</v>
      </c>
      <c r="AO170" s="62">
        <f t="shared" si="144"/>
        <v>267.72486628876987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-5.1159076974727213E-13</v>
      </c>
      <c r="BE170" s="14">
        <f>BD170*VLOOKUP('Données projet'!$B$11,Paramètres!$A$1:$I$89,3,0)*VLOOKUP('Données projet'!$B$11,Paramètres!$A$1:$I$89,5,0)</f>
        <v>-5.5067630455596371E-13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411.48197932269562</v>
      </c>
      <c r="BJ170" s="62">
        <f t="shared" si="146"/>
        <v>229.27655186342264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-5.1159076974727213E-13</v>
      </c>
      <c r="BZ170" s="14">
        <f>BY170*VLOOKUP('Données projet'!$B$12,Paramètres!$A$1:$I$89,3,0)*VLOOKUP('Données projet'!$B$12,Paramètres!$A$1:$I$89,5,0)</f>
        <v>-5.1077222451567649E-13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378.11377635769639</v>
      </c>
      <c r="CE170" s="62">
        <f t="shared" si="148"/>
        <v>212.96194614625125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0</v>
      </c>
      <c r="CZ170" s="62">
        <f t="shared" si="150"/>
        <v>0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459.93573789765719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-5.1875304052373401E-13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384.79157630336857</v>
      </c>
      <c r="T171" s="62">
        <f t="shared" si="142"/>
        <v>216.22708298332475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5.9412741393316544E-14</v>
      </c>
      <c r="AK171" s="14">
        <f t="shared" si="164"/>
        <v>9.483138037075782E-13</v>
      </c>
      <c r="AL171" s="22">
        <f t="shared" si="165"/>
        <v>1.7551237327173916E-12</v>
      </c>
      <c r="AM171" s="62">
        <f t="shared" si="113"/>
        <v>293.33333333333508</v>
      </c>
      <c r="AN171" s="62">
        <f ca="1">AVERAGE(OFFSET($AM$3,0,0,'Données projet'!$E$10+1,1))-AVERAGE(OFFSET($H$3,0,0,'Données projet'!$E$10+1,1))</f>
        <v>461.01553399907135</v>
      </c>
      <c r="AO171" s="62">
        <f t="shared" si="144"/>
        <v>267.72486628876987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-5.1159076974727213E-13</v>
      </c>
      <c r="BE171" s="14">
        <f>BD171*VLOOKUP('Données projet'!$B$11,Paramètres!$A$1:$I$89,3,0)*VLOOKUP('Données projet'!$B$11,Paramètres!$A$1:$I$89,5,0)</f>
        <v>-5.5067630455596371E-13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411.48197932269562</v>
      </c>
      <c r="BJ171" s="62">
        <f t="shared" si="146"/>
        <v>229.27655186342264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-5.1159076974727213E-13</v>
      </c>
      <c r="BZ171" s="14">
        <f>BY171*VLOOKUP('Données projet'!$B$12,Paramètres!$A$1:$I$89,3,0)*VLOOKUP('Données projet'!$B$12,Paramètres!$A$1:$I$89,5,0)</f>
        <v>-5.1077222451567649E-13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378.11377635769639</v>
      </c>
      <c r="CE171" s="62">
        <f t="shared" si="148"/>
        <v>212.96194614625125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0</v>
      </c>
      <c r="CZ171" s="62">
        <f t="shared" si="150"/>
        <v>0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461.11544789618642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-5.1875304052373401E-13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384.79157630336857</v>
      </c>
      <c r="T172" s="62">
        <f t="shared" si="142"/>
        <v>216.22708298332475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5.9412741393316544E-14</v>
      </c>
      <c r="AK172" s="14">
        <f t="shared" si="164"/>
        <v>9.483138037075782E-13</v>
      </c>
      <c r="AL172" s="22">
        <f t="shared" si="165"/>
        <v>1.7551237327173916E-12</v>
      </c>
      <c r="AM172" s="62">
        <f t="shared" si="113"/>
        <v>293.33333333333508</v>
      </c>
      <c r="AN172" s="62">
        <f ca="1">AVERAGE(OFFSET($AM$3,0,0,'Données projet'!$E$10+1,1))-AVERAGE(OFFSET($H$3,0,0,'Données projet'!$E$10+1,1))</f>
        <v>461.01553399907135</v>
      </c>
      <c r="AO172" s="62">
        <f t="shared" si="144"/>
        <v>267.72486628876987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-5.1159076974727213E-13</v>
      </c>
      <c r="BE172" s="14">
        <f>BD172*VLOOKUP('Données projet'!$B$11,Paramètres!$A$1:$I$89,3,0)*VLOOKUP('Données projet'!$B$11,Paramètres!$A$1:$I$89,5,0)</f>
        <v>-5.5067630455596371E-13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411.48197932269562</v>
      </c>
      <c r="BJ172" s="62">
        <f t="shared" si="146"/>
        <v>229.27655186342264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-5.1159076974727213E-13</v>
      </c>
      <c r="BZ172" s="14">
        <f>BY172*VLOOKUP('Données projet'!$B$12,Paramètres!$A$1:$I$89,3,0)*VLOOKUP('Données projet'!$B$12,Paramètres!$A$1:$I$89,5,0)</f>
        <v>-5.1077222451567649E-13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378.11377635769639</v>
      </c>
      <c r="CE172" s="62">
        <f t="shared" si="148"/>
        <v>212.96194614625125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0</v>
      </c>
      <c r="CZ172" s="62">
        <f t="shared" si="150"/>
        <v>0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462.29500038785034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-5.1875304052373401E-13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384.79157630336857</v>
      </c>
      <c r="T173" s="62">
        <f t="shared" si="142"/>
        <v>216.22708298332475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5.9412741393316544E-14</v>
      </c>
      <c r="AK173" s="14">
        <f t="shared" si="164"/>
        <v>9.483138037075782E-13</v>
      </c>
      <c r="AL173" s="22">
        <f t="shared" si="165"/>
        <v>1.7551237327173916E-12</v>
      </c>
      <c r="AM173" s="62">
        <f t="shared" si="113"/>
        <v>293.33333333333508</v>
      </c>
      <c r="AN173" s="62">
        <f ca="1">AVERAGE(OFFSET($AM$3,0,0,'Données projet'!$E$10+1,1))-AVERAGE(OFFSET($H$3,0,0,'Données projet'!$E$10+1,1))</f>
        <v>461.01553399907135</v>
      </c>
      <c r="AO173" s="62">
        <f t="shared" si="144"/>
        <v>267.72486628876987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-5.1159076974727213E-13</v>
      </c>
      <c r="BE173" s="14">
        <f>BD173*VLOOKUP('Données projet'!$B$11,Paramètres!$A$1:$I$89,3,0)*VLOOKUP('Données projet'!$B$11,Paramètres!$A$1:$I$89,5,0)</f>
        <v>-5.5067630455596371E-13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411.48197932269562</v>
      </c>
      <c r="BJ173" s="62">
        <f t="shared" si="146"/>
        <v>229.27655186342264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-5.1159076974727213E-13</v>
      </c>
      <c r="BZ173" s="14">
        <f>BY173*VLOOKUP('Données projet'!$B$12,Paramètres!$A$1:$I$89,3,0)*VLOOKUP('Données projet'!$B$12,Paramètres!$A$1:$I$89,5,0)</f>
        <v>-5.1077222451567649E-13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378.11377635769639</v>
      </c>
      <c r="CE173" s="62">
        <f t="shared" si="148"/>
        <v>212.96194614625125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0</v>
      </c>
      <c r="CZ173" s="62">
        <f t="shared" si="150"/>
        <v>0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463.47439640666357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-5.1875304052373401E-13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384.79157630336857</v>
      </c>
      <c r="T174" s="62">
        <f t="shared" si="142"/>
        <v>216.22708298332475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5.9412741393316544E-14</v>
      </c>
      <c r="AK174" s="14">
        <f t="shared" si="164"/>
        <v>9.483138037075782E-13</v>
      </c>
      <c r="AL174" s="22">
        <f t="shared" si="165"/>
        <v>1.7551237327173916E-12</v>
      </c>
      <c r="AM174" s="62">
        <f t="shared" si="113"/>
        <v>293.33333333333508</v>
      </c>
      <c r="AN174" s="62">
        <f ca="1">AVERAGE(OFFSET($AM$3,0,0,'Données projet'!$E$10+1,1))-AVERAGE(OFFSET($H$3,0,0,'Données projet'!$E$10+1,1))</f>
        <v>461.01553399907135</v>
      </c>
      <c r="AO174" s="62">
        <f t="shared" si="144"/>
        <v>267.72486628876987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-5.1159076974727213E-13</v>
      </c>
      <c r="BE174" s="14">
        <f>BD174*VLOOKUP('Données projet'!$B$11,Paramètres!$A$1:$I$89,3,0)*VLOOKUP('Données projet'!$B$11,Paramètres!$A$1:$I$89,5,0)</f>
        <v>-5.5067630455596371E-13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411.48197932269562</v>
      </c>
      <c r="BJ174" s="62">
        <f t="shared" si="146"/>
        <v>229.27655186342264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-5.1159076974727213E-13</v>
      </c>
      <c r="BZ174" s="14">
        <f>BY174*VLOOKUP('Données projet'!$B$12,Paramètres!$A$1:$I$89,3,0)*VLOOKUP('Données projet'!$B$12,Paramètres!$A$1:$I$89,5,0)</f>
        <v>-5.1077222451567649E-13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378.11377635769639</v>
      </c>
      <c r="CE174" s="62">
        <f t="shared" si="148"/>
        <v>212.96194614625125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0</v>
      </c>
      <c r="CZ174" s="62">
        <f t="shared" si="150"/>
        <v>0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464.65363697384748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-5.1875304052373401E-13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384.79157630336857</v>
      </c>
      <c r="T175" s="62">
        <f t="shared" si="142"/>
        <v>216.22708298332475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5.9412741393316544E-14</v>
      </c>
      <c r="AK175" s="14">
        <f t="shared" si="164"/>
        <v>9.483138037075782E-13</v>
      </c>
      <c r="AL175" s="22">
        <f t="shared" si="165"/>
        <v>1.7551237327173916E-12</v>
      </c>
      <c r="AM175" s="62">
        <f t="shared" si="113"/>
        <v>293.33333333333508</v>
      </c>
      <c r="AN175" s="62">
        <f ca="1">AVERAGE(OFFSET($AM$3,0,0,'Données projet'!$E$10+1,1))-AVERAGE(OFFSET($H$3,0,0,'Données projet'!$E$10+1,1))</f>
        <v>461.01553399907135</v>
      </c>
      <c r="AO175" s="62">
        <f t="shared" si="144"/>
        <v>267.72486628876987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-5.1159076974727213E-13</v>
      </c>
      <c r="BE175" s="14">
        <f>BD175*VLOOKUP('Données projet'!$B$11,Paramètres!$A$1:$I$89,3,0)*VLOOKUP('Données projet'!$B$11,Paramètres!$A$1:$I$89,5,0)</f>
        <v>-5.5067630455596371E-13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411.48197932269562</v>
      </c>
      <c r="BJ175" s="62">
        <f t="shared" si="146"/>
        <v>229.27655186342264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-5.1159076974727213E-13</v>
      </c>
      <c r="BZ175" s="14">
        <f>BY175*VLOOKUP('Données projet'!$B$12,Paramètres!$A$1:$I$89,3,0)*VLOOKUP('Données projet'!$B$12,Paramètres!$A$1:$I$89,5,0)</f>
        <v>-5.1077222451567649E-13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378.11377635769639</v>
      </c>
      <c r="CE175" s="62">
        <f t="shared" si="148"/>
        <v>212.96194614625125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0</v>
      </c>
      <c r="CZ175" s="62">
        <f t="shared" si="150"/>
        <v>0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465.83272309806171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-5.1875304052373401E-13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384.79157630336857</v>
      </c>
      <c r="T176" s="62">
        <f t="shared" si="142"/>
        <v>216.22708298332475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5.9412741393316544E-14</v>
      </c>
      <c r="AK176" s="14">
        <f t="shared" si="164"/>
        <v>9.483138037075782E-13</v>
      </c>
      <c r="AL176" s="22">
        <f t="shared" si="165"/>
        <v>1.7551237327173916E-12</v>
      </c>
      <c r="AM176" s="62">
        <f t="shared" si="113"/>
        <v>293.33333333333508</v>
      </c>
      <c r="AN176" s="62">
        <f ca="1">AVERAGE(OFFSET($AM$3,0,0,'Données projet'!$E$10+1,1))-AVERAGE(OFFSET($H$3,0,0,'Données projet'!$E$10+1,1))</f>
        <v>461.01553399907135</v>
      </c>
      <c r="AO176" s="62">
        <f t="shared" si="144"/>
        <v>267.72486628876987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-5.1159076974727213E-13</v>
      </c>
      <c r="BE176" s="14">
        <f>BD176*VLOOKUP('Données projet'!$B$11,Paramètres!$A$1:$I$89,3,0)*VLOOKUP('Données projet'!$B$11,Paramètres!$A$1:$I$89,5,0)</f>
        <v>-5.5067630455596371E-13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411.48197932269562</v>
      </c>
      <c r="BJ176" s="62">
        <f t="shared" si="146"/>
        <v>229.27655186342264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-5.1159076974727213E-13</v>
      </c>
      <c r="BZ176" s="14">
        <f>BY176*VLOOKUP('Données projet'!$B$12,Paramètres!$A$1:$I$89,3,0)*VLOOKUP('Données projet'!$B$12,Paramètres!$A$1:$I$89,5,0)</f>
        <v>-5.1077222451567649E-13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378.11377635769639</v>
      </c>
      <c r="CE176" s="62">
        <f t="shared" si="148"/>
        <v>212.96194614625125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0</v>
      </c>
      <c r="CZ176" s="62">
        <f t="shared" si="150"/>
        <v>0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467.01165577563029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-5.1875304052373401E-13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384.79157630336857</v>
      </c>
      <c r="T177" s="62">
        <f t="shared" si="142"/>
        <v>216.22708298332475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5.9412741393316544E-14</v>
      </c>
      <c r="AK177" s="14">
        <f t="shared" si="164"/>
        <v>9.483138037075782E-13</v>
      </c>
      <c r="AL177" s="22">
        <f t="shared" si="165"/>
        <v>1.7551237327173916E-12</v>
      </c>
      <c r="AM177" s="62">
        <f t="shared" si="113"/>
        <v>293.33333333333508</v>
      </c>
      <c r="AN177" s="62">
        <f ca="1">AVERAGE(OFFSET($AM$3,0,0,'Données projet'!$E$10+1,1))-AVERAGE(OFFSET($H$3,0,0,'Données projet'!$E$10+1,1))</f>
        <v>461.01553399907135</v>
      </c>
      <c r="AO177" s="62">
        <f t="shared" si="144"/>
        <v>267.72486628876987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-5.1159076974727213E-13</v>
      </c>
      <c r="BE177" s="14">
        <f>BD177*VLOOKUP('Données projet'!$B$11,Paramètres!$A$1:$I$89,3,0)*VLOOKUP('Données projet'!$B$11,Paramètres!$A$1:$I$89,5,0)</f>
        <v>-5.5067630455596371E-13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411.48197932269562</v>
      </c>
      <c r="BJ177" s="62">
        <f t="shared" si="146"/>
        <v>229.27655186342264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-5.1159076974727213E-13</v>
      </c>
      <c r="BZ177" s="14">
        <f>BY177*VLOOKUP('Données projet'!$B$12,Paramètres!$A$1:$I$89,3,0)*VLOOKUP('Données projet'!$B$12,Paramètres!$A$1:$I$89,5,0)</f>
        <v>-5.1077222451567649E-13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378.11377635769639</v>
      </c>
      <c r="CE177" s="62">
        <f t="shared" si="148"/>
        <v>212.96194614625125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0</v>
      </c>
      <c r="CZ177" s="62">
        <f t="shared" si="150"/>
        <v>0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468.19043599076269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-5.1875304052373401E-13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384.79157630336857</v>
      </c>
      <c r="T178" s="62">
        <f t="shared" si="142"/>
        <v>216.22708298332475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5.9412741393316544E-14</v>
      </c>
      <c r="AK178" s="14">
        <f t="shared" si="164"/>
        <v>9.483138037075782E-13</v>
      </c>
      <c r="AL178" s="22">
        <f t="shared" si="165"/>
        <v>1.7551237327173916E-12</v>
      </c>
      <c r="AM178" s="62">
        <f t="shared" si="113"/>
        <v>293.33333333333508</v>
      </c>
      <c r="AN178" s="62">
        <f ca="1">AVERAGE(OFFSET($AM$3,0,0,'Données projet'!$E$10+1,1))-AVERAGE(OFFSET($H$3,0,0,'Données projet'!$E$10+1,1))</f>
        <v>461.01553399907135</v>
      </c>
      <c r="AO178" s="62">
        <f t="shared" si="144"/>
        <v>267.72486628876987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-5.1159076974727213E-13</v>
      </c>
      <c r="BE178" s="14">
        <f>BD178*VLOOKUP('Données projet'!$B$11,Paramètres!$A$1:$I$89,3,0)*VLOOKUP('Données projet'!$B$11,Paramètres!$A$1:$I$89,5,0)</f>
        <v>-5.5067630455596371E-13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411.48197932269562</v>
      </c>
      <c r="BJ178" s="62">
        <f t="shared" si="146"/>
        <v>229.27655186342264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-5.1159076974727213E-13</v>
      </c>
      <c r="BZ178" s="14">
        <f>BY178*VLOOKUP('Données projet'!$B$12,Paramètres!$A$1:$I$89,3,0)*VLOOKUP('Données projet'!$B$12,Paramètres!$A$1:$I$89,5,0)</f>
        <v>-5.1077222451567649E-13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378.11377635769639</v>
      </c>
      <c r="CE178" s="62">
        <f t="shared" si="148"/>
        <v>212.96194614625125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0</v>
      </c>
      <c r="CZ178" s="62">
        <f t="shared" si="150"/>
        <v>0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469.3690647157693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-5.1875304052373401E-13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384.79157630336857</v>
      </c>
      <c r="T179" s="62">
        <f t="shared" si="142"/>
        <v>216.22708298332475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5.9412741393316544E-14</v>
      </c>
      <c r="AK179" s="14">
        <f t="shared" si="164"/>
        <v>9.483138037075782E-13</v>
      </c>
      <c r="AL179" s="22">
        <f t="shared" si="165"/>
        <v>1.7551237327173916E-12</v>
      </c>
      <c r="AM179" s="62">
        <f t="shared" si="113"/>
        <v>293.33333333333508</v>
      </c>
      <c r="AN179" s="62">
        <f ca="1">AVERAGE(OFFSET($AM$3,0,0,'Données projet'!$E$10+1,1))-AVERAGE(OFFSET($H$3,0,0,'Données projet'!$E$10+1,1))</f>
        <v>461.01553399907135</v>
      </c>
      <c r="AO179" s="62">
        <f t="shared" si="144"/>
        <v>267.72486628876987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-5.1159076974727213E-13</v>
      </c>
      <c r="BE179" s="14">
        <f>BD179*VLOOKUP('Données projet'!$B$11,Paramètres!$A$1:$I$89,3,0)*VLOOKUP('Données projet'!$B$11,Paramètres!$A$1:$I$89,5,0)</f>
        <v>-5.5067630455596371E-13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411.48197932269562</v>
      </c>
      <c r="BJ179" s="62">
        <f t="shared" si="146"/>
        <v>229.27655186342264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-5.1159076974727213E-13</v>
      </c>
      <c r="BZ179" s="14">
        <f>BY179*VLOOKUP('Données projet'!$B$12,Paramètres!$A$1:$I$89,3,0)*VLOOKUP('Données projet'!$B$12,Paramètres!$A$1:$I$89,5,0)</f>
        <v>-5.1077222451567649E-13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378.11377635769639</v>
      </c>
      <c r="CE179" s="62">
        <f t="shared" si="148"/>
        <v>212.96194614625125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0</v>
      </c>
      <c r="CZ179" s="62">
        <f t="shared" si="150"/>
        <v>0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470.54754291127216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-5.1875304052373401E-13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384.79157630336857</v>
      </c>
      <c r="T180" s="62">
        <f t="shared" si="142"/>
        <v>216.22708298332475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5.9412741393316544E-14</v>
      </c>
      <c r="AK180" s="14">
        <f t="shared" si="164"/>
        <v>9.483138037075782E-13</v>
      </c>
      <c r="AL180" s="22">
        <f t="shared" si="165"/>
        <v>1.7551237327173916E-12</v>
      </c>
      <c r="AM180" s="62">
        <f t="shared" si="113"/>
        <v>293.33333333333508</v>
      </c>
      <c r="AN180" s="62">
        <f ca="1">AVERAGE(OFFSET($AM$3,0,0,'Données projet'!$E$10+1,1))-AVERAGE(OFFSET($H$3,0,0,'Données projet'!$E$10+1,1))</f>
        <v>461.01553399907135</v>
      </c>
      <c r="AO180" s="62">
        <f t="shared" si="144"/>
        <v>267.72486628876987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-5.1159076974727213E-13</v>
      </c>
      <c r="BE180" s="14">
        <f>BD180*VLOOKUP('Données projet'!$B$11,Paramètres!$A$1:$I$89,3,0)*VLOOKUP('Données projet'!$B$11,Paramètres!$A$1:$I$89,5,0)</f>
        <v>-5.5067630455596371E-13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411.48197932269562</v>
      </c>
      <c r="BJ180" s="62">
        <f t="shared" si="146"/>
        <v>229.27655186342264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-5.1159076974727213E-13</v>
      </c>
      <c r="BZ180" s="14">
        <f>BY180*VLOOKUP('Données projet'!$B$12,Paramètres!$A$1:$I$89,3,0)*VLOOKUP('Données projet'!$B$12,Paramètres!$A$1:$I$89,5,0)</f>
        <v>-5.1077222451567649E-13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378.11377635769639</v>
      </c>
      <c r="CE180" s="62">
        <f t="shared" si="148"/>
        <v>212.96194614625125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0</v>
      </c>
      <c r="CZ180" s="62">
        <f t="shared" si="150"/>
        <v>0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471.7258715264108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-5.1875304052373401E-13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384.79157630336857</v>
      </c>
      <c r="T181" s="62">
        <f t="shared" si="142"/>
        <v>216.22708298332475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5.9412741393316544E-14</v>
      </c>
      <c r="AK181" s="14">
        <f t="shared" si="164"/>
        <v>9.483138037075782E-13</v>
      </c>
      <c r="AL181" s="22">
        <f t="shared" si="165"/>
        <v>1.7551237327173916E-12</v>
      </c>
      <c r="AM181" s="62">
        <f t="shared" si="113"/>
        <v>293.33333333333508</v>
      </c>
      <c r="AN181" s="62">
        <f ca="1">AVERAGE(OFFSET($AM$3,0,0,'Données projet'!$E$10+1,1))-AVERAGE(OFFSET($H$3,0,0,'Données projet'!$E$10+1,1))</f>
        <v>461.01553399907135</v>
      </c>
      <c r="AO181" s="62">
        <f t="shared" si="144"/>
        <v>267.72486628876987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-5.1159076974727213E-13</v>
      </c>
      <c r="BE181" s="14">
        <f>BD181*VLOOKUP('Données projet'!$B$11,Paramètres!$A$1:$I$89,3,0)*VLOOKUP('Données projet'!$B$11,Paramètres!$A$1:$I$89,5,0)</f>
        <v>-5.5067630455596371E-13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411.48197932269562</v>
      </c>
      <c r="BJ181" s="62">
        <f t="shared" si="146"/>
        <v>229.27655186342264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-5.1159076974727213E-13</v>
      </c>
      <c r="BZ181" s="14">
        <f>BY181*VLOOKUP('Données projet'!$B$12,Paramètres!$A$1:$I$89,3,0)*VLOOKUP('Données projet'!$B$12,Paramètres!$A$1:$I$89,5,0)</f>
        <v>-5.1077222451567649E-13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378.11377635769639</v>
      </c>
      <c r="CE181" s="62">
        <f t="shared" si="148"/>
        <v>212.96194614625125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0</v>
      </c>
      <c r="CZ181" s="62">
        <f t="shared" si="150"/>
        <v>0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472.90405149904302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-5.1875304052373401E-13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384.79157630336857</v>
      </c>
      <c r="T182" s="62">
        <f t="shared" si="142"/>
        <v>216.22708298332475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5.9412741393316544E-14</v>
      </c>
      <c r="AK182" s="14">
        <f t="shared" si="164"/>
        <v>9.483138037075782E-13</v>
      </c>
      <c r="AL182" s="22">
        <f t="shared" si="165"/>
        <v>1.7551237327173916E-12</v>
      </c>
      <c r="AM182" s="62">
        <f t="shared" si="113"/>
        <v>293.33333333333508</v>
      </c>
      <c r="AN182" s="62">
        <f ca="1">AVERAGE(OFFSET($AM$3,0,0,'Données projet'!$E$10+1,1))-AVERAGE(OFFSET($H$3,0,0,'Données projet'!$E$10+1,1))</f>
        <v>461.01553399907135</v>
      </c>
      <c r="AO182" s="62">
        <f t="shared" si="144"/>
        <v>267.72486628876987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-5.1159076974727213E-13</v>
      </c>
      <c r="BE182" s="14">
        <f>BD182*VLOOKUP('Données projet'!$B$11,Paramètres!$A$1:$I$89,3,0)*VLOOKUP('Données projet'!$B$11,Paramètres!$A$1:$I$89,5,0)</f>
        <v>-5.5067630455596371E-13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411.48197932269562</v>
      </c>
      <c r="BJ182" s="62">
        <f t="shared" si="146"/>
        <v>229.27655186342264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-5.1159076974727213E-13</v>
      </c>
      <c r="BZ182" s="14">
        <f>BY182*VLOOKUP('Données projet'!$B$12,Paramètres!$A$1:$I$89,3,0)*VLOOKUP('Données projet'!$B$12,Paramètres!$A$1:$I$89,5,0)</f>
        <v>-5.1077222451567649E-13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378.11377635769639</v>
      </c>
      <c r="CE182" s="62">
        <f t="shared" si="148"/>
        <v>212.96194614625125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0</v>
      </c>
      <c r="CZ182" s="62">
        <f t="shared" si="150"/>
        <v>0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474.08208375594126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-5.1875304052373401E-13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384.79157630336857</v>
      </c>
      <c r="T183" s="62">
        <f t="shared" si="142"/>
        <v>216.22708298332475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5.9412741393316544E-14</v>
      </c>
      <c r="AK183" s="14">
        <f t="shared" si="164"/>
        <v>9.483138037075782E-13</v>
      </c>
      <c r="AL183" s="22">
        <f t="shared" si="165"/>
        <v>1.7551237327173916E-12</v>
      </c>
      <c r="AM183" s="62">
        <f t="shared" si="113"/>
        <v>293.33333333333508</v>
      </c>
      <c r="AN183" s="62">
        <f ca="1">AVERAGE(OFFSET($AM$3,0,0,'Données projet'!$E$10+1,1))-AVERAGE(OFFSET($H$3,0,0,'Données projet'!$E$10+1,1))</f>
        <v>461.01553399907135</v>
      </c>
      <c r="AO183" s="62">
        <f t="shared" si="144"/>
        <v>267.72486628876987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-5.1159076974727213E-13</v>
      </c>
      <c r="BE183" s="14">
        <f>BD183*VLOOKUP('Données projet'!$B$11,Paramètres!$A$1:$I$89,3,0)*VLOOKUP('Données projet'!$B$11,Paramètres!$A$1:$I$89,5,0)</f>
        <v>-5.5067630455596371E-13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411.48197932269562</v>
      </c>
      <c r="BJ183" s="62">
        <f t="shared" si="146"/>
        <v>229.27655186342264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-5.1159076974727213E-13</v>
      </c>
      <c r="BZ183" s="14">
        <f>BY183*VLOOKUP('Données projet'!$B$12,Paramètres!$A$1:$I$89,3,0)*VLOOKUP('Données projet'!$B$12,Paramètres!$A$1:$I$89,5,0)</f>
        <v>-5.1077222451567649E-13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378.11377635769639</v>
      </c>
      <c r="CE183" s="62">
        <f t="shared" si="148"/>
        <v>212.96194614625125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0</v>
      </c>
      <c r="CZ183" s="62">
        <f t="shared" si="150"/>
        <v>0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475.25996921298474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-5.1875304052373401E-13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384.79157630336857</v>
      </c>
      <c r="T184" s="62">
        <f t="shared" si="142"/>
        <v>216.22708298332475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5.9412741393316544E-14</v>
      </c>
      <c r="AK184" s="14">
        <f t="shared" si="164"/>
        <v>9.483138037075782E-13</v>
      </c>
      <c r="AL184" s="22">
        <f t="shared" si="165"/>
        <v>1.7551237327173916E-12</v>
      </c>
      <c r="AM184" s="62">
        <f t="shared" si="113"/>
        <v>293.33333333333508</v>
      </c>
      <c r="AN184" s="62">
        <f ca="1">AVERAGE(OFFSET($AM$3,0,0,'Données projet'!$E$10+1,1))-AVERAGE(OFFSET($H$3,0,0,'Données projet'!$E$10+1,1))</f>
        <v>461.01553399907135</v>
      </c>
      <c r="AO184" s="62">
        <f t="shared" si="144"/>
        <v>267.72486628876987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-5.1159076974727213E-13</v>
      </c>
      <c r="BE184" s="14">
        <f>BD184*VLOOKUP('Données projet'!$B$11,Paramètres!$A$1:$I$89,3,0)*VLOOKUP('Données projet'!$B$11,Paramètres!$A$1:$I$89,5,0)</f>
        <v>-5.5067630455596371E-13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411.48197932269562</v>
      </c>
      <c r="BJ184" s="62">
        <f t="shared" si="146"/>
        <v>229.27655186342264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-5.1159076974727213E-13</v>
      </c>
      <c r="BZ184" s="14">
        <f>BY184*VLOOKUP('Données projet'!$B$12,Paramètres!$A$1:$I$89,3,0)*VLOOKUP('Données projet'!$B$12,Paramètres!$A$1:$I$89,5,0)</f>
        <v>-5.1077222451567649E-13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378.11377635769639</v>
      </c>
      <c r="CE184" s="62">
        <f t="shared" si="148"/>
        <v>212.96194614625125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0</v>
      </c>
      <c r="CZ184" s="62">
        <f t="shared" si="150"/>
        <v>0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476.43770877534655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-5.1875304052373401E-13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384.79157630336857</v>
      </c>
      <c r="T185" s="62">
        <f t="shared" si="142"/>
        <v>216.22708298332475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5.9412741393316544E-14</v>
      </c>
      <c r="AK185" s="14">
        <f t="shared" si="164"/>
        <v>9.483138037075782E-13</v>
      </c>
      <c r="AL185" s="22">
        <f t="shared" si="165"/>
        <v>1.7551237327173916E-12</v>
      </c>
      <c r="AM185" s="62">
        <f t="shared" si="113"/>
        <v>293.33333333333508</v>
      </c>
      <c r="AN185" s="62">
        <f ca="1">AVERAGE(OFFSET($AM$3,0,0,'Données projet'!$E$10+1,1))-AVERAGE(OFFSET($H$3,0,0,'Données projet'!$E$10+1,1))</f>
        <v>461.01553399907135</v>
      </c>
      <c r="AO185" s="62">
        <f t="shared" si="144"/>
        <v>267.72486628876987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-5.1159076974727213E-13</v>
      </c>
      <c r="BE185" s="14">
        <f>BD185*VLOOKUP('Données projet'!$B$11,Paramètres!$A$1:$I$89,3,0)*VLOOKUP('Données projet'!$B$11,Paramètres!$A$1:$I$89,5,0)</f>
        <v>-5.5067630455596371E-13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411.48197932269562</v>
      </c>
      <c r="BJ185" s="62">
        <f t="shared" si="146"/>
        <v>229.27655186342264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-5.1159076974727213E-13</v>
      </c>
      <c r="BZ185" s="14">
        <f>BY185*VLOOKUP('Données projet'!$B$12,Paramètres!$A$1:$I$89,3,0)*VLOOKUP('Données projet'!$B$12,Paramètres!$A$1:$I$89,5,0)</f>
        <v>-5.1077222451567649E-13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378.11377635769639</v>
      </c>
      <c r="CE185" s="62">
        <f t="shared" si="148"/>
        <v>212.96194614625125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0</v>
      </c>
      <c r="CZ185" s="62">
        <f t="shared" si="150"/>
        <v>0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477.61530333767718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-5.1875304052373401E-13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384.79157630336857</v>
      </c>
      <c r="T186" s="62">
        <f t="shared" si="142"/>
        <v>216.22708298332475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5.9412741393316544E-14</v>
      </c>
      <c r="AK186" s="14">
        <f t="shared" si="164"/>
        <v>9.483138037075782E-13</v>
      </c>
      <c r="AL186" s="22">
        <f t="shared" si="165"/>
        <v>1.7551237327173916E-12</v>
      </c>
      <c r="AM186" s="62">
        <f t="shared" si="113"/>
        <v>293.33333333333508</v>
      </c>
      <c r="AN186" s="62">
        <f ca="1">AVERAGE(OFFSET($AM$3,0,0,'Données projet'!$E$10+1,1))-AVERAGE(OFFSET($H$3,0,0,'Données projet'!$E$10+1,1))</f>
        <v>461.01553399907135</v>
      </c>
      <c r="AO186" s="62">
        <f t="shared" si="144"/>
        <v>267.72486628876987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-5.1159076974727213E-13</v>
      </c>
      <c r="BE186" s="14">
        <f>BD186*VLOOKUP('Données projet'!$B$11,Paramètres!$A$1:$I$89,3,0)*VLOOKUP('Données projet'!$B$11,Paramètres!$A$1:$I$89,5,0)</f>
        <v>-5.5067630455596371E-13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411.48197932269562</v>
      </c>
      <c r="BJ186" s="62">
        <f t="shared" si="146"/>
        <v>229.27655186342264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-5.1159076974727213E-13</v>
      </c>
      <c r="BZ186" s="14">
        <f>BY186*VLOOKUP('Données projet'!$B$12,Paramètres!$A$1:$I$89,3,0)*VLOOKUP('Données projet'!$B$12,Paramètres!$A$1:$I$89,5,0)</f>
        <v>-5.1077222451567649E-13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378.11377635769639</v>
      </c>
      <c r="CE186" s="62">
        <f t="shared" si="148"/>
        <v>212.96194614625125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0</v>
      </c>
      <c r="CZ186" s="62">
        <f t="shared" si="150"/>
        <v>0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478.79275378428366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-5.1875304052373401E-13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384.79157630336857</v>
      </c>
      <c r="T187" s="62">
        <f t="shared" si="142"/>
        <v>216.22708298332475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5.9412741393316544E-14</v>
      </c>
      <c r="AK187" s="14">
        <f t="shared" si="164"/>
        <v>9.483138037075782E-13</v>
      </c>
      <c r="AL187" s="22">
        <f t="shared" si="165"/>
        <v>1.7551237327173916E-12</v>
      </c>
      <c r="AM187" s="62">
        <f t="shared" si="113"/>
        <v>293.33333333333508</v>
      </c>
      <c r="AN187" s="62">
        <f ca="1">AVERAGE(OFFSET($AM$3,0,0,'Données projet'!$E$10+1,1))-AVERAGE(OFFSET($H$3,0,0,'Données projet'!$E$10+1,1))</f>
        <v>461.01553399907135</v>
      </c>
      <c r="AO187" s="62">
        <f t="shared" si="144"/>
        <v>267.72486628876987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-5.1159076974727213E-13</v>
      </c>
      <c r="BE187" s="14">
        <f>BD187*VLOOKUP('Données projet'!$B$11,Paramètres!$A$1:$I$89,3,0)*VLOOKUP('Données projet'!$B$11,Paramètres!$A$1:$I$89,5,0)</f>
        <v>-5.5067630455596371E-13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411.48197932269562</v>
      </c>
      <c r="BJ187" s="62">
        <f t="shared" si="146"/>
        <v>229.27655186342264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-5.1159076974727213E-13</v>
      </c>
      <c r="BZ187" s="14">
        <f>BY187*VLOOKUP('Données projet'!$B$12,Paramètres!$A$1:$I$89,3,0)*VLOOKUP('Données projet'!$B$12,Paramètres!$A$1:$I$89,5,0)</f>
        <v>-5.1077222451567649E-13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378.11377635769639</v>
      </c>
      <c r="CE187" s="62">
        <f t="shared" si="148"/>
        <v>212.96194614625125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0</v>
      </c>
      <c r="CZ187" s="62">
        <f t="shared" si="150"/>
        <v>0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479.97006098930456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-5.1875304052373401E-13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384.79157630336857</v>
      </c>
      <c r="T188" s="62">
        <f t="shared" si="142"/>
        <v>216.22708298332475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5.9412741393316544E-14</v>
      </c>
      <c r="AK188" s="14">
        <f t="shared" si="164"/>
        <v>9.483138037075782E-13</v>
      </c>
      <c r="AL188" s="22">
        <f t="shared" si="165"/>
        <v>1.7551237327173916E-12</v>
      </c>
      <c r="AM188" s="62">
        <f t="shared" si="113"/>
        <v>293.33333333333508</v>
      </c>
      <c r="AN188" s="62">
        <f ca="1">AVERAGE(OFFSET($AM$3,0,0,'Données projet'!$E$10+1,1))-AVERAGE(OFFSET($H$3,0,0,'Données projet'!$E$10+1,1))</f>
        <v>461.01553399907135</v>
      </c>
      <c r="AO188" s="62">
        <f t="shared" si="144"/>
        <v>267.72486628876987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-5.1159076974727213E-13</v>
      </c>
      <c r="BE188" s="14">
        <f>BD188*VLOOKUP('Données projet'!$B$11,Paramètres!$A$1:$I$89,3,0)*VLOOKUP('Données projet'!$B$11,Paramètres!$A$1:$I$89,5,0)</f>
        <v>-5.5067630455596371E-13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411.48197932269562</v>
      </c>
      <c r="BJ188" s="62">
        <f t="shared" si="146"/>
        <v>229.27655186342264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-5.1159076974727213E-13</v>
      </c>
      <c r="BZ188" s="14">
        <f>BY188*VLOOKUP('Données projet'!$B$12,Paramètres!$A$1:$I$89,3,0)*VLOOKUP('Données projet'!$B$12,Paramètres!$A$1:$I$89,5,0)</f>
        <v>-5.1077222451567649E-13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378.11377635769639</v>
      </c>
      <c r="CE188" s="62">
        <f t="shared" si="148"/>
        <v>212.96194614625125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0</v>
      </c>
      <c r="CZ188" s="62">
        <f t="shared" si="150"/>
        <v>0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481.1472258168813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-5.1875304052373401E-13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384.79157630336857</v>
      </c>
      <c r="T189" s="62">
        <f t="shared" si="142"/>
        <v>216.22708298332475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5.9412741393316544E-14</v>
      </c>
      <c r="AK189" s="14">
        <f t="shared" si="164"/>
        <v>9.483138037075782E-13</v>
      </c>
      <c r="AL189" s="22">
        <f t="shared" si="165"/>
        <v>1.7551237327173916E-12</v>
      </c>
      <c r="AM189" s="62">
        <f t="shared" si="113"/>
        <v>293.33333333333508</v>
      </c>
      <c r="AN189" s="62">
        <f ca="1">AVERAGE(OFFSET($AM$3,0,0,'Données projet'!$E$10+1,1))-AVERAGE(OFFSET($H$3,0,0,'Données projet'!$E$10+1,1))</f>
        <v>461.01553399907135</v>
      </c>
      <c r="AO189" s="62">
        <f t="shared" si="144"/>
        <v>267.72486628876987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-5.1159076974727213E-13</v>
      </c>
      <c r="BE189" s="14">
        <f>BD189*VLOOKUP('Données projet'!$B$11,Paramètres!$A$1:$I$89,3,0)*VLOOKUP('Données projet'!$B$11,Paramètres!$A$1:$I$89,5,0)</f>
        <v>-5.5067630455596371E-13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411.48197932269562</v>
      </c>
      <c r="BJ189" s="62">
        <f t="shared" si="146"/>
        <v>229.27655186342264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-5.1159076974727213E-13</v>
      </c>
      <c r="BZ189" s="14">
        <f>BY189*VLOOKUP('Données projet'!$B$12,Paramètres!$A$1:$I$89,3,0)*VLOOKUP('Données projet'!$B$12,Paramètres!$A$1:$I$89,5,0)</f>
        <v>-5.1077222451567649E-13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378.11377635769639</v>
      </c>
      <c r="CE189" s="62">
        <f t="shared" si="148"/>
        <v>212.96194614625125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0</v>
      </c>
      <c r="CZ189" s="62">
        <f t="shared" si="150"/>
        <v>0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482.32424912132575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-5.1875304052373401E-13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384.79157630336857</v>
      </c>
      <c r="T190" s="62">
        <f t="shared" si="142"/>
        <v>216.22708298332475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5.9412741393316544E-14</v>
      </c>
      <c r="AK190" s="14">
        <f t="shared" si="164"/>
        <v>9.483138037075782E-13</v>
      </c>
      <c r="AL190" s="22">
        <f t="shared" si="165"/>
        <v>1.7551237327173916E-12</v>
      </c>
      <c r="AM190" s="62">
        <f t="shared" si="113"/>
        <v>293.33333333333508</v>
      </c>
      <c r="AN190" s="62">
        <f ca="1">AVERAGE(OFFSET($AM$3,0,0,'Données projet'!$E$10+1,1))-AVERAGE(OFFSET($H$3,0,0,'Données projet'!$E$10+1,1))</f>
        <v>461.01553399907135</v>
      </c>
      <c r="AO190" s="62">
        <f t="shared" si="144"/>
        <v>267.72486628876987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-5.1159076974727213E-13</v>
      </c>
      <c r="BE190" s="14">
        <f>BD190*VLOOKUP('Données projet'!$B$11,Paramètres!$A$1:$I$89,3,0)*VLOOKUP('Données projet'!$B$11,Paramètres!$A$1:$I$89,5,0)</f>
        <v>-5.5067630455596371E-13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411.48197932269562</v>
      </c>
      <c r="BJ190" s="62">
        <f t="shared" si="146"/>
        <v>229.27655186342264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-5.1159076974727213E-13</v>
      </c>
      <c r="BZ190" s="14">
        <f>BY190*VLOOKUP('Données projet'!$B$12,Paramètres!$A$1:$I$89,3,0)*VLOOKUP('Données projet'!$B$12,Paramètres!$A$1:$I$89,5,0)</f>
        <v>-5.1077222451567649E-13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378.11377635769639</v>
      </c>
      <c r="CE190" s="62">
        <f t="shared" si="148"/>
        <v>212.96194614625125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0</v>
      </c>
      <c r="CZ190" s="62">
        <f t="shared" si="150"/>
        <v>0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483.50113174728358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-5.1875304052373401E-13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384.79157630336857</v>
      </c>
      <c r="T191" s="62">
        <f t="shared" si="142"/>
        <v>216.22708298332475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5.9412741393316544E-14</v>
      </c>
      <c r="AK191" s="14">
        <f t="shared" si="164"/>
        <v>9.483138037075782E-13</v>
      </c>
      <c r="AL191" s="22">
        <f t="shared" si="165"/>
        <v>1.7551237327173916E-12</v>
      </c>
      <c r="AM191" s="62">
        <f t="shared" si="113"/>
        <v>293.33333333333508</v>
      </c>
      <c r="AN191" s="62">
        <f ca="1">AVERAGE(OFFSET($AM$3,0,0,'Données projet'!$E$10+1,1))-AVERAGE(OFFSET($H$3,0,0,'Données projet'!$E$10+1,1))</f>
        <v>461.01553399907135</v>
      </c>
      <c r="AO191" s="62">
        <f t="shared" si="144"/>
        <v>267.72486628876987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-5.1159076974727213E-13</v>
      </c>
      <c r="BE191" s="14">
        <f>BD191*VLOOKUP('Données projet'!$B$11,Paramètres!$A$1:$I$89,3,0)*VLOOKUP('Données projet'!$B$11,Paramètres!$A$1:$I$89,5,0)</f>
        <v>-5.5067630455596371E-13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411.48197932269562</v>
      </c>
      <c r="BJ191" s="62">
        <f t="shared" si="146"/>
        <v>229.27655186342264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-5.1159076974727213E-13</v>
      </c>
      <c r="BZ191" s="14">
        <f>BY191*VLOOKUP('Données projet'!$B$12,Paramètres!$A$1:$I$89,3,0)*VLOOKUP('Données projet'!$B$12,Paramètres!$A$1:$I$89,5,0)</f>
        <v>-5.1077222451567649E-13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378.11377635769639</v>
      </c>
      <c r="CE191" s="62">
        <f t="shared" si="148"/>
        <v>212.96194614625125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0</v>
      </c>
      <c r="CZ191" s="62">
        <f t="shared" si="150"/>
        <v>0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484.67787452989506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-5.1875304052373401E-13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384.79157630336857</v>
      </c>
      <c r="T192" s="62">
        <f t="shared" si="142"/>
        <v>216.22708298332475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5.9412741393316544E-14</v>
      </c>
      <c r="AK192" s="14">
        <f t="shared" si="164"/>
        <v>9.483138037075782E-13</v>
      </c>
      <c r="AL192" s="22">
        <f t="shared" si="165"/>
        <v>1.7551237327173916E-12</v>
      </c>
      <c r="AM192" s="62">
        <f t="shared" si="113"/>
        <v>293.33333333333508</v>
      </c>
      <c r="AN192" s="62">
        <f ca="1">AVERAGE(OFFSET($AM$3,0,0,'Données projet'!$E$10+1,1))-AVERAGE(OFFSET($H$3,0,0,'Données projet'!$E$10+1,1))</f>
        <v>461.01553399907135</v>
      </c>
      <c r="AO192" s="62">
        <f t="shared" si="144"/>
        <v>267.72486628876987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-5.1159076974727213E-13</v>
      </c>
      <c r="BE192" s="14">
        <f>BD192*VLOOKUP('Données projet'!$B$11,Paramètres!$A$1:$I$89,3,0)*VLOOKUP('Données projet'!$B$11,Paramètres!$A$1:$I$89,5,0)</f>
        <v>-5.5067630455596371E-13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411.48197932269562</v>
      </c>
      <c r="BJ192" s="62">
        <f t="shared" si="146"/>
        <v>229.27655186342264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-5.1159076974727213E-13</v>
      </c>
      <c r="BZ192" s="14">
        <f>BY192*VLOOKUP('Données projet'!$B$12,Paramètres!$A$1:$I$89,3,0)*VLOOKUP('Données projet'!$B$12,Paramètres!$A$1:$I$89,5,0)</f>
        <v>-5.1077222451567649E-13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378.11377635769639</v>
      </c>
      <c r="CE192" s="62">
        <f t="shared" si="148"/>
        <v>212.96194614625125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0</v>
      </c>
      <c r="CZ192" s="62">
        <f t="shared" si="150"/>
        <v>0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485.85447829495109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-5.1875304052373401E-13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384.79157630336857</v>
      </c>
      <c r="T193" s="62">
        <f t="shared" si="142"/>
        <v>216.22708298332475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5.9412741393316544E-14</v>
      </c>
      <c r="AK193" s="14">
        <f t="shared" si="164"/>
        <v>9.483138037075782E-13</v>
      </c>
      <c r="AL193" s="22">
        <f t="shared" si="165"/>
        <v>1.7551237327173916E-12</v>
      </c>
      <c r="AM193" s="62">
        <f t="shared" si="113"/>
        <v>293.33333333333508</v>
      </c>
      <c r="AN193" s="62">
        <f ca="1">AVERAGE(OFFSET($AM$3,0,0,'Données projet'!$E$10+1,1))-AVERAGE(OFFSET($H$3,0,0,'Données projet'!$E$10+1,1))</f>
        <v>461.01553399907135</v>
      </c>
      <c r="AO193" s="62">
        <f t="shared" si="144"/>
        <v>267.72486628876987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-5.1159076974727213E-13</v>
      </c>
      <c r="BE193" s="14">
        <f>BD193*VLOOKUP('Données projet'!$B$11,Paramètres!$A$1:$I$89,3,0)*VLOOKUP('Données projet'!$B$11,Paramètres!$A$1:$I$89,5,0)</f>
        <v>-5.5067630455596371E-13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411.48197932269562</v>
      </c>
      <c r="BJ193" s="62">
        <f t="shared" si="146"/>
        <v>229.27655186342264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-5.1159076974727213E-13</v>
      </c>
      <c r="BZ193" s="14">
        <f>BY193*VLOOKUP('Données projet'!$B$12,Paramètres!$A$1:$I$89,3,0)*VLOOKUP('Données projet'!$B$12,Paramètres!$A$1:$I$89,5,0)</f>
        <v>-5.1077222451567649E-13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378.11377635769639</v>
      </c>
      <c r="CE193" s="62">
        <f t="shared" si="148"/>
        <v>212.96194614625125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0</v>
      </c>
      <c r="CZ193" s="62">
        <f t="shared" si="150"/>
        <v>0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487.03094385904706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-5.1875304052373401E-13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384.79157630336857</v>
      </c>
      <c r="T194" s="62">
        <f t="shared" si="142"/>
        <v>216.22708298332475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5.9412741393316544E-14</v>
      </c>
      <c r="AK194" s="14">
        <f t="shared" si="164"/>
        <v>9.483138037075782E-13</v>
      </c>
      <c r="AL194" s="22">
        <f t="shared" si="165"/>
        <v>1.7551237327173916E-12</v>
      </c>
      <c r="AM194" s="62">
        <f t="shared" si="113"/>
        <v>293.33333333333508</v>
      </c>
      <c r="AN194" s="62">
        <f ca="1">AVERAGE(OFFSET($AM$3,0,0,'Données projet'!$E$10+1,1))-AVERAGE(OFFSET($H$3,0,0,'Données projet'!$E$10+1,1))</f>
        <v>461.01553399907135</v>
      </c>
      <c r="AO194" s="62">
        <f t="shared" si="144"/>
        <v>267.72486628876987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-5.1159076974727213E-13</v>
      </c>
      <c r="BE194" s="14">
        <f>BD194*VLOOKUP('Données projet'!$B$11,Paramètres!$A$1:$I$89,3,0)*VLOOKUP('Données projet'!$B$11,Paramètres!$A$1:$I$89,5,0)</f>
        <v>-5.5067630455596371E-13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411.48197932269562</v>
      </c>
      <c r="BJ194" s="62">
        <f t="shared" si="146"/>
        <v>229.27655186342264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-5.1159076974727213E-13</v>
      </c>
      <c r="BZ194" s="14">
        <f>BY194*VLOOKUP('Données projet'!$B$12,Paramètres!$A$1:$I$89,3,0)*VLOOKUP('Données projet'!$B$12,Paramètres!$A$1:$I$89,5,0)</f>
        <v>-5.1077222451567649E-13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378.11377635769639</v>
      </c>
      <c r="CE194" s="62">
        <f t="shared" si="148"/>
        <v>212.96194614625125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0</v>
      </c>
      <c r="CZ194" s="62">
        <f t="shared" si="150"/>
        <v>0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488.20727202973239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-5.1875304052373401E-13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384.79157630336857</v>
      </c>
      <c r="T195" s="62">
        <f t="shared" si="142"/>
        <v>216.22708298332475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5.9412741393316544E-14</v>
      </c>
      <c r="AK195" s="14">
        <f t="shared" si="164"/>
        <v>9.483138037075782E-13</v>
      </c>
      <c r="AL195" s="22">
        <f t="shared" si="165"/>
        <v>1.7551237327173916E-12</v>
      </c>
      <c r="AM195" s="62">
        <f t="shared" si="113"/>
        <v>293.33333333333508</v>
      </c>
      <c r="AN195" s="62">
        <f ca="1">AVERAGE(OFFSET($AM$3,0,0,'Données projet'!$E$10+1,1))-AVERAGE(OFFSET($H$3,0,0,'Données projet'!$E$10+1,1))</f>
        <v>461.01553399907135</v>
      </c>
      <c r="AO195" s="62">
        <f t="shared" si="144"/>
        <v>267.72486628876987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-5.1159076974727213E-13</v>
      </c>
      <c r="BE195" s="14">
        <f>BD195*VLOOKUP('Données projet'!$B$11,Paramètres!$A$1:$I$89,3,0)*VLOOKUP('Données projet'!$B$11,Paramètres!$A$1:$I$89,5,0)</f>
        <v>-5.5067630455596371E-13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411.48197932269562</v>
      </c>
      <c r="BJ195" s="62">
        <f t="shared" si="146"/>
        <v>229.27655186342264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-5.1159076974727213E-13</v>
      </c>
      <c r="BZ195" s="14">
        <f>BY195*VLOOKUP('Données projet'!$B$12,Paramètres!$A$1:$I$89,3,0)*VLOOKUP('Données projet'!$B$12,Paramètres!$A$1:$I$89,5,0)</f>
        <v>-5.1077222451567649E-13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378.11377635769639</v>
      </c>
      <c r="CE195" s="62">
        <f t="shared" si="148"/>
        <v>212.96194614625125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0</v>
      </c>
      <c r="CZ195" s="62">
        <f t="shared" si="150"/>
        <v>0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489.38346360565777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-5.1875304052373401E-13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384.79157630336857</v>
      </c>
      <c r="T196" s="62">
        <f t="shared" si="142"/>
        <v>216.22708298332475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5.9412741393316544E-14</v>
      </c>
      <c r="AK196" s="14">
        <f t="shared" si="164"/>
        <v>9.483138037075782E-13</v>
      </c>
      <c r="AL196" s="22">
        <f t="shared" si="165"/>
        <v>1.7551237327173916E-12</v>
      </c>
      <c r="AM196" s="62">
        <f t="shared" ref="AM196:AM203" si="193">AL196+(AD196+AE196)*44/12</f>
        <v>293.33333333333508</v>
      </c>
      <c r="AN196" s="62">
        <f ca="1">AVERAGE(OFFSET($AM$3,0,0,'Données projet'!$E$10+1,1))-AVERAGE(OFFSET($H$3,0,0,'Données projet'!$E$10+1,1))</f>
        <v>461.01553399907135</v>
      </c>
      <c r="AO196" s="62">
        <f t="shared" si="144"/>
        <v>267.72486628876987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-5.1159076974727213E-13</v>
      </c>
      <c r="BE196" s="14">
        <f>BD196*VLOOKUP('Données projet'!$B$11,Paramètres!$A$1:$I$89,3,0)*VLOOKUP('Données projet'!$B$11,Paramètres!$A$1:$I$89,5,0)</f>
        <v>-5.5067630455596371E-13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411.48197932269562</v>
      </c>
      <c r="BJ196" s="62">
        <f t="shared" si="146"/>
        <v>229.27655186342264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-5.1159076974727213E-13</v>
      </c>
      <c r="BZ196" s="14">
        <f>BY196*VLOOKUP('Données projet'!$B$12,Paramètres!$A$1:$I$89,3,0)*VLOOKUP('Données projet'!$B$12,Paramètres!$A$1:$I$89,5,0)</f>
        <v>-5.1077222451567649E-13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378.11377635769639</v>
      </c>
      <c r="CE196" s="62">
        <f t="shared" si="148"/>
        <v>212.96194614625125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0</v>
      </c>
      <c r="CZ196" s="62">
        <f t="shared" si="150"/>
        <v>0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490.55951937671841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-5.1875304052373401E-13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384.79157630336857</v>
      </c>
      <c r="T197" s="62">
        <f t="shared" ref="T197:T203" si="204">$T$3</f>
        <v>216.22708298332475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5.9412741393316544E-14</v>
      </c>
      <c r="AK197" s="14">
        <f t="shared" si="164"/>
        <v>9.483138037075782E-13</v>
      </c>
      <c r="AL197" s="22">
        <f t="shared" si="165"/>
        <v>1.7551237327173916E-12</v>
      </c>
      <c r="AM197" s="62">
        <f t="shared" si="193"/>
        <v>293.33333333333508</v>
      </c>
      <c r="AN197" s="62">
        <f ca="1">AVERAGE(OFFSET($AM$3,0,0,'Données projet'!$E$10+1,1))-AVERAGE(OFFSET($H$3,0,0,'Données projet'!$E$10+1,1))</f>
        <v>461.01553399907135</v>
      </c>
      <c r="AO197" s="62">
        <f t="shared" ref="AO197:AO203" si="205">$AO$3</f>
        <v>267.72486628876987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-5.1159076974727213E-13</v>
      </c>
      <c r="BE197" s="14">
        <f>BD197*VLOOKUP('Données projet'!$B$11,Paramètres!$A$1:$I$89,3,0)*VLOOKUP('Données projet'!$B$11,Paramètres!$A$1:$I$89,5,0)</f>
        <v>-5.5067630455596371E-13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411.48197932269562</v>
      </c>
      <c r="BJ197" s="62">
        <f t="shared" ref="BJ197:BJ203" si="206">$BJ$3</f>
        <v>229.27655186342264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-5.1159076974727213E-13</v>
      </c>
      <c r="BZ197" s="14">
        <f>BY197*VLOOKUP('Données projet'!$B$12,Paramètres!$A$1:$I$89,3,0)*VLOOKUP('Données projet'!$B$12,Paramètres!$A$1:$I$89,5,0)</f>
        <v>-5.1077222451567649E-13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378.11377635769639</v>
      </c>
      <c r="CE197" s="62">
        <f t="shared" ref="CE197:CE203" si="207">$CE$3</f>
        <v>212.96194614625125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0</v>
      </c>
      <c r="CZ197" s="62">
        <f t="shared" ref="CZ197:CZ203" si="208">$CZ$3</f>
        <v>0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491.73544012419472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-5.1875304052373401E-13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384.79157630336857</v>
      </c>
      <c r="T198" s="62">
        <f t="shared" si="204"/>
        <v>216.22708298332475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5.9412741393316544E-14</v>
      </c>
      <c r="AK198" s="14">
        <f t="shared" si="164"/>
        <v>9.483138037075782E-13</v>
      </c>
      <c r="AL198" s="22">
        <f t="shared" si="165"/>
        <v>1.7551237327173916E-12</v>
      </c>
      <c r="AM198" s="62">
        <f t="shared" si="193"/>
        <v>293.33333333333508</v>
      </c>
      <c r="AN198" s="62">
        <f ca="1">AVERAGE(OFFSET($AM$3,0,0,'Données projet'!$E$10+1,1))-AVERAGE(OFFSET($H$3,0,0,'Données projet'!$E$10+1,1))</f>
        <v>461.01553399907135</v>
      </c>
      <c r="AO198" s="62">
        <f t="shared" si="205"/>
        <v>267.72486628876987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-5.1159076974727213E-13</v>
      </c>
      <c r="BE198" s="14">
        <f>BD198*VLOOKUP('Données projet'!$B$11,Paramètres!$A$1:$I$89,3,0)*VLOOKUP('Données projet'!$B$11,Paramètres!$A$1:$I$89,5,0)</f>
        <v>-5.5067630455596371E-13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411.48197932269562</v>
      </c>
      <c r="BJ198" s="62">
        <f t="shared" si="206"/>
        <v>229.27655186342264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-5.1159076974727213E-13</v>
      </c>
      <c r="BZ198" s="14">
        <f>BY198*VLOOKUP('Données projet'!$B$12,Paramètres!$A$1:$I$89,3,0)*VLOOKUP('Données projet'!$B$12,Paramètres!$A$1:$I$89,5,0)</f>
        <v>-5.1077222451567649E-13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378.11377635769639</v>
      </c>
      <c r="CE198" s="62">
        <f t="shared" si="207"/>
        <v>212.96194614625125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0</v>
      </c>
      <c r="CZ198" s="62">
        <f t="shared" si="208"/>
        <v>0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492.91122662089026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-5.1875304052373401E-13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384.79157630336857</v>
      </c>
      <c r="T199" s="62">
        <f t="shared" si="204"/>
        <v>216.22708298332475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5.9412741393316544E-14</v>
      </c>
      <c r="AK199" s="14">
        <f t="shared" si="164"/>
        <v>9.483138037075782E-13</v>
      </c>
      <c r="AL199" s="22">
        <f t="shared" si="165"/>
        <v>1.7551237327173916E-12</v>
      </c>
      <c r="AM199" s="62">
        <f t="shared" si="193"/>
        <v>293.33333333333508</v>
      </c>
      <c r="AN199" s="62">
        <f ca="1">AVERAGE(OFFSET($AM$3,0,0,'Données projet'!$E$10+1,1))-AVERAGE(OFFSET($H$3,0,0,'Données projet'!$E$10+1,1))</f>
        <v>461.01553399907135</v>
      </c>
      <c r="AO199" s="62">
        <f t="shared" si="205"/>
        <v>267.72486628876987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-5.1159076974727213E-13</v>
      </c>
      <c r="BE199" s="14">
        <f>BD199*VLOOKUP('Données projet'!$B$11,Paramètres!$A$1:$I$89,3,0)*VLOOKUP('Données projet'!$B$11,Paramètres!$A$1:$I$89,5,0)</f>
        <v>-5.5067630455596371E-13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411.48197932269562</v>
      </c>
      <c r="BJ199" s="62">
        <f t="shared" si="206"/>
        <v>229.27655186342264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-5.1159076974727213E-13</v>
      </c>
      <c r="BZ199" s="14">
        <f>BY199*VLOOKUP('Données projet'!$B$12,Paramètres!$A$1:$I$89,3,0)*VLOOKUP('Données projet'!$B$12,Paramètres!$A$1:$I$89,5,0)</f>
        <v>-5.1077222451567649E-13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378.11377635769639</v>
      </c>
      <c r="CE199" s="62">
        <f t="shared" si="207"/>
        <v>212.96194614625125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0</v>
      </c>
      <c r="CZ199" s="62">
        <f t="shared" si="208"/>
        <v>0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494.08687963126607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-5.1875304052373401E-13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384.79157630336857</v>
      </c>
      <c r="T200" s="62">
        <f t="shared" si="204"/>
        <v>216.22708298332475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5.9412741393316544E-14</v>
      </c>
      <c r="AK200" s="14">
        <f t="shared" si="164"/>
        <v>9.483138037075782E-13</v>
      </c>
      <c r="AL200" s="22">
        <f t="shared" si="165"/>
        <v>1.7551237327173916E-12</v>
      </c>
      <c r="AM200" s="62">
        <f t="shared" si="193"/>
        <v>293.33333333333508</v>
      </c>
      <c r="AN200" s="62">
        <f ca="1">AVERAGE(OFFSET($AM$3,0,0,'Données projet'!$E$10+1,1))-AVERAGE(OFFSET($H$3,0,0,'Données projet'!$E$10+1,1))</f>
        <v>461.01553399907135</v>
      </c>
      <c r="AO200" s="62">
        <f t="shared" si="205"/>
        <v>267.72486628876987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-5.1159076974727213E-13</v>
      </c>
      <c r="BE200" s="14">
        <f>BD200*VLOOKUP('Données projet'!$B$11,Paramètres!$A$1:$I$89,3,0)*VLOOKUP('Données projet'!$B$11,Paramètres!$A$1:$I$89,5,0)</f>
        <v>-5.5067630455596371E-13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411.48197932269562</v>
      </c>
      <c r="BJ200" s="62">
        <f t="shared" si="206"/>
        <v>229.27655186342264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-5.1159076974727213E-13</v>
      </c>
      <c r="BZ200" s="14">
        <f>BY200*VLOOKUP('Données projet'!$B$12,Paramètres!$A$1:$I$89,3,0)*VLOOKUP('Données projet'!$B$12,Paramètres!$A$1:$I$89,5,0)</f>
        <v>-5.1077222451567649E-13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378.11377635769639</v>
      </c>
      <c r="CE200" s="62">
        <f t="shared" si="207"/>
        <v>212.96194614625125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0</v>
      </c>
      <c r="CZ200" s="62">
        <f t="shared" si="208"/>
        <v>0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495.26239991157297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-5.1875304052373401E-13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384.79157630336857</v>
      </c>
      <c r="T201" s="62">
        <f t="shared" si="204"/>
        <v>216.22708298332475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5.9412741393316544E-14</v>
      </c>
      <c r="AK201" s="14">
        <f t="shared" si="164"/>
        <v>9.483138037075782E-13</v>
      </c>
      <c r="AL201" s="22">
        <f t="shared" si="165"/>
        <v>1.7551237327173916E-12</v>
      </c>
      <c r="AM201" s="62">
        <f t="shared" si="193"/>
        <v>293.33333333333508</v>
      </c>
      <c r="AN201" s="62">
        <f ca="1">AVERAGE(OFFSET($AM$3,0,0,'Données projet'!$E$10+1,1))-AVERAGE(OFFSET($H$3,0,0,'Données projet'!$E$10+1,1))</f>
        <v>461.01553399907135</v>
      </c>
      <c r="AO201" s="62">
        <f t="shared" si="205"/>
        <v>267.72486628876987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-5.1159076974727213E-13</v>
      </c>
      <c r="BE201" s="14">
        <f>BD201*VLOOKUP('Données projet'!$B$11,Paramètres!$A$1:$I$89,3,0)*VLOOKUP('Données projet'!$B$11,Paramètres!$A$1:$I$89,5,0)</f>
        <v>-5.5067630455596371E-13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411.48197932269562</v>
      </c>
      <c r="BJ201" s="62">
        <f t="shared" si="206"/>
        <v>229.27655186342264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-5.1159076974727213E-13</v>
      </c>
      <c r="BZ201" s="14">
        <f>BY201*VLOOKUP('Données projet'!$B$12,Paramètres!$A$1:$I$89,3,0)*VLOOKUP('Données projet'!$B$12,Paramètres!$A$1:$I$89,5,0)</f>
        <v>-5.1077222451567649E-13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378.11377635769639</v>
      </c>
      <c r="CE201" s="62">
        <f t="shared" si="207"/>
        <v>212.96194614625125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0</v>
      </c>
      <c r="CZ201" s="62">
        <f t="shared" si="208"/>
        <v>0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496.43778820998034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-5.1875304052373401E-13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384.79157630336857</v>
      </c>
      <c r="T202" s="62">
        <f t="shared" si="204"/>
        <v>216.22708298332475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5.9412741393316544E-14</v>
      </c>
      <c r="AK202" s="14">
        <f t="shared" si="164"/>
        <v>9.483138037075782E-13</v>
      </c>
      <c r="AL202" s="22">
        <f t="shared" si="165"/>
        <v>1.7551237327173916E-12</v>
      </c>
      <c r="AM202" s="62">
        <f t="shared" si="193"/>
        <v>293.33333333333508</v>
      </c>
      <c r="AN202" s="62">
        <f ca="1">AVERAGE(OFFSET($AM$3,0,0,'Données projet'!$E$10+1,1))-AVERAGE(OFFSET($H$3,0,0,'Données projet'!$E$10+1,1))</f>
        <v>461.01553399907135</v>
      </c>
      <c r="AO202" s="62">
        <f t="shared" si="205"/>
        <v>267.72486628876987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-5.1159076974727213E-13</v>
      </c>
      <c r="BE202" s="14">
        <f>BD202*VLOOKUP('Données projet'!$B$11,Paramètres!$A$1:$I$89,3,0)*VLOOKUP('Données projet'!$B$11,Paramètres!$A$1:$I$89,5,0)</f>
        <v>-5.5067630455596371E-13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411.48197932269562</v>
      </c>
      <c r="BJ202" s="62">
        <f t="shared" si="206"/>
        <v>229.27655186342264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-5.1159076974727213E-13</v>
      </c>
      <c r="BZ202" s="14">
        <f>BY202*VLOOKUP('Données projet'!$B$12,Paramètres!$A$1:$I$89,3,0)*VLOOKUP('Données projet'!$B$12,Paramètres!$A$1:$I$89,5,0)</f>
        <v>-5.1077222451567649E-13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378.11377635769639</v>
      </c>
      <c r="CE202" s="62">
        <f t="shared" si="207"/>
        <v>212.96194614625125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0</v>
      </c>
      <c r="CZ202" s="62">
        <f t="shared" si="208"/>
        <v>0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497.61304526670318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-5.1875304052373401E-13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384.79157630336857</v>
      </c>
      <c r="T203" s="62">
        <f t="shared" si="204"/>
        <v>216.22708298332475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5.9412741393316544E-14</v>
      </c>
      <c r="AK203" s="14">
        <f t="shared" si="164"/>
        <v>9.483138037075782E-13</v>
      </c>
      <c r="AL203" s="22">
        <f t="shared" si="165"/>
        <v>1.7551237327173916E-12</v>
      </c>
      <c r="AM203" s="62">
        <f t="shared" si="193"/>
        <v>293.33333333333508</v>
      </c>
      <c r="AN203" s="62">
        <f ca="1">AVERAGE(OFFSET($AM$3,0,0,'Données projet'!$E$10+1,1))-AVERAGE(OFFSET($H$3,0,0,'Données projet'!$E$10+1,1))</f>
        <v>461.01553399907135</v>
      </c>
      <c r="AO203" s="62">
        <f t="shared" si="205"/>
        <v>267.72486628876987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-5.1159076974727213E-13</v>
      </c>
      <c r="BE203" s="14">
        <f>BD203*VLOOKUP('Données projet'!$B$11,Paramètres!$A$1:$I$89,3,0)*VLOOKUP('Données projet'!$B$11,Paramètres!$A$1:$I$89,5,0)</f>
        <v>-5.5067630455596371E-13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411.48197932269562</v>
      </c>
      <c r="BJ203" s="62">
        <f t="shared" si="206"/>
        <v>229.27655186342264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-5.1159076974727213E-13</v>
      </c>
      <c r="BZ203" s="14">
        <f>BY203*VLOOKUP('Données projet'!$B$12,Paramètres!$A$1:$I$89,3,0)*VLOOKUP('Données projet'!$B$12,Paramètres!$A$1:$I$89,5,0)</f>
        <v>-5.1077222451567649E-13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378.11377635769639</v>
      </c>
      <c r="CE203" s="62">
        <f t="shared" si="207"/>
        <v>212.96194614625125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0</v>
      </c>
      <c r="CZ203" s="62">
        <f t="shared" si="208"/>
        <v>0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1.2240347367580502</v>
      </c>
      <c r="BA205" s="88">
        <f>EXP(LN('Données projet'!B88)/'Données projet'!A88)</f>
        <v>1.2054868146447177</v>
      </c>
      <c r="BV205" s="88">
        <f>EXP(LN('Données projet'!B114)/'Données projet'!A114)</f>
        <v>1.2054868146447177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pubescent</v>
      </c>
      <c r="B6" s="155">
        <f>'Données projet'!D9</f>
        <v>1.24</v>
      </c>
      <c r="C6" s="156">
        <f ca="1">IF(OR('Données projet'!B9="",'Données projet'!C9="",'Données projet'!C9=0%),0,Calculateur!S3)</f>
        <v>384.79157630336857</v>
      </c>
      <c r="D6" s="156">
        <f>IF(OR('Données projet'!B9="",'Données projet'!C9="",'Données projet'!C9=0%),0,Calculateur!T3)</f>
        <v>216.22708298332475</v>
      </c>
      <c r="E6" s="156">
        <f ca="1">MIN(C6,D6)</f>
        <v>216.22708298332475</v>
      </c>
      <c r="F6" s="156">
        <f ca="1">E6*B6</f>
        <v>268.12158289932268</v>
      </c>
      <c r="G6" s="156">
        <f ca="1">F6*(100%-'Données projet'!$C$24)*(100%-'Données projet'!$C$25)*(100%-'Données projet'!$C$26)*(100%-'Données projet'!$C$27)</f>
        <v>229.24395337892088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2.48</v>
      </c>
      <c r="K6" s="160">
        <f>J6*(100%-'Données projet'!$C$24)*(100%-'Données projet'!$C$25)*(100%-'Données projet'!$C$26)*(100%-'Données projet'!$C$27)</f>
        <v>2.1204000000000001</v>
      </c>
      <c r="L6" s="161">
        <f ca="1">G6+I6+K6</f>
        <v>231.36435337892087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chevelu</v>
      </c>
      <c r="B7" s="163">
        <f>'Données projet'!D10</f>
        <v>0.496</v>
      </c>
      <c r="C7" s="156">
        <f ca="1">IF(OR('Données projet'!B10="",'Données projet'!C10="",'Données projet'!C10=0%),0,Calculateur!AN3)</f>
        <v>461.01553399907135</v>
      </c>
      <c r="D7" s="156">
        <f>IF(OR('Données projet'!B10="",'Données projet'!C10="",'Données projet'!C10=0%),0,Calculateur!AO3)</f>
        <v>267.72486628876987</v>
      </c>
      <c r="E7" s="156">
        <f t="shared" ref="E7:E15" ca="1" si="0">MIN(C7,D7)</f>
        <v>267.72486628876987</v>
      </c>
      <c r="F7" s="156">
        <f t="shared" ref="F7:F15" ca="1" si="1">E7*B7</f>
        <v>132.79153367922984</v>
      </c>
      <c r="G7" s="156">
        <f ca="1">F7*(100%-'Données projet'!$C$24)*(100%-'Données projet'!$C$25)*(100%-'Données projet'!$C$26)*(100%-'Données projet'!$C$27)</f>
        <v>113.53676129574151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3.3479999999999999</v>
      </c>
      <c r="K7" s="160">
        <f>J7*(100%-'Données projet'!$C$24)*(100%-'Données projet'!$C$25)*(100%-'Données projet'!$C$26)*(100%-'Données projet'!$C$27)</f>
        <v>2.8625399999999996</v>
      </c>
      <c r="L7" s="161">
        <f t="shared" ref="L7:L15" ca="1" si="2">G7+I7+K7</f>
        <v>116.39930129574151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Cormier</v>
      </c>
      <c r="B8" s="163">
        <f>'Données projet'!D11</f>
        <v>0.372</v>
      </c>
      <c r="C8" s="156">
        <f ca="1">IF(OR('Données projet'!B11="",'Données projet'!C11="",'Données projet'!C11=0%),0,Calculateur!BI3)</f>
        <v>411.48197932269562</v>
      </c>
      <c r="D8" s="156">
        <f>IF(OR('Données projet'!B11="",'Données projet'!C11="",'Données projet'!C11=0%),0,Calculateur!BJ3)</f>
        <v>229.27655186342264</v>
      </c>
      <c r="E8" s="156">
        <f t="shared" ca="1" si="0"/>
        <v>229.27655186342264</v>
      </c>
      <c r="F8" s="156">
        <f t="shared" ca="1" si="1"/>
        <v>85.290877293193219</v>
      </c>
      <c r="G8" s="156">
        <f ca="1">F8*(100%-'Données projet'!$C$24)*(100%-'Données projet'!$C$25)*(100%-'Données projet'!$C$26)*(100%-'Données projet'!$C$27)</f>
        <v>72.92370008568021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0.74399999999999999</v>
      </c>
      <c r="K8" s="160">
        <f>J8*(100%-'Données projet'!$C$24)*(100%-'Données projet'!$C$25)*(100%-'Données projet'!$C$26)*(100%-'Données projet'!$C$27)</f>
        <v>0.63611999999999991</v>
      </c>
      <c r="L8" s="161">
        <f t="shared" ca="1" si="2"/>
        <v>73.559820085680215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tauzin</v>
      </c>
      <c r="B9" s="163">
        <f>'Données projet'!D12</f>
        <v>0.248</v>
      </c>
      <c r="C9" s="156">
        <f ca="1">IF(OR('Données projet'!B12="",'Données projet'!C12="",'Données projet'!C12=0%),0,Calculateur!CD3)</f>
        <v>378.11377635769639</v>
      </c>
      <c r="D9" s="156">
        <f>IF(OR('Données projet'!B12="",'Données projet'!C12="",'Données projet'!C12=0%),0,Calculateur!CE3)</f>
        <v>212.96194614625125</v>
      </c>
      <c r="E9" s="156">
        <f t="shared" ca="1" si="0"/>
        <v>212.96194614625125</v>
      </c>
      <c r="F9" s="156">
        <f t="shared" ca="1" si="1"/>
        <v>52.81456264427031</v>
      </c>
      <c r="G9" s="156">
        <f ca="1">F9*(100%-'Données projet'!$C$24)*(100%-'Données projet'!$C$25)*(100%-'Données projet'!$C$26)*(100%-'Données projet'!$C$27)</f>
        <v>45.156451060851118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0.496</v>
      </c>
      <c r="K9" s="160">
        <f>J9*(100%-'Données projet'!$C$24)*(100%-'Données projet'!$C$25)*(100%-'Données projet'!$C$26)*(100%-'Données projet'!$C$27)</f>
        <v>0.42408000000000001</v>
      </c>
      <c r="L9" s="161">
        <f t="shared" ca="1" si="2"/>
        <v>45.580531060851115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Chêne vert</v>
      </c>
      <c r="B10" s="163">
        <f>'Données projet'!D13</f>
        <v>0.124</v>
      </c>
      <c r="C10" s="156">
        <f ca="1"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ca="1" si="0"/>
        <v>0</v>
      </c>
      <c r="F10" s="156">
        <f t="shared" ca="1" si="1"/>
        <v>0</v>
      </c>
      <c r="G10" s="156">
        <f ca="1"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539.01855651601602</v>
      </c>
      <c r="G16" s="175">
        <f t="shared" ca="1" si="3"/>
        <v>460.86086582119367</v>
      </c>
      <c r="H16" s="176">
        <f t="shared" si="3"/>
        <v>0</v>
      </c>
      <c r="I16" s="176">
        <f t="shared" si="3"/>
        <v>0</v>
      </c>
      <c r="J16" s="177">
        <f t="shared" si="3"/>
        <v>7.0679999999999996</v>
      </c>
      <c r="K16" s="177">
        <f t="shared" si="3"/>
        <v>6.0431399999999993</v>
      </c>
      <c r="L16" s="178">
        <f t="shared" ca="1" si="3"/>
        <v>466.90400582119366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tauzin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Chêne vert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I4" zoomScale="80" zoomScaleNormal="80" workbookViewId="0">
      <selection activeCell="N17" sqref="N1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710.18625850194076</v>
      </c>
      <c r="U10" s="190">
        <f>'Données projet'!D9</f>
        <v>1.24</v>
      </c>
      <c r="V10" s="189">
        <f>U10*T10</f>
        <v>880.63096054240657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470.46896126192041</v>
      </c>
      <c r="U11" s="190">
        <f>'Données projet'!D10</f>
        <v>0.496</v>
      </c>
      <c r="V11" s="189">
        <f t="shared" ref="V11" si="0">U11*T11</f>
        <v>233.35260478591252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710.18625850194076</v>
      </c>
      <c r="U12" s="190">
        <f>'Données projet'!D11</f>
        <v>0.372</v>
      </c>
      <c r="V12" s="189">
        <f t="shared" ref="V12:V19" si="1">U12*T12</f>
        <v>264.18928816272194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tauzin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710.18625850194076</v>
      </c>
      <c r="U13" s="190">
        <f>'Données projet'!D12</f>
        <v>0.248</v>
      </c>
      <c r="V13" s="189">
        <f t="shared" si="1"/>
        <v>176.12619210848132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vert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0.124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2999.9999999999973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9627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-22320.660954400475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91.18930187064808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-22411.850256271122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42</v>
      </c>
      <c r="C26" s="206">
        <v>15</v>
      </c>
      <c r="D26" s="194">
        <f t="shared" si="2"/>
        <v>630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42</v>
      </c>
      <c r="C28" s="206">
        <v>20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42</v>
      </c>
      <c r="C30" s="206">
        <v>25</v>
      </c>
      <c r="D30" s="194">
        <f t="shared" si="2"/>
        <v>1050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42</v>
      </c>
      <c r="C32" s="206">
        <v>30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42</v>
      </c>
      <c r="C34" s="206">
        <v>35</v>
      </c>
      <c r="D34" s="194">
        <f t="shared" si="2"/>
        <v>1470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42</v>
      </c>
      <c r="C35" s="206">
        <v>40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42</v>
      </c>
      <c r="C36" s="206">
        <v>50</v>
      </c>
      <c r="D36" s="194">
        <f t="shared" si="2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41</v>
      </c>
      <c r="C37" s="206">
        <v>60</v>
      </c>
      <c r="D37" s="194">
        <f t="shared" si="2"/>
        <v>2460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37</v>
      </c>
      <c r="C38" s="206">
        <v>70</v>
      </c>
      <c r="D38" s="194">
        <f t="shared" si="2"/>
        <v>2590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33</v>
      </c>
      <c r="C39" s="206">
        <v>80</v>
      </c>
      <c r="D39" s="194">
        <f t="shared" si="2"/>
        <v>2640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29</v>
      </c>
      <c r="C40" s="206">
        <v>90</v>
      </c>
      <c r="D40" s="194">
        <f t="shared" si="2"/>
        <v>2610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306</v>
      </c>
      <c r="C42" s="206">
        <v>200</v>
      </c>
      <c r="D42" s="194">
        <f t="shared" si="2"/>
        <v>61200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27</v>
      </c>
      <c r="C56" s="204">
        <v>10</v>
      </c>
      <c r="D56" s="191">
        <f t="shared" si="4"/>
        <v>270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27</v>
      </c>
      <c r="C57" s="204">
        <v>10</v>
      </c>
      <c r="D57" s="191">
        <f t="shared" si="4"/>
        <v>270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50</v>
      </c>
      <c r="B58" s="193">
        <f>'Données projet'!D66</f>
        <v>29</v>
      </c>
      <c r="C58" s="204">
        <v>20</v>
      </c>
      <c r="D58" s="191">
        <f t="shared" si="4"/>
        <v>580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60</v>
      </c>
      <c r="B59" s="193">
        <f>'Données projet'!D67</f>
        <v>30</v>
      </c>
      <c r="C59" s="204">
        <v>20</v>
      </c>
      <c r="D59" s="191">
        <f t="shared" si="4"/>
        <v>600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70</v>
      </c>
      <c r="B60" s="193">
        <f>'Données projet'!D68</f>
        <v>29</v>
      </c>
      <c r="C60" s="204">
        <v>30</v>
      </c>
      <c r="D60" s="191">
        <f t="shared" si="4"/>
        <v>870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80</v>
      </c>
      <c r="B61" s="193">
        <f>'Données projet'!D69</f>
        <v>28</v>
      </c>
      <c r="C61" s="204">
        <v>30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90</v>
      </c>
      <c r="B62" s="193">
        <f>'Données projet'!D70</f>
        <v>26</v>
      </c>
      <c r="C62" s="204">
        <v>40</v>
      </c>
      <c r="D62" s="191">
        <f t="shared" si="4"/>
        <v>1040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100</v>
      </c>
      <c r="B63" s="193">
        <f>'Données projet'!D71</f>
        <v>25</v>
      </c>
      <c r="C63" s="204">
        <v>50</v>
      </c>
      <c r="D63" s="191">
        <f t="shared" si="4"/>
        <v>1250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110</v>
      </c>
      <c r="B64" s="193">
        <f>'Données projet'!D72</f>
        <v>22</v>
      </c>
      <c r="C64" s="204">
        <v>50</v>
      </c>
      <c r="D64" s="191">
        <f t="shared" si="4"/>
        <v>1100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120</v>
      </c>
      <c r="B65" s="193">
        <f>'Données projet'!D73</f>
        <v>21</v>
      </c>
      <c r="C65" s="204">
        <v>70</v>
      </c>
      <c r="D65" s="191">
        <f t="shared" si="4"/>
        <v>1470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130</v>
      </c>
      <c r="B66" s="193">
        <f>'Données projet'!D74</f>
        <v>394</v>
      </c>
      <c r="C66" s="204">
        <v>100</v>
      </c>
      <c r="D66" s="191">
        <f t="shared" si="4"/>
        <v>39400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8</v>
      </c>
      <c r="C86" s="206">
        <v>10</v>
      </c>
      <c r="D86" s="191">
        <f t="shared" ref="D86:D104" si="6">B86*C86</f>
        <v>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0</v>
      </c>
      <c r="C87" s="206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42</v>
      </c>
      <c r="C88" s="206">
        <v>15</v>
      </c>
      <c r="D88" s="191">
        <f t="shared" si="6"/>
        <v>630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0</v>
      </c>
      <c r="C89" s="206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42</v>
      </c>
      <c r="C90" s="206">
        <v>20</v>
      </c>
      <c r="D90" s="191">
        <f t="shared" si="6"/>
        <v>840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0</v>
      </c>
      <c r="C91" s="206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42</v>
      </c>
      <c r="C92" s="206">
        <v>25</v>
      </c>
      <c r="D92" s="191">
        <f t="shared" si="6"/>
        <v>1050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0</v>
      </c>
      <c r="C93" s="206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42</v>
      </c>
      <c r="C94" s="206">
        <v>30</v>
      </c>
      <c r="D94" s="191">
        <f t="shared" si="6"/>
        <v>1260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0</v>
      </c>
      <c r="C95" s="206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42</v>
      </c>
      <c r="C96" s="206">
        <v>35</v>
      </c>
      <c r="D96" s="191">
        <f t="shared" si="6"/>
        <v>1470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85</v>
      </c>
      <c r="B97" s="193">
        <f>'Données projet'!D100</f>
        <v>42</v>
      </c>
      <c r="C97" s="206">
        <v>40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95</v>
      </c>
      <c r="B98" s="193">
        <f>'Données projet'!D101</f>
        <v>42</v>
      </c>
      <c r="C98" s="206">
        <v>50</v>
      </c>
      <c r="D98" s="191">
        <f t="shared" si="6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105</v>
      </c>
      <c r="B99" s="193">
        <f>'Données projet'!D102</f>
        <v>41</v>
      </c>
      <c r="C99" s="206">
        <v>60</v>
      </c>
      <c r="D99" s="191">
        <f t="shared" si="6"/>
        <v>2460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115</v>
      </c>
      <c r="B100" s="193">
        <f>'Données projet'!D103</f>
        <v>37</v>
      </c>
      <c r="C100" s="206">
        <v>70</v>
      </c>
      <c r="D100" s="191">
        <f t="shared" si="6"/>
        <v>2590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125</v>
      </c>
      <c r="B101" s="193">
        <f>'Données projet'!D104</f>
        <v>33</v>
      </c>
      <c r="C101" s="206">
        <v>80</v>
      </c>
      <c r="D101" s="191">
        <f t="shared" si="6"/>
        <v>2640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135</v>
      </c>
      <c r="B102" s="193">
        <f>'Données projet'!D105</f>
        <v>29</v>
      </c>
      <c r="C102" s="206">
        <v>90</v>
      </c>
      <c r="D102" s="191">
        <f t="shared" si="6"/>
        <v>2610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145</v>
      </c>
      <c r="B103" s="193">
        <f>'Données projet'!D106</f>
        <v>0</v>
      </c>
      <c r="C103" s="206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150</v>
      </c>
      <c r="B104" s="193">
        <f>'Données projet'!D107</f>
        <v>306</v>
      </c>
      <c r="C104" s="206">
        <v>200</v>
      </c>
      <c r="D104" s="191">
        <f t="shared" si="6"/>
        <v>61200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tauzin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8</v>
      </c>
      <c r="C117" s="206">
        <v>10</v>
      </c>
      <c r="D117" s="191">
        <f t="shared" ref="D117:D135" si="8">B117*C117</f>
        <v>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0</v>
      </c>
      <c r="C118" s="206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42</v>
      </c>
      <c r="C119" s="206">
        <v>15</v>
      </c>
      <c r="D119" s="191">
        <f t="shared" si="8"/>
        <v>630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0</v>
      </c>
      <c r="C120" s="206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42</v>
      </c>
      <c r="C121" s="206">
        <v>20</v>
      </c>
      <c r="D121" s="191">
        <f t="shared" si="8"/>
        <v>840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0</v>
      </c>
      <c r="C122" s="206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42</v>
      </c>
      <c r="C123" s="206">
        <v>25</v>
      </c>
      <c r="D123" s="191">
        <f t="shared" si="8"/>
        <v>1050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0</v>
      </c>
      <c r="C124" s="206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42</v>
      </c>
      <c r="C125" s="206">
        <v>30</v>
      </c>
      <c r="D125" s="191">
        <f t="shared" si="8"/>
        <v>1260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0</v>
      </c>
      <c r="C126" s="206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42</v>
      </c>
      <c r="C127" s="206">
        <v>35</v>
      </c>
      <c r="D127" s="191">
        <f t="shared" si="8"/>
        <v>1470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85</v>
      </c>
      <c r="B128" s="193">
        <f>'Données projet'!D126</f>
        <v>42</v>
      </c>
      <c r="C128" s="206">
        <v>40</v>
      </c>
      <c r="D128" s="191">
        <f t="shared" si="8"/>
        <v>1680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95</v>
      </c>
      <c r="B129" s="193">
        <f>'Données projet'!D127</f>
        <v>42</v>
      </c>
      <c r="C129" s="206">
        <v>50</v>
      </c>
      <c r="D129" s="191">
        <f t="shared" si="8"/>
        <v>2100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105</v>
      </c>
      <c r="B130" s="193">
        <f>'Données projet'!D128</f>
        <v>41</v>
      </c>
      <c r="C130" s="206">
        <v>60</v>
      </c>
      <c r="D130" s="191">
        <f t="shared" si="8"/>
        <v>2460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115</v>
      </c>
      <c r="B131" s="193">
        <f>'Données projet'!D129</f>
        <v>37</v>
      </c>
      <c r="C131" s="206">
        <v>70</v>
      </c>
      <c r="D131" s="191">
        <f t="shared" si="8"/>
        <v>2590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125</v>
      </c>
      <c r="B132" s="193">
        <f>'Données projet'!D130</f>
        <v>33</v>
      </c>
      <c r="C132" s="206">
        <v>80</v>
      </c>
      <c r="D132" s="191">
        <f t="shared" si="8"/>
        <v>2640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135</v>
      </c>
      <c r="B133" s="193">
        <f>'Données projet'!D131</f>
        <v>29</v>
      </c>
      <c r="C133" s="206">
        <v>90</v>
      </c>
      <c r="D133" s="191">
        <f t="shared" si="8"/>
        <v>2610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145</v>
      </c>
      <c r="B134" s="193">
        <f>'Données projet'!D132</f>
        <v>0</v>
      </c>
      <c r="C134" s="206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150</v>
      </c>
      <c r="B135" s="193">
        <f>'Données projet'!D133</f>
        <v>306</v>
      </c>
      <c r="C135" s="206">
        <v>200</v>
      </c>
      <c r="D135" s="191">
        <f t="shared" si="8"/>
        <v>61200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Chêne vert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Oceane.CORNU</cp:lastModifiedBy>
  <dcterms:created xsi:type="dcterms:W3CDTF">2021-02-01T08:22:39Z</dcterms:created>
  <dcterms:modified xsi:type="dcterms:W3CDTF">2023-07-20T15:01:28Z</dcterms:modified>
</cp:coreProperties>
</file>