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LIMOUSIN\_TIERS\_PROPRIETAIRES_\GFF AMBLOCQ--AD17603\24 LA COQUILLE--AD17603P1\LBC boisement--2022-GT-188\LBC montage dossier\Documents techniques\Documents types\"/>
    </mc:Choice>
  </mc:AlternateContent>
  <xr:revisionPtr revIDLastSave="0" documentId="13_ncr:1_{C6630555-1EA6-4FAD-8407-E8D57FDA0E1B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<sst xmlns="http://schemas.openxmlformats.org/spreadsheetml/2006/main" count="1173" uniqueCount="325">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</sst>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2.7301699225600919</c:v>
                </c:pt>
                <c:pt idx="2">
                  <c:v>3.2262255805780025</c:v>
                </c:pt>
                <c:pt idx="3">
                  <c:v>3.8127427625782384</c:v>
                </c:pt>
                <c:pt idx="4">
                  <c:v>4.506275198702002</c:v>
                </c:pt>
                <c:pt idx="5">
                  <c:v>5.3264155997057232</c:v>
                </c:pt>
                <c:pt idx="6">
                  <c:v>6.2963552338135607</c:v>
                </c:pt>
                <c:pt idx="7">
                  <c:v>7.4435468251310004</c:v>
                </c:pt>
                <c:pt idx="8">
                  <c:v>8.8004898995639085</c:v>
                </c:pt>
                <c:pt idx="9">
                  <c:v>10.405661252810186</c:v>
                </c:pt>
                <c:pt idx="10">
                  <c:v>12.30461742341074</c:v>
                </c:pt>
                <c:pt idx="11">
                  <c:v>14.551301044972995</c:v>
                </c:pt>
                <c:pt idx="12">
                  <c:v>17.209588871358836</c:v>
                </c:pt>
                <c:pt idx="13">
                  <c:v>20.355126289927721</c:v>
                </c:pt>
                <c:pt idx="14">
                  <c:v>24.077501466223037</c:v>
                </c:pt>
                <c:pt idx="15">
                  <c:v>28.482822142515619</c:v>
                </c:pt>
                <c:pt idx="16">
                  <c:v>33.696769831628181</c:v>
                </c:pt>
                <c:pt idx="17">
                  <c:v>39.868220049751891</c:v>
                </c:pt>
                <c:pt idx="18">
                  <c:v>47.17353372497675</c:v>
                </c:pt>
                <c:pt idx="19">
                  <c:v>55.821644485588116</c:v>
                </c:pt>
                <c:pt idx="20">
                  <c:v>66.060089747839996</c:v>
                </c:pt>
                <c:pt idx="21">
                  <c:v>78.182161068238756</c:v>
                </c:pt>
                <c:pt idx="22">
                  <c:v>92.535381909123672</c:v>
                </c:pt>
                <c:pt idx="23">
                  <c:v>109.53155974857081</c:v>
                </c:pt>
                <c:pt idx="24">
                  <c:v>129.6587054860623</c:v>
                </c:pt>
                <c:pt idx="25">
                  <c:v>153.49516770691636</c:v>
                </c:pt>
                <c:pt idx="26">
                  <c:v>130.22815890965518</c:v>
                </c:pt>
                <c:pt idx="27">
                  <c:v>142.46460627475957</c:v>
                </c:pt>
                <c:pt idx="28">
                  <c:v>154.67586795026543</c:v>
                </c:pt>
                <c:pt idx="29">
                  <c:v>166.86421422486248</c:v>
                </c:pt>
                <c:pt idx="30">
                  <c:v>179.03155609796647</c:v>
                </c:pt>
                <c:pt idx="31">
                  <c:v>191.17952324014581</c:v>
                </c:pt>
                <c:pt idx="32">
                  <c:v>203.30952104980267</c:v>
                </c:pt>
                <c:pt idx="33">
                  <c:v>215.4227733504907</c:v>
                </c:pt>
                <c:pt idx="34">
                  <c:v>227.52035496397352</c:v>
                </c:pt>
                <c:pt idx="35">
                  <c:v>239.60321698163887</c:v>
                </c:pt>
                <c:pt idx="36">
                  <c:v>198.02922921541213</c:v>
                </c:pt>
                <c:pt idx="37">
                  <c:v>207.21879690654123</c:v>
                </c:pt>
                <c:pt idx="38">
                  <c:v>216.39895226118759</c:v>
                </c:pt>
                <c:pt idx="39">
                  <c:v>225.57015128514288</c:v>
                </c:pt>
                <c:pt idx="40">
                  <c:v>234.73280983380315</c:v>
                </c:pt>
                <c:pt idx="41">
                  <c:v>243.8873086110334</c:v>
                </c:pt>
                <c:pt idx="42">
                  <c:v>253.03399737734435</c:v>
                </c:pt>
                <c:pt idx="43">
                  <c:v>262.17319851710971</c:v>
                </c:pt>
                <c:pt idx="44">
                  <c:v>271.30521008186093</c:v>
                </c:pt>
                <c:pt idx="45">
                  <c:v>280.43030840202374</c:v>
                </c:pt>
                <c:pt idx="46">
                  <c:v>221.86369631006377</c:v>
                </c:pt>
                <c:pt idx="47">
                  <c:v>235.31737948255329</c:v>
                </c:pt>
                <c:pt idx="48">
                  <c:v>248.75351977263503</c:v>
                </c:pt>
                <c:pt idx="49">
                  <c:v>262.17319851710971</c:v>
                </c:pt>
                <c:pt idx="50">
                  <c:v>275.57737725589112</c:v>
                </c:pt>
                <c:pt idx="51">
                  <c:v>288.96691630985219</c:v>
                </c:pt>
                <c:pt idx="52">
                  <c:v>302.3425897323059</c:v>
                </c:pt>
                <c:pt idx="53">
                  <c:v>315.70509747437728</c:v>
                </c:pt>
                <c:pt idx="54">
                  <c:v>329.05507538180018</c:v>
                </c:pt>
                <c:pt idx="55">
                  <c:v>342.39310348379217</c:v>
                </c:pt>
                <c:pt idx="56">
                  <c:v>268.00295415192414</c:v>
                </c:pt>
                <c:pt idx="57">
                  <c:v>280.81846105391622</c:v>
                </c:pt>
                <c:pt idx="58">
                  <c:v>293.62085999795482</c:v>
                </c:pt>
                <c:pt idx="59">
                  <c:v>306.41080319949202</c:v>
                </c:pt>
                <c:pt idx="60">
                  <c:v>319.18888396087692</c:v>
                </c:pt>
                <c:pt idx="61">
                  <c:v>331.95564418847312</c:v>
                </c:pt>
                <c:pt idx="62">
                  <c:v>344.711580692376</c:v>
                </c:pt>
                <c:pt idx="63">
                  <c:v>357.45715050456187</c:v>
                </c:pt>
                <c:pt idx="64">
                  <c:v>370.19277539866545</c:v>
                </c:pt>
                <c:pt idx="65">
                  <c:v>382.9188457551441</c:v>
                </c:pt>
                <c:pt idx="66">
                  <c:v>298.46696763031213</c:v>
                </c:pt>
                <c:pt idx="67">
                  <c:v>312.60768311831009</c:v>
                </c:pt>
                <c:pt idx="68">
                  <c:v>326.73421413276623</c:v>
                </c:pt>
                <c:pt idx="69">
                  <c:v>340.8472603651482</c:v>
                </c:pt>
                <c:pt idx="70">
                  <c:v>354.94745882785429</c:v>
                </c:pt>
                <c:pt idx="71">
                  <c:v>369.03539178839719</c:v>
                </c:pt>
                <c:pt idx="72">
                  <c:v>383.11159342844689</c:v>
                </c:pt>
                <c:pt idx="73">
                  <c:v>397.17655547293407</c:v>
                </c:pt>
                <c:pt idx="74">
                  <c:v>411.23073198007904</c:v>
                </c:pt>
                <c:pt idx="75">
                  <c:v>425.27454344239999</c:v>
                </c:pt>
                <c:pt idx="76">
                  <c:v>360.15946409007773</c:v>
                </c:pt>
                <c:pt idx="77">
                  <c:v>372.12157279031163</c:v>
                </c:pt>
                <c:pt idx="78">
                  <c:v>384.07530019092661</c:v>
                </c:pt>
                <c:pt idx="79">
                  <c:v>396.02094395444266</c:v>
                </c:pt>
                <c:pt idx="80">
                  <c:v>407.95878231757456</c:v>
                </c:pt>
                <c:pt idx="81">
                  <c:v>419.88907590240791</c:v>
                </c:pt>
                <c:pt idx="82">
                  <c:v>431.81206931097449</c:v>
                </c:pt>
                <c:pt idx="83">
                  <c:v>443.72799253451649</c:v>
                </c:pt>
                <c:pt idx="84">
                  <c:v>455.63706220347689</c:v>
                </c:pt>
                <c:pt idx="85">
                  <c:v>467.53948269999188</c:v>
                </c:pt>
                <c:pt idx="86">
                  <c:v>401.99082212899481</c:v>
                </c:pt>
                <c:pt idx="87">
                  <c:v>413.34757609407234</c:v>
                </c:pt>
                <c:pt idx="88">
                  <c:v>424.69759961557958</c:v>
                </c:pt>
                <c:pt idx="89">
                  <c:v>436.04109794385869</c:v>
                </c:pt>
                <c:pt idx="90">
                  <c:v>447.37826477754771</c:v>
                </c:pt>
                <c:pt idx="91">
                  <c:v>458.70928319621333</c:v>
                </c:pt>
                <c:pt idx="92">
                  <c:v>470.03432649602956</c:v>
                </c:pt>
                <c:pt idx="93">
                  <c:v>481.35355894071887</c:v>
                </c:pt>
                <c:pt idx="94">
                  <c:v>492.66713643818224</c:v>
                </c:pt>
                <c:pt idx="95">
                  <c:v>503.97520715174386</c:v>
                </c:pt>
                <c:pt idx="96">
                  <c:v>1.5435705246133045E-12</c:v>
                </c:pt>
                <c:pt idx="97">
                  <c:v>1.5435705246133045E-12</c:v>
                </c:pt>
                <c:pt idx="98">
                  <c:v>1.5435705246133045E-12</c:v>
                </c:pt>
                <c:pt idx="99">
                  <c:v>1.5435705246133045E-12</c:v>
                </c:pt>
                <c:pt idx="100">
                  <c:v>1.5435705246133045E-12</c:v>
                </c:pt>
                <c:pt idx="101">
                  <c:v>1.5435705246133045E-12</c:v>
                </c:pt>
                <c:pt idx="102">
                  <c:v>1.5435705246133045E-12</c:v>
                </c:pt>
                <c:pt idx="103">
                  <c:v>1.5435705246133045E-12</c:v>
                </c:pt>
                <c:pt idx="104">
                  <c:v>1.5435705246133045E-12</c:v>
                </c:pt>
                <c:pt idx="105">
                  <c:v>1.5435705246133045E-12</c:v>
                </c:pt>
                <c:pt idx="106">
                  <c:v>1.5435705246133045E-12</c:v>
                </c:pt>
                <c:pt idx="107">
                  <c:v>1.5435705246133045E-12</c:v>
                </c:pt>
                <c:pt idx="108">
                  <c:v>1.5435705246133045E-12</c:v>
                </c:pt>
                <c:pt idx="109">
                  <c:v>1.5435705246133045E-12</c:v>
                </c:pt>
                <c:pt idx="110">
                  <c:v>1.5435705246133045E-12</c:v>
                </c:pt>
                <c:pt idx="111">
                  <c:v>1.5435705246133045E-12</c:v>
                </c:pt>
                <c:pt idx="112">
                  <c:v>1.5435705246133045E-12</c:v>
                </c:pt>
                <c:pt idx="113">
                  <c:v>1.5435705246133045E-12</c:v>
                </c:pt>
                <c:pt idx="114">
                  <c:v>1.5435705246133045E-12</c:v>
                </c:pt>
                <c:pt idx="115">
                  <c:v>1.5435705246133045E-12</c:v>
                </c:pt>
                <c:pt idx="116">
                  <c:v>1.5435705246133045E-12</c:v>
                </c:pt>
                <c:pt idx="117">
                  <c:v>1.5435705246133045E-12</c:v>
                </c:pt>
                <c:pt idx="118">
                  <c:v>1.5435705246133045E-12</c:v>
                </c:pt>
                <c:pt idx="119">
                  <c:v>1.5435705246133045E-12</c:v>
                </c:pt>
                <c:pt idx="120">
                  <c:v>1.5435705246133045E-12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1.8780051005732445</c:v>
                </c:pt>
                <c:pt idx="2">
                  <c:v>2.2740826566834702</c:v>
                </c:pt>
                <c:pt idx="3">
                  <c:v>2.7540142899157058</c:v>
                </c:pt>
                <c:pt idx="4">
                  <c:v>3.3356169289573838</c:v>
                </c:pt>
                <c:pt idx="5">
                  <c:v>4.0405059434434465</c:v>
                </c:pt>
                <c:pt idx="6">
                  <c:v>4.8949074847563656</c:v>
                </c:pt>
                <c:pt idx="7">
                  <c:v>5.9306450586178023</c:v>
                </c:pt>
                <c:pt idx="8">
                  <c:v>7.1863377982869592</c:v>
                </c:pt>
                <c:pt idx="9">
                  <c:v>8.7088559844750737</c:v>
                </c:pt>
                <c:pt idx="10">
                  <c:v>10.555089180475507</c:v>
                </c:pt>
                <c:pt idx="11">
                  <c:v>12.794094296274601</c:v>
                </c:pt>
                <c:pt idx="12">
                  <c:v>15.509705423258913</c:v>
                </c:pt>
                <c:pt idx="13">
                  <c:v>18.803704951005059</c:v>
                </c:pt>
                <c:pt idx="14">
                  <c:v>22.799676970358565</c:v>
                </c:pt>
                <c:pt idx="15">
                  <c:v>27.647690111184332</c:v>
                </c:pt>
                <c:pt idx="16">
                  <c:v>33.529988767312034</c:v>
                </c:pt>
                <c:pt idx="17">
                  <c:v>40.667910352832294</c:v>
                </c:pt>
                <c:pt idx="18">
                  <c:v>49.330293307205103</c:v>
                </c:pt>
                <c:pt idx="19">
                  <c:v>59.84369784046595</c:v>
                </c:pt>
                <c:pt idx="20">
                  <c:v>72.604831098305183</c:v>
                </c:pt>
                <c:pt idx="21">
                  <c:v>88.09565322544762</c:v>
                </c:pt>
                <c:pt idx="22">
                  <c:v>106.90174399618274</c:v>
                </c:pt>
                <c:pt idx="23">
                  <c:v>129.73463525845548</c:v>
                </c:pt>
                <c:pt idx="24">
                  <c:v>157.45896726716532</c:v>
                </c:pt>
                <c:pt idx="25">
                  <c:v>191.12551298630106</c:v>
                </c:pt>
                <c:pt idx="26">
                  <c:v>182.83966289499327</c:v>
                </c:pt>
                <c:pt idx="27">
                  <c:v>196.55853182882302</c:v>
                </c:pt>
                <c:pt idx="28">
                  <c:v>210.25517104478658</c:v>
                </c:pt>
                <c:pt idx="29">
                  <c:v>223.93123322752749</c:v>
                </c:pt>
                <c:pt idx="30">
                  <c:v>237.58815254200749</c:v>
                </c:pt>
                <c:pt idx="31">
                  <c:v>251.22718469835789</c:v>
                </c:pt>
                <c:pt idx="32">
                  <c:v>264.84943784854437</c:v>
                </c:pt>
                <c:pt idx="33">
                  <c:v>278.45589678624464</c:v>
                </c:pt>
                <c:pt idx="34">
                  <c:v>292.04744216449802</c:v>
                </c:pt>
                <c:pt idx="35">
                  <c:v>305.6248659457442</c:v>
                </c:pt>
                <c:pt idx="36">
                  <c:v>269.2154501117588</c:v>
                </c:pt>
                <c:pt idx="37">
                  <c:v>285.38170342377526</c:v>
                </c:pt>
                <c:pt idx="38">
                  <c:v>301.52746504321436</c:v>
                </c:pt>
                <c:pt idx="39">
                  <c:v>317.65398661193501</c:v>
                </c:pt>
                <c:pt idx="40">
                  <c:v>333.76238230119088</c:v>
                </c:pt>
                <c:pt idx="41">
                  <c:v>349.85364995568119</c:v>
                </c:pt>
                <c:pt idx="42">
                  <c:v>365.92868814254842</c:v>
                </c:pt>
                <c:pt idx="43">
                  <c:v>381.98831004710263</c:v>
                </c:pt>
                <c:pt idx="44">
                  <c:v>398.03325490919059</c:v>
                </c:pt>
                <c:pt idx="45">
                  <c:v>414.06419751906054</c:v>
                </c:pt>
                <c:pt idx="46">
                  <c:v>368.86133395874549</c:v>
                </c:pt>
                <c:pt idx="47">
                  <c:v>391.15860250001077</c:v>
                </c:pt>
                <c:pt idx="48">
                  <c:v>413.42830793321633</c:v>
                </c:pt>
                <c:pt idx="49">
                  <c:v>435.67214265339425</c:v>
                </c:pt>
                <c:pt idx="50">
                  <c:v>457.89161225142357</c:v>
                </c:pt>
                <c:pt idx="51">
                  <c:v>480.08806438190936</c:v>
                </c:pt>
                <c:pt idx="52">
                  <c:v>502.26271201488453</c:v>
                </c:pt>
                <c:pt idx="53">
                  <c:v>524.41665236850611</c:v>
                </c:pt>
                <c:pt idx="54">
                  <c:v>546.55088247711899</c:v>
                </c:pt>
                <c:pt idx="55">
                  <c:v>568.66631210732646</c:v>
                </c:pt>
                <c:pt idx="56">
                  <c:v>486.80606424724783</c:v>
                </c:pt>
                <c:pt idx="57">
                  <c:v>503.65584442054507</c:v>
                </c:pt>
                <c:pt idx="58">
                  <c:v>520.49370390030754</c:v>
                </c:pt>
                <c:pt idx="59">
                  <c:v>537.32008241018093</c:v>
                </c:pt>
                <c:pt idx="60">
                  <c:v>554.13538990317852</c:v>
                </c:pt>
                <c:pt idx="61">
                  <c:v>570.94000943803246</c:v>
                </c:pt>
                <c:pt idx="62">
                  <c:v>587.73429969945232</c:v>
                </c:pt>
                <c:pt idx="63">
                  <c:v>604.5185972154942</c:v>
                </c:pt>
                <c:pt idx="64">
                  <c:v>621.2932183160043</c:v>
                </c:pt>
                <c:pt idx="65">
                  <c:v>638.05846086868917</c:v>
                </c:pt>
                <c:pt idx="66">
                  <c:v>569.04527483531967</c:v>
                </c:pt>
                <c:pt idx="67">
                  <c:v>582.05315593495686</c:v>
                </c:pt>
                <c:pt idx="68">
                  <c:v>595.05497741147201</c:v>
                </c:pt>
                <c:pt idx="69">
                  <c:v>608.0508902743652</c:v>
                </c:pt>
                <c:pt idx="70">
                  <c:v>621.04103855425922</c:v>
                </c:pt>
                <c:pt idx="71">
                  <c:v>634.02555976770725</c:v>
                </c:pt>
                <c:pt idx="72">
                  <c:v>647.0045853419598</c:v>
                </c:pt>
                <c:pt idx="73">
                  <c:v>659.97824100389573</c:v>
                </c:pt>
                <c:pt idx="74">
                  <c:v>672.94664713679663</c:v>
                </c:pt>
                <c:pt idx="75">
                  <c:v>685.90991910820412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B10" sqref="B1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0.4</v>
      </c>
      <c r="D9" s="36">
        <f t="shared" ref="D9:D18" si="0">C9*$C$5</f>
        <v>1.1599999999999999</v>
      </c>
      <c r="E9" s="37">
        <v>95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35</v>
      </c>
      <c r="C10" s="35">
        <v>0.6</v>
      </c>
      <c r="D10" s="36">
        <f t="shared" si="0"/>
        <v>1.74</v>
      </c>
      <c r="E10" s="37">
        <v>75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76</v>
      </c>
      <c r="C36" s="63">
        <v>1</v>
      </c>
      <c r="D36" s="63">
        <v>18</v>
      </c>
      <c r="E36" s="54"/>
      <c r="F36" s="54"/>
      <c r="G36" s="54">
        <v>0.4</v>
      </c>
      <c r="H36" s="54">
        <v>0.6</v>
      </c>
      <c r="I36" s="52">
        <f>IFERROR(B36/A36,"")</f>
        <v>3.04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35</v>
      </c>
      <c r="B37" s="63">
        <v>120</v>
      </c>
      <c r="C37" s="63">
        <v>2</v>
      </c>
      <c r="D37" s="63">
        <v>26</v>
      </c>
      <c r="E37" s="54"/>
      <c r="F37" s="54"/>
      <c r="G37" s="54"/>
      <c r="H37" s="54"/>
      <c r="I37" s="56">
        <f t="shared" ref="I37:I55" si="1">IF(A37&lt;&gt;0,(B37-(B36-D36))/(A37-A36),"")</f>
        <v>6.2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45</v>
      </c>
      <c r="B38" s="63">
        <v>141</v>
      </c>
      <c r="C38" s="63">
        <v>3</v>
      </c>
      <c r="D38" s="63">
        <v>37</v>
      </c>
      <c r="E38" s="54"/>
      <c r="F38" s="54"/>
      <c r="G38" s="54"/>
      <c r="H38" s="54"/>
      <c r="I38" s="56">
        <f t="shared" si="1"/>
        <v>4.7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55</v>
      </c>
      <c r="B39" s="63">
        <v>173</v>
      </c>
      <c r="C39" s="63">
        <v>4</v>
      </c>
      <c r="D39" s="63">
        <v>45</v>
      </c>
      <c r="E39" s="54"/>
      <c r="F39" s="54"/>
      <c r="G39" s="54"/>
      <c r="H39" s="54"/>
      <c r="I39" s="52">
        <f t="shared" si="1"/>
        <v>6.9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65</v>
      </c>
      <c r="B40" s="63">
        <v>194</v>
      </c>
      <c r="C40" s="63">
        <v>5</v>
      </c>
      <c r="D40" s="63">
        <v>51</v>
      </c>
      <c r="E40" s="54"/>
      <c r="F40" s="54"/>
      <c r="G40" s="54"/>
      <c r="H40" s="54"/>
      <c r="I40" s="52">
        <f t="shared" si="1"/>
        <v>6.6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75</v>
      </c>
      <c r="B41" s="63">
        <v>216</v>
      </c>
      <c r="C41" s="63">
        <v>6</v>
      </c>
      <c r="D41" s="63">
        <v>40</v>
      </c>
      <c r="E41" s="54"/>
      <c r="F41" s="54"/>
      <c r="G41" s="54"/>
      <c r="H41" s="54"/>
      <c r="I41" s="56">
        <f t="shared" si="1"/>
        <v>7.3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85</v>
      </c>
      <c r="B42" s="63">
        <v>238</v>
      </c>
      <c r="C42" s="63">
        <v>7</v>
      </c>
      <c r="D42" s="63">
        <v>40</v>
      </c>
      <c r="E42" s="54"/>
      <c r="F42" s="54"/>
      <c r="G42" s="54"/>
      <c r="H42" s="54"/>
      <c r="I42" s="56">
        <f t="shared" si="1"/>
        <v>6.2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95</v>
      </c>
      <c r="B43" s="63">
        <v>257</v>
      </c>
      <c r="C43" s="63" t="s">
        <v>324</v>
      </c>
      <c r="D43" s="63">
        <v>257</v>
      </c>
      <c r="E43" s="54"/>
      <c r="F43" s="54"/>
      <c r="G43" s="54"/>
      <c r="H43" s="54"/>
      <c r="I43" s="52">
        <f t="shared" si="1"/>
        <v>5.9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144</v>
      </c>
      <c r="C62" s="63">
        <v>1</v>
      </c>
      <c r="D62" s="63">
        <v>17</v>
      </c>
      <c r="E62" s="54"/>
      <c r="F62" s="54"/>
      <c r="G62" s="54">
        <v>1</v>
      </c>
      <c r="H62" s="54"/>
      <c r="I62" s="56">
        <f>IFERROR(B62/A62,"")</f>
        <v>5.76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35</v>
      </c>
      <c r="B63" s="63">
        <v>233</v>
      </c>
      <c r="C63" s="63">
        <v>2</v>
      </c>
      <c r="D63" s="63">
        <v>41</v>
      </c>
      <c r="E63" s="54"/>
      <c r="F63" s="54"/>
      <c r="G63" s="54"/>
      <c r="H63" s="54"/>
      <c r="I63" s="52">
        <f>IF(A63&lt;&gt;0,(B63-(B62-D62))/(A63-A62),"")</f>
        <v>10.6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45</v>
      </c>
      <c r="B64" s="63">
        <v>318</v>
      </c>
      <c r="C64" s="63">
        <v>3</v>
      </c>
      <c r="D64" s="63">
        <v>53</v>
      </c>
      <c r="E64" s="54"/>
      <c r="F64" s="54"/>
      <c r="G64" s="54"/>
      <c r="H64" s="54"/>
      <c r="I64" s="52">
        <f>IF(A64&lt;&gt;0,(B64-(B63-D63))/(A64-A63),"")</f>
        <v>12.6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55</v>
      </c>
      <c r="B65" s="63">
        <v>440</v>
      </c>
      <c r="C65" s="63">
        <v>4</v>
      </c>
      <c r="D65" s="63">
        <v>78</v>
      </c>
      <c r="E65" s="54"/>
      <c r="F65" s="54"/>
      <c r="G65" s="54"/>
      <c r="H65" s="54"/>
      <c r="I65" s="52">
        <f>IF(A65&lt;&gt;0,(B65-(B64-D64))/(A65-A64),"")</f>
        <v>17.5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65</v>
      </c>
      <c r="B66" s="63">
        <v>495</v>
      </c>
      <c r="C66" s="63">
        <v>5</v>
      </c>
      <c r="D66" s="63">
        <v>65</v>
      </c>
      <c r="E66" s="54"/>
      <c r="F66" s="54"/>
      <c r="G66" s="54"/>
      <c r="H66" s="54"/>
      <c r="I66" s="52">
        <f t="shared" ref="I66:I81" si="2">IF(A66&lt;&gt;0,(B66-(B65-D65))/(A66-A65),"")</f>
        <v>13.3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75</v>
      </c>
      <c r="B67" s="63">
        <v>533</v>
      </c>
      <c r="C67" s="63" t="s">
        <v>324</v>
      </c>
      <c r="D67" s="63">
        <v>533</v>
      </c>
      <c r="E67" s="54"/>
      <c r="F67" s="54"/>
      <c r="G67" s="54"/>
      <c r="H67" s="54"/>
      <c r="I67" s="52">
        <f t="shared" si="2"/>
        <v>10.3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I13" sqref="I1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276.41972319856524</v>
      </c>
      <c r="T3" s="62">
        <f>IF('Données projet'!E9&gt;30,$R$33-$H$33,LOOKUP('Données projet'!$E$9,$A$3:$A$203,R3:R203)-LOOKUP('Données projet'!$E$9,$A$3:$A$203,$H$3:$H$203))</f>
        <v>215.6982227646331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338.77090459332697</v>
      </c>
      <c r="AO3" s="62">
        <f>IF('Données projet'!E10&gt;30,$AM$33-$H$33,LOOKUP('Données projet'!$E$10,$A$3:$A$203,AM3:AM203)-LOOKUP('Données projet'!$E$10,$A$3:$A$203,$H$3:$H$203))</f>
        <v>274.25481920867406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3.04</v>
      </c>
      <c r="N4" s="14">
        <f>IF('Données projet'!$A$36&gt;35,N3+M4-V3,IF(A4&lt;'Données projet'!$A$36,$K$205^A4,IF(A4='Données projet'!$A$36,'Données projet'!$B$36,N3+M4-V3)))</f>
        <v>1.1891387833073912</v>
      </c>
      <c r="O4" s="14">
        <f>N4*VLOOKUP('Données projet'!$B$9,Paramètres!$A$1:$I$89,3,0)*VLOOKUP('Données projet'!$B$9,Paramètres!$A$1:$I$89,5,0)</f>
        <v>1.0759327711365274</v>
      </c>
      <c r="P4" s="14">
        <f>EXP(-1.0587+0.8836*LN(O4)+0.284)</f>
        <v>0.49162890688840577</v>
      </c>
      <c r="Q4" s="22">
        <f t="shared" ref="Q4:Q34" si="2">(O4+P4)*0.475*44/12</f>
        <v>2.7301699225600919</v>
      </c>
      <c r="R4" s="62">
        <f t="shared" si="0"/>
        <v>260.61905881144895</v>
      </c>
      <c r="S4" s="62">
        <f ca="1">AVERAGE(OFFSET($R$3,0,0,'Données projet'!$E$9+1,1))-AVERAGE(OFFSET($H$3,0,0,'Données projet'!$E$9+1,1))</f>
        <v>276.41972319856524</v>
      </c>
      <c r="T4" s="62">
        <f>$T$3</f>
        <v>215.6982227646331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</v>
      </c>
      <c r="AI4" s="14">
        <f>IF('Données projet'!$A$62&gt;35,AI3+AH4-AQ3,IF(A4&lt;'Données projet'!$A$62,$AF$205^A4,IF(A4='Données projet'!$A$62,'Données projet'!$B$62,AI3+AH4-AQ3)))</f>
        <v>1.2199288434253939</v>
      </c>
      <c r="AJ4" s="14">
        <f>AI4*VLOOKUP('Données projet'!$B$10,Paramètres!$A$1:$I$89,3,0)*VLOOKUP('Données projet'!$B$10,Paramètres!$A$1:$I$89,5,0)</f>
        <v>0.7295174483683855</v>
      </c>
      <c r="AK4" s="14">
        <f>EXP(-1.0587+0.8836*LN(AJ4)+0.284)</f>
        <v>0.34876299215213752</v>
      </c>
      <c r="AL4" s="22">
        <f t="shared" ref="AL4:AL67" si="4">(AJ4+AK4)*0.475*44/12</f>
        <v>1.8780051005732445</v>
      </c>
      <c r="AM4" s="62">
        <f t="shared" ref="AM4:AM67" si="5">AL4+(AD4+AE4)*44/12</f>
        <v>259.76689398946212</v>
      </c>
      <c r="AN4" s="62">
        <f ca="1">AVERAGE(OFFSET($AM$3,0,0,'Données projet'!$E$10+1,1))-AVERAGE(OFFSET($H$3,0,0,'Données projet'!$E$10+1,1))</f>
        <v>338.77090459332697</v>
      </c>
      <c r="AO4" s="62">
        <f>$AO$3</f>
        <v>274.25481920867406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3.04</v>
      </c>
      <c r="N5" s="14">
        <f>IF('Données projet'!$A$36&gt;35,N4+M5-V4,IF(A5&lt;'Données projet'!$A$36,$K$205^A5,IF(A5='Données projet'!$A$36,'Données projet'!$B$36,N4+M5-V4)))</f>
        <v>1.4140510459657827</v>
      </c>
      <c r="O5" s="14">
        <f>N5*VLOOKUP('Données projet'!$B$9,Paramètres!$A$1:$I$89,3,0)*VLOOKUP('Données projet'!$B$9,Paramètres!$A$1:$I$89,5,0)</f>
        <v>1.2794333863898402</v>
      </c>
      <c r="P5" s="14">
        <f t="shared" ref="P5:P68" si="33">EXP(-1.0587+0.8836*LN(O5)+0.284)</f>
        <v>0.57294493738700314</v>
      </c>
      <c r="Q5" s="22">
        <f t="shared" si="2"/>
        <v>3.2262255805780025</v>
      </c>
      <c r="R5" s="62">
        <f t="shared" si="0"/>
        <v>262.33733669168913</v>
      </c>
      <c r="S5" s="62">
        <f ca="1">AVERAGE(OFFSET($R$3,0,0,'Données projet'!$E$9+1,1))-AVERAGE(OFFSET($H$3,0,0,'Données projet'!$E$9+1,1))</f>
        <v>276.41972319856524</v>
      </c>
      <c r="T5" s="62">
        <f t="shared" ref="T5:T68" si="34">$T$3</f>
        <v>215.6982227646331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</v>
      </c>
      <c r="AI5" s="14">
        <f>IF('Données projet'!$A$62&gt;35,AI4+AH5-AQ4,IF(A5&lt;'Données projet'!$A$62,$AF$205^A5,IF(A5='Données projet'!$A$62,'Données projet'!$B$62,AI4+AH5-AQ4)))</f>
        <v>1.4882263830212192</v>
      </c>
      <c r="AJ5" s="14">
        <f>AI5*VLOOKUP('Données projet'!$B$10,Paramètres!$A$1:$I$89,3,0)*VLOOKUP('Données projet'!$B$10,Paramètres!$A$1:$I$89,5,0)</f>
        <v>0.88995937704668915</v>
      </c>
      <c r="AK5" s="14">
        <f t="shared" ref="AK5:AK68" si="35">EXP(-1.0587+0.8836*LN(AJ5)+0.284)</f>
        <v>0.41573401435051849</v>
      </c>
      <c r="AL5" s="22">
        <f t="shared" si="4"/>
        <v>2.2740826566834702</v>
      </c>
      <c r="AM5" s="62">
        <f t="shared" si="5"/>
        <v>261.38519376779459</v>
      </c>
      <c r="AN5" s="62">
        <f ca="1">AVERAGE(OFFSET($AM$3,0,0,'Données projet'!$E$10+1,1))-AVERAGE(OFFSET($H$3,0,0,'Données projet'!$E$10+1,1))</f>
        <v>338.77090459332697</v>
      </c>
      <c r="AO5" s="62">
        <f t="shared" ref="AO5:AO68" si="36">$AO$3</f>
        <v>274.25481920867406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3.04</v>
      </c>
      <c r="N6" s="14">
        <f>IF('Données projet'!$A$36&gt;35,N5+M6-V5,IF(A6&lt;'Données projet'!$A$36,$K$205^A6,IF(A6='Données projet'!$A$36,'Données projet'!$B$36,N5+M6-V5)))</f>
        <v>1.6815029403342947</v>
      </c>
      <c r="O6" s="14">
        <f>N6*VLOOKUP('Données projet'!$B$9,Paramètres!$A$1:$I$89,3,0)*VLOOKUP('Données projet'!$B$9,Paramètres!$A$1:$I$89,5,0)</f>
        <v>1.5214238604144699</v>
      </c>
      <c r="P6" s="14">
        <f t="shared" si="33"/>
        <v>0.6677107401089204</v>
      </c>
      <c r="Q6" s="22">
        <f t="shared" si="2"/>
        <v>3.8127427625782384</v>
      </c>
      <c r="R6" s="62">
        <f t="shared" si="0"/>
        <v>264.14607609591155</v>
      </c>
      <c r="S6" s="62">
        <f ca="1">AVERAGE(OFFSET($R$3,0,0,'Données projet'!$E$9+1,1))-AVERAGE(OFFSET($H$3,0,0,'Données projet'!$E$9+1,1))</f>
        <v>276.41972319856524</v>
      </c>
      <c r="T6" s="62">
        <f t="shared" si="34"/>
        <v>215.6982227646331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</v>
      </c>
      <c r="AI6" s="14">
        <f>IF('Données projet'!$A$62&gt;35,AI5+AH6-AQ5,IF(A6&lt;'Données projet'!$A$62,$AF$205^A6,IF(A6='Données projet'!$A$62,'Données projet'!$B$62,AI5+AH6-AQ5)))</f>
        <v>1.8155302901942332</v>
      </c>
      <c r="AJ6" s="14">
        <f>AI6*VLOOKUP('Données projet'!$B$10,Paramètres!$A$1:$I$89,3,0)*VLOOKUP('Données projet'!$B$10,Paramètres!$A$1:$I$89,5,0)</f>
        <v>1.0856871135361517</v>
      </c>
      <c r="AK6" s="14">
        <f t="shared" si="35"/>
        <v>0.49556511033889483</v>
      </c>
      <c r="AL6" s="22">
        <f t="shared" si="4"/>
        <v>2.7540142899157058</v>
      </c>
      <c r="AM6" s="62">
        <f t="shared" si="5"/>
        <v>263.087347623249</v>
      </c>
      <c r="AN6" s="62">
        <f ca="1">AVERAGE(OFFSET($AM$3,0,0,'Données projet'!$E$10+1,1))-AVERAGE(OFFSET($H$3,0,0,'Données projet'!$E$10+1,1))</f>
        <v>338.77090459332697</v>
      </c>
      <c r="AO6" s="62">
        <f t="shared" si="36"/>
        <v>274.25481920867406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3.04</v>
      </c>
      <c r="N7" s="14">
        <f>IF('Données projet'!$A$36&gt;35,N6+M7-V6,IF(A7&lt;'Données projet'!$A$36,$K$205^A7,IF(A7='Données projet'!$A$36,'Données projet'!$B$36,N6+M7-V6)))</f>
        <v>1.999540360596924</v>
      </c>
      <c r="O7" s="14">
        <f>N7*VLOOKUP('Données projet'!$B$9,Paramètres!$A$1:$I$89,3,0)*VLOOKUP('Données projet'!$B$9,Paramètres!$A$1:$I$89,5,0)</f>
        <v>1.809184118268097</v>
      </c>
      <c r="P7" s="14">
        <f t="shared" si="33"/>
        <v>0.77815092404884167</v>
      </c>
      <c r="Q7" s="22">
        <f t="shared" si="2"/>
        <v>4.506275198702002</v>
      </c>
      <c r="R7" s="62">
        <f t="shared" si="0"/>
        <v>266.06183075425753</v>
      </c>
      <c r="S7" s="62">
        <f ca="1">AVERAGE(OFFSET($R$3,0,0,'Données projet'!$E$9+1,1))-AVERAGE(OFFSET($H$3,0,0,'Données projet'!$E$9+1,1))</f>
        <v>276.41972319856524</v>
      </c>
      <c r="T7" s="62">
        <f t="shared" si="34"/>
        <v>215.6982227646331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</v>
      </c>
      <c r="AI7" s="14">
        <f>IF('Données projet'!$A$62&gt;35,AI6+AH7-AQ6,IF(A7&lt;'Données projet'!$A$62,$AF$205^A7,IF(A7='Données projet'!$A$62,'Données projet'!$B$62,AI6+AH7-AQ6)))</f>
        <v>2.2148177671204206</v>
      </c>
      <c r="AJ7" s="14">
        <f>AI7*VLOOKUP('Données projet'!$B$10,Paramètres!$A$1:$I$89,3,0)*VLOOKUP('Données projet'!$B$10,Paramètres!$A$1:$I$89,5,0)</f>
        <v>1.3244610247380115</v>
      </c>
      <c r="AK7" s="14">
        <f t="shared" si="35"/>
        <v>0.5907257287303429</v>
      </c>
      <c r="AL7" s="22">
        <f t="shared" si="4"/>
        <v>3.3356169289573838</v>
      </c>
      <c r="AM7" s="62">
        <f t="shared" si="5"/>
        <v>264.89117248451294</v>
      </c>
      <c r="AN7" s="62">
        <f ca="1">AVERAGE(OFFSET($AM$3,0,0,'Données projet'!$E$10+1,1))-AVERAGE(OFFSET($H$3,0,0,'Données projet'!$E$10+1,1))</f>
        <v>338.77090459332697</v>
      </c>
      <c r="AO7" s="62">
        <f t="shared" si="36"/>
        <v>274.25481920867406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3.04</v>
      </c>
      <c r="N8" s="14">
        <f>IF('Données projet'!$A$36&gt;35,N7+M8-V7,IF(A8&lt;'Données projet'!$A$36,$K$205^A8,IF(A8='Données projet'!$A$36,'Données projet'!$B$36,N7+M8-V7)))</f>
        <v>2.3777309915742486</v>
      </c>
      <c r="O8" s="14">
        <f>N8*VLOOKUP('Données projet'!$B$9,Paramètres!$A$1:$I$89,3,0)*VLOOKUP('Données projet'!$B$9,Paramètres!$A$1:$I$89,5,0)</f>
        <v>2.15137100117638</v>
      </c>
      <c r="P8" s="14">
        <f t="shared" si="33"/>
        <v>0.9068580512862362</v>
      </c>
      <c r="Q8" s="22">
        <f t="shared" si="2"/>
        <v>5.3264155997057232</v>
      </c>
      <c r="R8" s="62">
        <f t="shared" si="0"/>
        <v>268.10419337748351</v>
      </c>
      <c r="S8" s="62">
        <f ca="1">AVERAGE(OFFSET($R$3,0,0,'Données projet'!$E$9+1,1))-AVERAGE(OFFSET($H$3,0,0,'Données projet'!$E$9+1,1))</f>
        <v>276.41972319856524</v>
      </c>
      <c r="T8" s="62">
        <f t="shared" si="34"/>
        <v>215.6982227646331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</v>
      </c>
      <c r="AI8" s="14">
        <f>IF('Données projet'!$A$62&gt;35,AI7+AH8-AQ7,IF(A8&lt;'Données projet'!$A$62,$AF$205^A8,IF(A8='Données projet'!$A$62,'Données projet'!$B$62,AI7+AH8-AQ7)))</f>
        <v>2.7019200770412279</v>
      </c>
      <c r="AJ8" s="14">
        <f>AI8*VLOOKUP('Données projet'!$B$10,Paramètres!$A$1:$I$89,3,0)*VLOOKUP('Données projet'!$B$10,Paramètres!$A$1:$I$89,5,0)</f>
        <v>1.6157482060706545</v>
      </c>
      <c r="AK8" s="14">
        <f t="shared" si="35"/>
        <v>0.7041595126528557</v>
      </c>
      <c r="AL8" s="22">
        <f t="shared" si="4"/>
        <v>4.0405059434434465</v>
      </c>
      <c r="AM8" s="62">
        <f t="shared" si="5"/>
        <v>266.81828372122123</v>
      </c>
      <c r="AN8" s="62">
        <f ca="1">AVERAGE(OFFSET($AM$3,0,0,'Données projet'!$E$10+1,1))-AVERAGE(OFFSET($H$3,0,0,'Données projet'!$E$10+1,1))</f>
        <v>338.77090459332697</v>
      </c>
      <c r="AO8" s="62">
        <f t="shared" si="36"/>
        <v>274.25481920867406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3.04</v>
      </c>
      <c r="N9" s="14">
        <f>IF('Données projet'!$A$36&gt;35,N8+M9-V8,IF(A9&lt;'Données projet'!$A$36,$K$205^A9,IF(A9='Données projet'!$A$36,'Données projet'!$B$36,N8+M9-V8)))</f>
        <v>2.8274521383528786</v>
      </c>
      <c r="O9" s="14">
        <f>N9*VLOOKUP('Données projet'!$B$9,Paramètres!$A$1:$I$89,3,0)*VLOOKUP('Données projet'!$B$9,Paramètres!$A$1:$I$89,5,0)</f>
        <v>2.5582786947816842</v>
      </c>
      <c r="P9" s="14">
        <f t="shared" si="33"/>
        <v>1.0568534968816041</v>
      </c>
      <c r="Q9" s="22">
        <f t="shared" si="2"/>
        <v>6.2963552338135607</v>
      </c>
      <c r="R9" s="62">
        <f t="shared" si="0"/>
        <v>270.29635523381359</v>
      </c>
      <c r="S9" s="62">
        <f ca="1">AVERAGE(OFFSET($R$3,0,0,'Données projet'!$E$9+1,1))-AVERAGE(OFFSET($H$3,0,0,'Données projet'!$E$9+1,1))</f>
        <v>276.41972319856524</v>
      </c>
      <c r="T9" s="62">
        <f t="shared" si="34"/>
        <v>215.6982227646331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</v>
      </c>
      <c r="AI9" s="14">
        <f>IF('Données projet'!$A$62&gt;35,AI8+AH9-AQ8,IF(A9&lt;'Données projet'!$A$62,$AF$205^A9,IF(A9='Données projet'!$A$62,'Données projet'!$B$62,AI8+AH9-AQ8)))</f>
        <v>3.2961502346127567</v>
      </c>
      <c r="AJ9" s="14">
        <f>AI9*VLOOKUP('Données projet'!$B$10,Paramètres!$A$1:$I$89,3,0)*VLOOKUP('Données projet'!$B$10,Paramètres!$A$1:$I$89,5,0)</f>
        <v>1.9710978402984287</v>
      </c>
      <c r="AK9" s="14">
        <f t="shared" si="35"/>
        <v>0.8393753566908726</v>
      </c>
      <c r="AL9" s="22">
        <f t="shared" si="4"/>
        <v>4.8949074847563656</v>
      </c>
      <c r="AM9" s="62">
        <f t="shared" si="5"/>
        <v>268.89490748475635</v>
      </c>
      <c r="AN9" s="62">
        <f ca="1">AVERAGE(OFFSET($AM$3,0,0,'Données projet'!$E$10+1,1))-AVERAGE(OFFSET($H$3,0,0,'Données projet'!$E$10+1,1))</f>
        <v>338.77090459332697</v>
      </c>
      <c r="AO9" s="62">
        <f t="shared" si="36"/>
        <v>274.25481920867406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3.04</v>
      </c>
      <c r="N10" s="14">
        <f>IF('Données projet'!$A$36&gt;35,N9+M10-V9,IF(A10&lt;'Données projet'!$A$36,$K$205^A10,IF(A10='Données projet'!$A$36,'Données projet'!$B$36,N9+M10-V9)))</f>
        <v>3.3622329956608237</v>
      </c>
      <c r="O10" s="14">
        <f>N10*VLOOKUP('Données projet'!$B$9,Paramètres!$A$1:$I$89,3,0)*VLOOKUP('Données projet'!$B$9,Paramètres!$A$1:$I$89,5,0)</f>
        <v>3.042148414473913</v>
      </c>
      <c r="P10" s="14">
        <f t="shared" si="33"/>
        <v>1.231658375074987</v>
      </c>
      <c r="Q10" s="22">
        <f t="shared" si="2"/>
        <v>7.4435468251310004</v>
      </c>
      <c r="R10" s="62">
        <f t="shared" si="0"/>
        <v>272.66576904735325</v>
      </c>
      <c r="S10" s="62">
        <f ca="1">AVERAGE(OFFSET($R$3,0,0,'Données projet'!$E$9+1,1))-AVERAGE(OFFSET($H$3,0,0,'Données projet'!$E$9+1,1))</f>
        <v>276.41972319856524</v>
      </c>
      <c r="T10" s="62">
        <f t="shared" si="34"/>
        <v>215.6982227646331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</v>
      </c>
      <c r="AI10" s="14">
        <f>IF('Données projet'!$A$62&gt;35,AI9+AH10-AQ9,IF(A10&lt;'Données projet'!$A$62,$AF$205^A10,IF(A10='Données projet'!$A$62,'Données projet'!$B$62,AI9+AH10-AQ9)))</f>
        <v>4.021068743467481</v>
      </c>
      <c r="AJ10" s="14">
        <f>AI10*VLOOKUP('Données projet'!$B$10,Paramètres!$A$1:$I$89,3,0)*VLOOKUP('Données projet'!$B$10,Paramètres!$A$1:$I$89,5,0)</f>
        <v>2.4045991085935539</v>
      </c>
      <c r="AK10" s="14">
        <f t="shared" si="35"/>
        <v>1.0005559489860458</v>
      </c>
      <c r="AL10" s="22">
        <f t="shared" si="4"/>
        <v>5.9306450586178023</v>
      </c>
      <c r="AM10" s="62">
        <f t="shared" si="5"/>
        <v>271.15286728084004</v>
      </c>
      <c r="AN10" s="62">
        <f ca="1">AVERAGE(OFFSET($AM$3,0,0,'Données projet'!$E$10+1,1))-AVERAGE(OFFSET($H$3,0,0,'Données projet'!$E$10+1,1))</f>
        <v>338.77090459332697</v>
      </c>
      <c r="AO10" s="62">
        <f t="shared" si="36"/>
        <v>274.25481920867406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3.04</v>
      </c>
      <c r="N11" s="14">
        <f>IF('Données projet'!$A$36&gt;35,N10+M11-V10,IF(A11&lt;'Données projet'!$A$36,$K$205^A11,IF(A11='Données projet'!$A$36,'Données projet'!$B$36,N10+M11-V10)))</f>
        <v>3.9981616536560769</v>
      </c>
      <c r="O11" s="14">
        <f>N11*VLOOKUP('Données projet'!$B$9,Paramètres!$A$1:$I$89,3,0)*VLOOKUP('Données projet'!$B$9,Paramètres!$A$1:$I$89,5,0)</f>
        <v>3.6175366642280187</v>
      </c>
      <c r="P11" s="14">
        <f t="shared" si="33"/>
        <v>1.4353761967656147</v>
      </c>
      <c r="Q11" s="22">
        <f t="shared" si="2"/>
        <v>8.8004898995639085</v>
      </c>
      <c r="R11" s="62">
        <f t="shared" si="0"/>
        <v>275.24493434400836</v>
      </c>
      <c r="S11" s="62">
        <f ca="1">AVERAGE(OFFSET($R$3,0,0,'Données projet'!$E$9+1,1))-AVERAGE(OFFSET($H$3,0,0,'Données projet'!$E$9+1,1))</f>
        <v>276.41972319856524</v>
      </c>
      <c r="T11" s="62">
        <f t="shared" si="34"/>
        <v>215.6982227646331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</v>
      </c>
      <c r="AI11" s="14">
        <f>IF('Données projet'!$A$62&gt;35,AI10+AH11-AQ10,IF(A11&lt;'Données projet'!$A$62,$AF$205^A11,IF(A11='Données projet'!$A$62,'Données projet'!$B$62,AI10+AH11-AQ10)))</f>
        <v>4.9054177415522853</v>
      </c>
      <c r="AJ11" s="14">
        <f>AI11*VLOOKUP('Données projet'!$B$10,Paramètres!$A$1:$I$89,3,0)*VLOOKUP('Données projet'!$B$10,Paramètres!$A$1:$I$89,5,0)</f>
        <v>2.9334398094482665</v>
      </c>
      <c r="AK11" s="14">
        <f t="shared" si="35"/>
        <v>1.1926871560753465</v>
      </c>
      <c r="AL11" s="22">
        <f t="shared" si="4"/>
        <v>7.1863377982869592</v>
      </c>
      <c r="AM11" s="62">
        <f t="shared" si="5"/>
        <v>273.63078224273141</v>
      </c>
      <c r="AN11" s="62">
        <f ca="1">AVERAGE(OFFSET($AM$3,0,0,'Données projet'!$E$10+1,1))-AVERAGE(OFFSET($H$3,0,0,'Données projet'!$E$10+1,1))</f>
        <v>338.77090459332697</v>
      </c>
      <c r="AO11" s="62">
        <f t="shared" si="36"/>
        <v>274.25481920867406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3.04</v>
      </c>
      <c r="N12" s="14">
        <f>IF('Données projet'!$A$36&gt;35,N11+M12-V11,IF(A12&lt;'Données projet'!$A$36,$K$205^A12,IF(A12='Données projet'!$A$36,'Données projet'!$B$36,N11+M12-V11)))</f>
        <v>4.7543690842948543</v>
      </c>
      <c r="O12" s="14">
        <f>N12*VLOOKUP('Données projet'!$B$9,Paramètres!$A$1:$I$89,3,0)*VLOOKUP('Données projet'!$B$9,Paramètres!$A$1:$I$89,5,0)</f>
        <v>4.3017531474699844</v>
      </c>
      <c r="P12" s="14">
        <f t="shared" si="33"/>
        <v>1.6727891986411274</v>
      </c>
      <c r="Q12" s="22">
        <f t="shared" si="2"/>
        <v>10.405661252810186</v>
      </c>
      <c r="R12" s="62">
        <f t="shared" si="0"/>
        <v>278.07232791947689</v>
      </c>
      <c r="S12" s="62">
        <f ca="1">AVERAGE(OFFSET($R$3,0,0,'Données projet'!$E$9+1,1))-AVERAGE(OFFSET($H$3,0,0,'Données projet'!$E$9+1,1))</f>
        <v>276.41972319856524</v>
      </c>
      <c r="T12" s="62">
        <f t="shared" si="34"/>
        <v>215.6982227646331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</v>
      </c>
      <c r="AI12" s="14">
        <f>IF('Données projet'!$A$62&gt;35,AI11+AH12-AQ11,IF(A12&lt;'Données projet'!$A$62,$AF$205^A12,IF(A12='Données projet'!$A$62,'Données projet'!$B$62,AI11+AH12-AQ11)))</f>
        <v>5.9842605919702869</v>
      </c>
      <c r="AJ12" s="14">
        <f>AI12*VLOOKUP('Données projet'!$B$10,Paramètres!$A$1:$I$89,3,0)*VLOOKUP('Données projet'!$B$10,Paramètres!$A$1:$I$89,5,0)</f>
        <v>3.578587833998232</v>
      </c>
      <c r="AK12" s="14">
        <f t="shared" si="35"/>
        <v>1.4217122527817159</v>
      </c>
      <c r="AL12" s="22">
        <f t="shared" si="4"/>
        <v>8.7088559844750737</v>
      </c>
      <c r="AM12" s="62">
        <f t="shared" si="5"/>
        <v>276.37552265114175</v>
      </c>
      <c r="AN12" s="62">
        <f ca="1">AVERAGE(OFFSET($AM$3,0,0,'Données projet'!$E$10+1,1))-AVERAGE(OFFSET($H$3,0,0,'Données projet'!$E$10+1,1))</f>
        <v>338.77090459332697</v>
      </c>
      <c r="AO12" s="62">
        <f t="shared" si="36"/>
        <v>274.25481920867406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3.04</v>
      </c>
      <c r="N13" s="14">
        <f>IF('Données projet'!$A$36&gt;35,N12+M13-V12,IF(A13&lt;'Données projet'!$A$36,$K$205^A13,IF(A13='Données projet'!$A$36,'Données projet'!$B$36,N12+M13-V12)))</f>
        <v>5.6536046682926591</v>
      </c>
      <c r="O13" s="14">
        <f>N13*VLOOKUP('Données projet'!$B$9,Paramètres!$A$1:$I$89,3,0)*VLOOKUP('Données projet'!$B$9,Paramètres!$A$1:$I$89,5,0)</f>
        <v>5.1153815038711974</v>
      </c>
      <c r="P13" s="14">
        <f t="shared" si="33"/>
        <v>1.9494706052641557</v>
      </c>
      <c r="Q13" s="22">
        <f t="shared" si="2"/>
        <v>12.30461742341074</v>
      </c>
      <c r="R13" s="62">
        <f t="shared" si="0"/>
        <v>281.19350631229958</v>
      </c>
      <c r="S13" s="62">
        <f ca="1">AVERAGE(OFFSET($R$3,0,0,'Données projet'!$E$9+1,1))-AVERAGE(OFFSET($H$3,0,0,'Données projet'!$E$9+1,1))</f>
        <v>276.41972319856524</v>
      </c>
      <c r="T13" s="62">
        <f t="shared" si="34"/>
        <v>215.6982227646331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</v>
      </c>
      <c r="AI13" s="14">
        <f>IF('Données projet'!$A$62&gt;35,AI12+AH13-AQ12,IF(A13&lt;'Données projet'!$A$62,$AF$205^A13,IF(A13='Données projet'!$A$62,'Données projet'!$B$62,AI12+AH13-AQ12)))</f>
        <v>7.3003721027184758</v>
      </c>
      <c r="AJ13" s="14">
        <f>AI13*VLOOKUP('Données projet'!$B$10,Paramètres!$A$1:$I$89,3,0)*VLOOKUP('Données projet'!$B$10,Paramètres!$A$1:$I$89,5,0)</f>
        <v>4.3656225174256482</v>
      </c>
      <c r="AK13" s="14">
        <f t="shared" si="35"/>
        <v>1.694715768014835</v>
      </c>
      <c r="AL13" s="22">
        <f t="shared" si="4"/>
        <v>10.555089180475507</v>
      </c>
      <c r="AM13" s="62">
        <f t="shared" si="5"/>
        <v>279.44397806936439</v>
      </c>
      <c r="AN13" s="62">
        <f ca="1">AVERAGE(OFFSET($AM$3,0,0,'Données projet'!$E$10+1,1))-AVERAGE(OFFSET($H$3,0,0,'Données projet'!$E$10+1,1))</f>
        <v>338.77090459332697</v>
      </c>
      <c r="AO13" s="62">
        <f t="shared" si="36"/>
        <v>274.25481920867406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3.04</v>
      </c>
      <c r="N14" s="14">
        <f>IF('Données projet'!$A$36&gt;35,N13+M14-V13,IF(A14&lt;'Données projet'!$A$36,$K$205^A14,IF(A14='Données projet'!$A$36,'Données projet'!$B$36,N13+M14-V13)))</f>
        <v>6.722920576554519</v>
      </c>
      <c r="O14" s="14">
        <f>N14*VLOOKUP('Données projet'!$B$9,Paramètres!$A$1:$I$89,3,0)*VLOOKUP('Données projet'!$B$9,Paramètres!$A$1:$I$89,5,0)</f>
        <v>6.0828985376665283</v>
      </c>
      <c r="P14" s="14">
        <f t="shared" si="33"/>
        <v>2.271915459447154</v>
      </c>
      <c r="Q14" s="22">
        <f t="shared" si="2"/>
        <v>14.551301044972995</v>
      </c>
      <c r="R14" s="62">
        <f t="shared" si="0"/>
        <v>284.66241215608414</v>
      </c>
      <c r="S14" s="62">
        <f ca="1">AVERAGE(OFFSET($R$3,0,0,'Données projet'!$E$9+1,1))-AVERAGE(OFFSET($H$3,0,0,'Données projet'!$E$9+1,1))</f>
        <v>276.41972319856524</v>
      </c>
      <c r="T14" s="62">
        <f t="shared" si="34"/>
        <v>215.6982227646331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</v>
      </c>
      <c r="AI14" s="14">
        <f>IF('Données projet'!$A$62&gt;35,AI13+AH14-AQ13,IF(A14&lt;'Données projet'!$A$62,$AF$205^A14,IF(A14='Données projet'!$A$62,'Données projet'!$B$62,AI13+AH14-AQ13)))</f>
        <v>8.9059344958443596</v>
      </c>
      <c r="AJ14" s="14">
        <f>AI14*VLOOKUP('Données projet'!$B$10,Paramètres!$A$1:$I$89,3,0)*VLOOKUP('Données projet'!$B$10,Paramètres!$A$1:$I$89,5,0)</f>
        <v>5.3257488285149277</v>
      </c>
      <c r="AK14" s="14">
        <f t="shared" si="35"/>
        <v>2.0201426334609205</v>
      </c>
      <c r="AL14" s="22">
        <f t="shared" si="4"/>
        <v>12.794094296274601</v>
      </c>
      <c r="AM14" s="62">
        <f t="shared" si="5"/>
        <v>282.90520540738572</v>
      </c>
      <c r="AN14" s="62">
        <f ca="1">AVERAGE(OFFSET($AM$3,0,0,'Données projet'!$E$10+1,1))-AVERAGE(OFFSET($H$3,0,0,'Données projet'!$E$10+1,1))</f>
        <v>338.77090459332697</v>
      </c>
      <c r="AO14" s="62">
        <f t="shared" si="36"/>
        <v>274.25481920867406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3.04</v>
      </c>
      <c r="N15" s="14">
        <f>IF('Données projet'!$A$36&gt;35,N14+M15-V14,IF(A15&lt;'Données projet'!$A$36,$K$205^A15,IF(A15='Données projet'!$A$36,'Données projet'!$B$36,N14+M15-V14)))</f>
        <v>7.9944855946762656</v>
      </c>
      <c r="O15" s="14">
        <f>N15*VLOOKUP('Données projet'!$B$9,Paramètres!$A$1:$I$89,3,0)*VLOOKUP('Données projet'!$B$9,Paramètres!$A$1:$I$89,5,0)</f>
        <v>7.2334105660630854</v>
      </c>
      <c r="P15" s="14">
        <f t="shared" si="33"/>
        <v>2.647693092133375</v>
      </c>
      <c r="Q15" s="22">
        <f t="shared" si="2"/>
        <v>17.209588871358836</v>
      </c>
      <c r="R15" s="62">
        <f t="shared" si="0"/>
        <v>288.54292220469216</v>
      </c>
      <c r="S15" s="62">
        <f ca="1">AVERAGE(OFFSET($R$3,0,0,'Données projet'!$E$9+1,1))-AVERAGE(OFFSET($H$3,0,0,'Données projet'!$E$9+1,1))</f>
        <v>276.41972319856524</v>
      </c>
      <c r="T15" s="62">
        <f t="shared" si="34"/>
        <v>215.6982227646331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</v>
      </c>
      <c r="AI15" s="14">
        <f>IF('Données projet'!$A$62&gt;35,AI14+AH15-AQ14,IF(A15&lt;'Données projet'!$A$62,$AF$205^A15,IF(A15='Données projet'!$A$62,'Données projet'!$B$62,AI14+AH15-AQ14)))</f>
        <v>10.864606369137729</v>
      </c>
      <c r="AJ15" s="14">
        <f>AI15*VLOOKUP('Données projet'!$B$10,Paramètres!$A$1:$I$89,3,0)*VLOOKUP('Données projet'!$B$10,Paramètres!$A$1:$I$89,5,0)</f>
        <v>6.4970346087443618</v>
      </c>
      <c r="AK15" s="14">
        <f t="shared" si="35"/>
        <v>2.4080594141794158</v>
      </c>
      <c r="AL15" s="22">
        <f t="shared" si="4"/>
        <v>15.509705423258913</v>
      </c>
      <c r="AM15" s="62">
        <f t="shared" si="5"/>
        <v>286.84303875659225</v>
      </c>
      <c r="AN15" s="62">
        <f ca="1">AVERAGE(OFFSET($AM$3,0,0,'Données projet'!$E$10+1,1))-AVERAGE(OFFSET($H$3,0,0,'Données projet'!$E$10+1,1))</f>
        <v>338.77090459332697</v>
      </c>
      <c r="AO15" s="62">
        <f t="shared" si="36"/>
        <v>274.25481920867406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3.04</v>
      </c>
      <c r="N16" s="14">
        <f>IF('Données projet'!$A$36&gt;35,N15+M16-V15,IF(A16&lt;'Données projet'!$A$36,$K$205^A16,IF(A16='Données projet'!$A$36,'Données projet'!$B$36,N15+M16-V15)))</f>
        <v>9.5065528732218016</v>
      </c>
      <c r="O16" s="14">
        <f>N16*VLOOKUP('Données projet'!$B$9,Paramètres!$A$1:$I$89,3,0)*VLOOKUP('Données projet'!$B$9,Paramètres!$A$1:$I$89,5,0)</f>
        <v>8.6015290396910853</v>
      </c>
      <c r="P16" s="14">
        <f t="shared" si="33"/>
        <v>3.0856248109851183</v>
      </c>
      <c r="Q16" s="22">
        <f t="shared" si="2"/>
        <v>20.355126289927721</v>
      </c>
      <c r="R16" s="62">
        <f t="shared" si="0"/>
        <v>292.91068184548328</v>
      </c>
      <c r="S16" s="62">
        <f ca="1">AVERAGE(OFFSET($R$3,0,0,'Données projet'!$E$9+1,1))-AVERAGE(OFFSET($H$3,0,0,'Données projet'!$E$9+1,1))</f>
        <v>276.41972319856524</v>
      </c>
      <c r="T16" s="62">
        <f t="shared" si="34"/>
        <v>215.6982227646331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5.76</v>
      </c>
      <c r="AI16" s="14">
        <f>IF('Données projet'!$A$62&gt;35,AI15+AH16-AQ15,IF(A16&lt;'Données projet'!$A$62,$AF$205^A16,IF(A16='Données projet'!$A$62,'Données projet'!$B$62,AI15+AH16-AQ15)))</f>
        <v>13.254046682174357</v>
      </c>
      <c r="AJ16" s="14">
        <f>AI16*VLOOKUP('Données projet'!$B$10,Paramètres!$A$1:$I$89,3,0)*VLOOKUP('Données projet'!$B$10,Paramètres!$A$1:$I$89,5,0)</f>
        <v>7.9259199159402653</v>
      </c>
      <c r="AK16" s="14">
        <f t="shared" si="35"/>
        <v>2.8704657018616841</v>
      </c>
      <c r="AL16" s="22">
        <f t="shared" si="4"/>
        <v>18.803704951005059</v>
      </c>
      <c r="AM16" s="62">
        <f t="shared" si="5"/>
        <v>291.35926050656059</v>
      </c>
      <c r="AN16" s="62">
        <f ca="1">AVERAGE(OFFSET($AM$3,0,0,'Données projet'!$E$10+1,1))-AVERAGE(OFFSET($H$3,0,0,'Données projet'!$E$10+1,1))</f>
        <v>338.77090459332697</v>
      </c>
      <c r="AO16" s="62">
        <f t="shared" si="36"/>
        <v>274.25481920867406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3.04</v>
      </c>
      <c r="N17" s="14">
        <f>IF('Données projet'!$A$36&gt;35,N16+M17-V16,IF(A17&lt;'Données projet'!$A$36,$K$205^A17,IF(A17='Données projet'!$A$36,'Données projet'!$B$36,N16+M17-V16)))</f>
        <v>11.304610717110355</v>
      </c>
      <c r="O17" s="14">
        <f>N17*VLOOKUP('Données projet'!$B$9,Paramètres!$A$1:$I$89,3,0)*VLOOKUP('Données projet'!$B$9,Paramètres!$A$1:$I$89,5,0)</f>
        <v>10.228411776841449</v>
      </c>
      <c r="P17" s="14">
        <f t="shared" si="33"/>
        <v>3.595990978884696</v>
      </c>
      <c r="Q17" s="22">
        <f t="shared" si="2"/>
        <v>24.077501466223037</v>
      </c>
      <c r="R17" s="62">
        <f t="shared" si="0"/>
        <v>297.85527924400083</v>
      </c>
      <c r="S17" s="62">
        <f ca="1">AVERAGE(OFFSET($R$3,0,0,'Données projet'!$E$9+1,1))-AVERAGE(OFFSET($H$3,0,0,'Données projet'!$E$9+1,1))</f>
        <v>276.41972319856524</v>
      </c>
      <c r="T17" s="62">
        <f t="shared" si="34"/>
        <v>215.6982227646331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5.76</v>
      </c>
      <c r="AI17" s="14">
        <f>IF('Données projet'!$A$62&gt;35,AI16+AH17-AQ16,IF(A17&lt;'Données projet'!$A$62,$AF$205^A17,IF(A17='Données projet'!$A$62,'Données projet'!$B$62,AI16+AH17-AQ16)))</f>
        <v>16.168993839691144</v>
      </c>
      <c r="AJ17" s="14">
        <f>AI17*VLOOKUP('Données projet'!$B$10,Paramètres!$A$1:$I$89,3,0)*VLOOKUP('Données projet'!$B$10,Paramètres!$A$1:$I$89,5,0)</f>
        <v>9.6690583161353043</v>
      </c>
      <c r="AK17" s="14">
        <f t="shared" si="35"/>
        <v>3.4216653032093283</v>
      </c>
      <c r="AL17" s="22">
        <f t="shared" si="4"/>
        <v>22.799676970358565</v>
      </c>
      <c r="AM17" s="62">
        <f t="shared" si="5"/>
        <v>296.57745474813635</v>
      </c>
      <c r="AN17" s="62">
        <f ca="1">AVERAGE(OFFSET($AM$3,0,0,'Données projet'!$E$10+1,1))-AVERAGE(OFFSET($H$3,0,0,'Données projet'!$E$10+1,1))</f>
        <v>338.77090459332697</v>
      </c>
      <c r="AO17" s="62">
        <f t="shared" si="36"/>
        <v>274.25481920867406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3.04</v>
      </c>
      <c r="N18" s="14">
        <f>IF('Données projet'!$A$36&gt;35,N17+M18-V17,IF(A18&lt;'Données projet'!$A$36,$K$205^A18,IF(A18='Données projet'!$A$36,'Données projet'!$B$36,N17+M18-V17)))</f>
        <v>13.442751033908303</v>
      </c>
      <c r="O18" s="14">
        <f>N18*VLOOKUP('Données projet'!$B$9,Paramètres!$A$1:$I$89,3,0)*VLOOKUP('Données projet'!$B$9,Paramètres!$A$1:$I$89,5,0)</f>
        <v>12.163001135480233</v>
      </c>
      <c r="P18" s="14">
        <f t="shared" si="33"/>
        <v>4.1907723434761062</v>
      </c>
      <c r="Q18" s="22">
        <f t="shared" si="2"/>
        <v>28.482822142515619</v>
      </c>
      <c r="R18" s="62">
        <f t="shared" si="0"/>
        <v>303.4828221425156</v>
      </c>
      <c r="S18" s="62">
        <f ca="1">AVERAGE(OFFSET($R$3,0,0,'Données projet'!$E$9+1,1))-AVERAGE(OFFSET($H$3,0,0,'Données projet'!$E$9+1,1))</f>
        <v>276.41972319856524</v>
      </c>
      <c r="T18" s="62">
        <f t="shared" si="34"/>
        <v>215.6982227646331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5.76</v>
      </c>
      <c r="AI18" s="14">
        <f>IF('Données projet'!$A$62&gt;35,AI17+AH18-AQ17,IF(A18&lt;'Données projet'!$A$62,$AF$205^A18,IF(A18='Données projet'!$A$62,'Données projet'!$B$62,AI17+AH18-AQ17)))</f>
        <v>19.725021954206735</v>
      </c>
      <c r="AJ18" s="14">
        <f>AI18*VLOOKUP('Données projet'!$B$10,Paramètres!$A$1:$I$89,3,0)*VLOOKUP('Données projet'!$B$10,Paramètres!$A$1:$I$89,5,0)</f>
        <v>11.79556312861563</v>
      </c>
      <c r="AK18" s="14">
        <f t="shared" si="35"/>
        <v>4.0787087055571938</v>
      </c>
      <c r="AL18" s="22">
        <f t="shared" si="4"/>
        <v>27.647690111184332</v>
      </c>
      <c r="AM18" s="62">
        <f t="shared" si="5"/>
        <v>302.64769011118432</v>
      </c>
      <c r="AN18" s="62">
        <f ca="1">AVERAGE(OFFSET($AM$3,0,0,'Données projet'!$E$10+1,1))-AVERAGE(OFFSET($H$3,0,0,'Données projet'!$E$10+1,1))</f>
        <v>338.77090459332697</v>
      </c>
      <c r="AO18" s="62">
        <f t="shared" si="36"/>
        <v>274.25481920867406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3.04</v>
      </c>
      <c r="N19" s="14">
        <f>IF('Données projet'!$A$36&gt;35,N18+M19-V18,IF(A19&lt;'Données projet'!$A$36,$K$205^A19,IF(A19='Données projet'!$A$36,'Données projet'!$B$36,N18+M19-V18)))</f>
        <v>15.985296608765895</v>
      </c>
      <c r="O19" s="14">
        <f>N19*VLOOKUP('Données projet'!$B$9,Paramètres!$A$1:$I$89,3,0)*VLOOKUP('Données projet'!$B$9,Paramètres!$A$1:$I$89,5,0)</f>
        <v>14.463496371611383</v>
      </c>
      <c r="P19" s="14">
        <f t="shared" si="33"/>
        <v>4.8839312829119708</v>
      </c>
      <c r="Q19" s="22">
        <f t="shared" si="2"/>
        <v>33.696769831628181</v>
      </c>
      <c r="R19" s="62">
        <f t="shared" si="0"/>
        <v>309.91899205385039</v>
      </c>
      <c r="S19" s="62">
        <f ca="1">AVERAGE(OFFSET($R$3,0,0,'Données projet'!$E$9+1,1))-AVERAGE(OFFSET($H$3,0,0,'Données projet'!$E$9+1,1))</f>
        <v>276.41972319856524</v>
      </c>
      <c r="T19" s="62">
        <f t="shared" si="34"/>
        <v>215.6982227646331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5.76</v>
      </c>
      <c r="AI19" s="14">
        <f>IF('Données projet'!$A$62&gt;35,AI18+AH19-AQ18,IF(A19&lt;'Données projet'!$A$62,$AF$205^A19,IF(A19='Données projet'!$A$62,'Données projet'!$B$62,AI18+AH19-AQ18)))</f>
        <v>24.063123219135925</v>
      </c>
      <c r="AJ19" s="14">
        <f>AI19*VLOOKUP('Données projet'!$B$10,Paramètres!$A$1:$I$89,3,0)*VLOOKUP('Données projet'!$B$10,Paramètres!$A$1:$I$89,5,0)</f>
        <v>14.389747685043284</v>
      </c>
      <c r="AK19" s="14">
        <f t="shared" si="35"/>
        <v>4.8619205067148243</v>
      </c>
      <c r="AL19" s="22">
        <f t="shared" si="4"/>
        <v>33.529988767312034</v>
      </c>
      <c r="AM19" s="62">
        <f t="shared" si="5"/>
        <v>309.75221098953426</v>
      </c>
      <c r="AN19" s="62">
        <f ca="1">AVERAGE(OFFSET($AM$3,0,0,'Données projet'!$E$10+1,1))-AVERAGE(OFFSET($H$3,0,0,'Données projet'!$E$10+1,1))</f>
        <v>338.77090459332697</v>
      </c>
      <c r="AO19" s="62">
        <f t="shared" si="36"/>
        <v>274.25481920867406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3.04</v>
      </c>
      <c r="N20" s="14">
        <f>IF('Données projet'!$A$36&gt;35,N19+M20-V19,IF(A20&lt;'Données projet'!$A$36,$K$205^A20,IF(A20='Données projet'!$A$36,'Données projet'!$B$36,N19+M20-V19)))</f>
        <v>19.008736160155642</v>
      </c>
      <c r="O20" s="14">
        <f>N20*VLOOKUP('Données projet'!$B$9,Paramètres!$A$1:$I$89,3,0)*VLOOKUP('Données projet'!$B$9,Paramètres!$A$1:$I$89,5,0)</f>
        <v>17.199104477708826</v>
      </c>
      <c r="P20" s="14">
        <f t="shared" si="33"/>
        <v>5.6917395699956064</v>
      </c>
      <c r="Q20" s="22">
        <f t="shared" si="2"/>
        <v>39.868220049751891</v>
      </c>
      <c r="R20" s="62">
        <f t="shared" si="0"/>
        <v>317.31266449419633</v>
      </c>
      <c r="S20" s="62">
        <f ca="1">AVERAGE(OFFSET($R$3,0,0,'Données projet'!$E$9+1,1))-AVERAGE(OFFSET($H$3,0,0,'Données projet'!$E$9+1,1))</f>
        <v>276.41972319856524</v>
      </c>
      <c r="T20" s="62">
        <f t="shared" si="34"/>
        <v>215.6982227646331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5.76</v>
      </c>
      <c r="AI20" s="14">
        <f>IF('Données projet'!$A$62&gt;35,AI19+AH20-AQ19,IF(A20&lt;'Données projet'!$A$62,$AF$205^A20,IF(A20='Données projet'!$A$62,'Données projet'!$B$62,AI19+AH20-AQ19)))</f>
        <v>29.35529807792323</v>
      </c>
      <c r="AJ20" s="14">
        <f>AI20*VLOOKUP('Données projet'!$B$10,Paramètres!$A$1:$I$89,3,0)*VLOOKUP('Données projet'!$B$10,Paramètres!$A$1:$I$89,5,0)</f>
        <v>17.554468250598092</v>
      </c>
      <c r="AK20" s="14">
        <f t="shared" si="35"/>
        <v>5.7955281242338454</v>
      </c>
      <c r="AL20" s="22">
        <f t="shared" si="4"/>
        <v>40.667910352832294</v>
      </c>
      <c r="AM20" s="62">
        <f t="shared" si="5"/>
        <v>318.11235479727674</v>
      </c>
      <c r="AN20" s="62">
        <f ca="1">AVERAGE(OFFSET($AM$3,0,0,'Données projet'!$E$10+1,1))-AVERAGE(OFFSET($H$3,0,0,'Données projet'!$E$10+1,1))</f>
        <v>338.77090459332697</v>
      </c>
      <c r="AO20" s="62">
        <f t="shared" si="36"/>
        <v>274.25481920867406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3.04</v>
      </c>
      <c r="N21" s="14">
        <f>IF('Données projet'!$A$36&gt;35,N20+M21-V20,IF(A21&lt;'Données projet'!$A$36,$K$205^A21,IF(A21='Données projet'!$A$36,'Données projet'!$B$36,N20+M21-V20)))</f>
        <v>22.604025389698691</v>
      </c>
      <c r="O21" s="14">
        <f>N21*VLOOKUP('Données projet'!$B$9,Paramètres!$A$1:$I$89,3,0)*VLOOKUP('Données projet'!$B$9,Paramètres!$A$1:$I$89,5,0)</f>
        <v>20.452122172599374</v>
      </c>
      <c r="P21" s="14">
        <f t="shared" si="33"/>
        <v>6.6331603489183788</v>
      </c>
      <c r="Q21" s="22">
        <f t="shared" si="2"/>
        <v>47.17353372497675</v>
      </c>
      <c r="R21" s="62">
        <f t="shared" si="0"/>
        <v>325.84020039164341</v>
      </c>
      <c r="S21" s="62">
        <f ca="1">AVERAGE(OFFSET($R$3,0,0,'Données projet'!$E$9+1,1))-AVERAGE(OFFSET($H$3,0,0,'Données projet'!$E$9+1,1))</f>
        <v>276.41972319856524</v>
      </c>
      <c r="T21" s="62">
        <f t="shared" si="34"/>
        <v>215.6982227646331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5.76</v>
      </c>
      <c r="AI21" s="14">
        <f>IF('Données projet'!$A$62&gt;35,AI20+AH21-AQ20,IF(A21&lt;'Données projet'!$A$62,$AF$205^A21,IF(A21='Données projet'!$A$62,'Données projet'!$B$62,AI20+AH21-AQ20)))</f>
        <v>35.811374832608571</v>
      </c>
      <c r="AJ21" s="14">
        <f>AI21*VLOOKUP('Données projet'!$B$10,Paramètres!$A$1:$I$89,3,0)*VLOOKUP('Données projet'!$B$10,Paramètres!$A$1:$I$89,5,0)</f>
        <v>21.415202149899926</v>
      </c>
      <c r="AK21" s="14">
        <f t="shared" si="35"/>
        <v>6.9084112322274089</v>
      </c>
      <c r="AL21" s="22">
        <f t="shared" si="4"/>
        <v>49.330293307205103</v>
      </c>
      <c r="AM21" s="62">
        <f t="shared" si="5"/>
        <v>327.99695997387181</v>
      </c>
      <c r="AN21" s="62">
        <f ca="1">AVERAGE(OFFSET($AM$3,0,0,'Données projet'!$E$10+1,1))-AVERAGE(OFFSET($H$3,0,0,'Données projet'!$E$10+1,1))</f>
        <v>338.77090459332697</v>
      </c>
      <c r="AO21" s="62">
        <f t="shared" si="36"/>
        <v>274.25481920867406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3.04</v>
      </c>
      <c r="N22" s="14">
        <f>IF('Données projet'!$A$36&gt;35,N21+M22-V21,IF(A22&lt;'Données projet'!$A$36,$K$205^A22,IF(A22='Données projet'!$A$36,'Données projet'!$B$36,N21+M22-V21)))</f>
        <v>26.879323249755682</v>
      </c>
      <c r="O22" s="14">
        <f>N22*VLOOKUP('Données projet'!$B$9,Paramètres!$A$1:$I$89,3,0)*VLOOKUP('Données projet'!$B$9,Paramètres!$A$1:$I$89,5,0)</f>
        <v>24.320411676378939</v>
      </c>
      <c r="P22" s="14">
        <f t="shared" si="33"/>
        <v>7.7302932914228499</v>
      </c>
      <c r="Q22" s="22">
        <f t="shared" si="2"/>
        <v>55.821644485588116</v>
      </c>
      <c r="R22" s="62">
        <f t="shared" si="0"/>
        <v>335.710533374477</v>
      </c>
      <c r="S22" s="62">
        <f ca="1">AVERAGE(OFFSET($R$3,0,0,'Données projet'!$E$9+1,1))-AVERAGE(OFFSET($H$3,0,0,'Données projet'!$E$9+1,1))</f>
        <v>276.41972319856524</v>
      </c>
      <c r="T22" s="62">
        <f t="shared" si="34"/>
        <v>215.6982227646331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5.76</v>
      </c>
      <c r="AI22" s="14">
        <f>IF('Données projet'!$A$62&gt;35,AI21+AH22-AQ21,IF(A22&lt;'Données projet'!$A$62,$AF$205^A22,IF(A22='Données projet'!$A$62,'Données projet'!$B$62,AI21+AH22-AQ21)))</f>
        <v>43.687329081017438</v>
      </c>
      <c r="AJ22" s="14">
        <f>AI22*VLOOKUP('Données projet'!$B$10,Paramètres!$A$1:$I$89,3,0)*VLOOKUP('Données projet'!$B$10,Paramètres!$A$1:$I$89,5,0)</f>
        <v>26.12502279044843</v>
      </c>
      <c r="AK22" s="14">
        <f t="shared" si="35"/>
        <v>8.2349951083836945</v>
      </c>
      <c r="AL22" s="22">
        <f t="shared" si="4"/>
        <v>59.84369784046595</v>
      </c>
      <c r="AM22" s="62">
        <f t="shared" si="5"/>
        <v>339.73258672935481</v>
      </c>
      <c r="AN22" s="62">
        <f ca="1">AVERAGE(OFFSET($AM$3,0,0,'Données projet'!$E$10+1,1))-AVERAGE(OFFSET($H$3,0,0,'Données projet'!$E$10+1,1))</f>
        <v>338.77090459332697</v>
      </c>
      <c r="AO22" s="62">
        <f t="shared" si="36"/>
        <v>274.25481920867406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3.04</v>
      </c>
      <c r="N23" s="14">
        <f>IF('Données projet'!$A$36&gt;35,N22+M23-V22,IF(A23&lt;'Données projet'!$A$36,$K$205^A23,IF(A23='Données projet'!$A$36,'Données projet'!$B$36,N22+M23-V22)))</f>
        <v>31.963245745340544</v>
      </c>
      <c r="O23" s="14">
        <f>N23*VLOOKUP('Données projet'!$B$9,Paramètres!$A$1:$I$89,3,0)*VLOOKUP('Données projet'!$B$9,Paramètres!$A$1:$I$89,5,0)</f>
        <v>28.920344750384125</v>
      </c>
      <c r="P23" s="14">
        <f t="shared" si="33"/>
        <v>9.0088933823469723</v>
      </c>
      <c r="Q23" s="22">
        <f t="shared" si="2"/>
        <v>66.060089747839996</v>
      </c>
      <c r="R23" s="62">
        <f t="shared" si="0"/>
        <v>347.17120085895112</v>
      </c>
      <c r="S23" s="62">
        <f ca="1">AVERAGE(OFFSET($R$3,0,0,'Données projet'!$E$9+1,1))-AVERAGE(OFFSET($H$3,0,0,'Données projet'!$E$9+1,1))</f>
        <v>276.41972319856524</v>
      </c>
      <c r="T23" s="62">
        <f t="shared" si="34"/>
        <v>215.6982227646331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5.76</v>
      </c>
      <c r="AI23" s="14">
        <f>IF('Données projet'!$A$62&gt;35,AI22+AH23-AQ22,IF(A23&lt;'Données projet'!$A$62,$AF$205^A23,IF(A23='Données projet'!$A$62,'Données projet'!$B$62,AI22+AH23-AQ22)))</f>
        <v>53.295432838150177</v>
      </c>
      <c r="AJ23" s="14">
        <f>AI23*VLOOKUP('Données projet'!$B$10,Paramètres!$A$1:$I$89,3,0)*VLOOKUP('Données projet'!$B$10,Paramètres!$A$1:$I$89,5,0)</f>
        <v>31.870668837213806</v>
      </c>
      <c r="AK23" s="14">
        <f t="shared" si="35"/>
        <v>9.8163155254494594</v>
      </c>
      <c r="AL23" s="22">
        <f t="shared" si="4"/>
        <v>72.604831098305183</v>
      </c>
      <c r="AM23" s="62">
        <f t="shared" si="5"/>
        <v>353.71594220941631</v>
      </c>
      <c r="AN23" s="62">
        <f ca="1">AVERAGE(OFFSET($AM$3,0,0,'Données projet'!$E$10+1,1))-AVERAGE(OFFSET($H$3,0,0,'Données projet'!$E$10+1,1))</f>
        <v>338.77090459332697</v>
      </c>
      <c r="AO23" s="62">
        <f t="shared" si="36"/>
        <v>274.25481920867406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3.04</v>
      </c>
      <c r="N24" s="14">
        <f>IF('Données projet'!$A$36&gt;35,N23+M24-V23,IF(A24&lt;'Données projet'!$A$36,$K$205^A24,IF(A24='Données projet'!$A$36,'Données projet'!$B$36,N23+M24-V23)))</f>
        <v>38.008735156169401</v>
      </c>
      <c r="O24" s="14">
        <f>N24*VLOOKUP('Données projet'!$B$9,Paramètres!$A$1:$I$89,3,0)*VLOOKUP('Données projet'!$B$9,Paramètres!$A$1:$I$89,5,0)</f>
        <v>34.39030356930207</v>
      </c>
      <c r="P24" s="14">
        <f t="shared" si="33"/>
        <v>10.498975512940286</v>
      </c>
      <c r="Q24" s="22">
        <f t="shared" si="2"/>
        <v>78.182161068238756</v>
      </c>
      <c r="R24" s="62">
        <f t="shared" si="0"/>
        <v>360.51549440157208</v>
      </c>
      <c r="S24" s="62">
        <f ca="1">AVERAGE(OFFSET($R$3,0,0,'Données projet'!$E$9+1,1))-AVERAGE(OFFSET($H$3,0,0,'Données projet'!$E$9+1,1))</f>
        <v>276.41972319856524</v>
      </c>
      <c r="T24" s="62">
        <f t="shared" si="34"/>
        <v>215.6982227646331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5.76</v>
      </c>
      <c r="AI24" s="14">
        <f>IF('Données projet'!$A$62&gt;35,AI23+AH24-AQ23,IF(A24&lt;'Données projet'!$A$62,$AF$205^A24,IF(A24='Données projet'!$A$62,'Données projet'!$B$62,AI23+AH24-AQ23)))</f>
        <v>65.016635742100291</v>
      </c>
      <c r="AJ24" s="14">
        <f>AI24*VLOOKUP('Données projet'!$B$10,Paramètres!$A$1:$I$89,3,0)*VLOOKUP('Données projet'!$B$10,Paramètres!$A$1:$I$89,5,0)</f>
        <v>38.879948173775979</v>
      </c>
      <c r="AK24" s="14">
        <f t="shared" si="35"/>
        <v>11.701288127916444</v>
      </c>
      <c r="AL24" s="22">
        <f t="shared" si="4"/>
        <v>88.09565322544762</v>
      </c>
      <c r="AM24" s="62">
        <f t="shared" si="5"/>
        <v>370.42898655878093</v>
      </c>
      <c r="AN24" s="62">
        <f ca="1">AVERAGE(OFFSET($AM$3,0,0,'Données projet'!$E$10+1,1))-AVERAGE(OFFSET($H$3,0,0,'Données projet'!$E$10+1,1))</f>
        <v>338.77090459332697</v>
      </c>
      <c r="AO24" s="62">
        <f t="shared" si="36"/>
        <v>274.25481920867406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3.04</v>
      </c>
      <c r="N25" s="14">
        <f>IF('Données projet'!$A$36&gt;35,N24+M25-V24,IF(A25&lt;'Données projet'!$A$36,$K$205^A25,IF(A25='Données projet'!$A$36,'Données projet'!$B$36,N24+M25-V24)))</f>
        <v>45.197661078660147</v>
      </c>
      <c r="O25" s="14">
        <f>N25*VLOOKUP('Données projet'!$B$9,Paramètres!$A$1:$I$89,3,0)*VLOOKUP('Données projet'!$B$9,Paramètres!$A$1:$I$89,5,0)</f>
        <v>40.894843743971705</v>
      </c>
      <c r="P25" s="14">
        <f t="shared" si="33"/>
        <v>12.235519074663902</v>
      </c>
      <c r="Q25" s="22">
        <f t="shared" si="2"/>
        <v>92.535381909123672</v>
      </c>
      <c r="R25" s="62">
        <f t="shared" si="0"/>
        <v>376.0909374646792</v>
      </c>
      <c r="S25" s="62">
        <f ca="1">AVERAGE(OFFSET($R$3,0,0,'Données projet'!$E$9+1,1))-AVERAGE(OFFSET($H$3,0,0,'Données projet'!$E$9+1,1))</f>
        <v>276.41972319856524</v>
      </c>
      <c r="T25" s="62">
        <f t="shared" si="34"/>
        <v>215.6982227646331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5.76</v>
      </c>
      <c r="AI25" s="14">
        <f>IF('Données projet'!$A$62&gt;35,AI24+AH25-AQ24,IF(A25&lt;'Données projet'!$A$62,$AF$205^A25,IF(A25='Données projet'!$A$62,'Données projet'!$B$62,AI24+AH25-AQ24)))</f>
        <v>79.315669244270552</v>
      </c>
      <c r="AJ25" s="14">
        <f>AI25*VLOOKUP('Données projet'!$B$10,Paramètres!$A$1:$I$89,3,0)*VLOOKUP('Données projet'!$B$10,Paramètres!$A$1:$I$89,5,0)</f>
        <v>47.430770208073788</v>
      </c>
      <c r="AK25" s="14">
        <f t="shared" si="35"/>
        <v>13.948221560069419</v>
      </c>
      <c r="AL25" s="22">
        <f t="shared" si="4"/>
        <v>106.90174399618274</v>
      </c>
      <c r="AM25" s="62">
        <f t="shared" si="5"/>
        <v>390.45729955173829</v>
      </c>
      <c r="AN25" s="62">
        <f ca="1">AVERAGE(OFFSET($AM$3,0,0,'Données projet'!$E$10+1,1))-AVERAGE(OFFSET($H$3,0,0,'Données projet'!$E$10+1,1))</f>
        <v>338.77090459332697</v>
      </c>
      <c r="AO25" s="62">
        <f t="shared" si="36"/>
        <v>274.25481920867406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3.04</v>
      </c>
      <c r="N26" s="14">
        <f>IF('Données projet'!$A$36&gt;35,N25+M26-V25,IF(A26&lt;'Données projet'!$A$36,$K$205^A26,IF(A26='Données projet'!$A$36,'Données projet'!$B$36,N25+M26-V25)))</f>
        <v>53.746291703417761</v>
      </c>
      <c r="O26" s="14">
        <f>N26*VLOOKUP('Données projet'!$B$9,Paramètres!$A$1:$I$89,3,0)*VLOOKUP('Données projet'!$B$9,Paramètres!$A$1:$I$89,5,0)</f>
        <v>48.629644733252384</v>
      </c>
      <c r="P26" s="14">
        <f t="shared" si="33"/>
        <v>14.259289093678222</v>
      </c>
      <c r="Q26" s="22">
        <f t="shared" si="2"/>
        <v>109.53155974857081</v>
      </c>
      <c r="R26" s="62">
        <f t="shared" si="0"/>
        <v>394.3093375263486</v>
      </c>
      <c r="S26" s="62">
        <f ca="1">AVERAGE(OFFSET($R$3,0,0,'Données projet'!$E$9+1,1))-AVERAGE(OFFSET($H$3,0,0,'Données projet'!$E$9+1,1))</f>
        <v>276.41972319856524</v>
      </c>
      <c r="T26" s="62">
        <f t="shared" si="34"/>
        <v>215.6982227646331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5.76</v>
      </c>
      <c r="AI26" s="14">
        <f>IF('Données projet'!$A$62&gt;35,AI25+AH26-AQ25,IF(A26&lt;'Données projet'!$A$62,$AF$205^A26,IF(A26='Données projet'!$A$62,'Données projet'!$B$62,AI25+AH26-AQ25)))</f>
        <v>96.759472646674055</v>
      </c>
      <c r="AJ26" s="14">
        <f>AI26*VLOOKUP('Données projet'!$B$10,Paramètres!$A$1:$I$89,3,0)*VLOOKUP('Données projet'!$B$10,Paramètres!$A$1:$I$89,5,0)</f>
        <v>57.862164642711093</v>
      </c>
      <c r="AK26" s="14">
        <f t="shared" si="35"/>
        <v>16.626621151617421</v>
      </c>
      <c r="AL26" s="22">
        <f t="shared" si="4"/>
        <v>129.73463525845548</v>
      </c>
      <c r="AM26" s="62">
        <f t="shared" si="5"/>
        <v>414.51241303623328</v>
      </c>
      <c r="AN26" s="62">
        <f ca="1">AVERAGE(OFFSET($AM$3,0,0,'Données projet'!$E$10+1,1))-AVERAGE(OFFSET($H$3,0,0,'Données projet'!$E$10+1,1))</f>
        <v>338.77090459332697</v>
      </c>
      <c r="AO26" s="62">
        <f t="shared" si="36"/>
        <v>274.25481920867406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3.04</v>
      </c>
      <c r="N27" s="14">
        <f>IF('Données projet'!$A$36&gt;35,N26+M27-V26,IF(A27&lt;'Données projet'!$A$36,$K$205^A27,IF(A27='Données projet'!$A$36,'Données projet'!$B$36,N26+M27-V26)))</f>
        <v>63.911799923486328</v>
      </c>
      <c r="O27" s="14">
        <f>N27*VLOOKUP('Données projet'!$B$9,Paramètres!$A$1:$I$89,3,0)*VLOOKUP('Données projet'!$B$9,Paramètres!$A$1:$I$89,5,0)</f>
        <v>57.827396570770425</v>
      </c>
      <c r="P27" s="14">
        <f t="shared" si="33"/>
        <v>16.617793181992631</v>
      </c>
      <c r="Q27" s="22">
        <f t="shared" si="2"/>
        <v>129.6587054860623</v>
      </c>
      <c r="R27" s="62">
        <f t="shared" si="0"/>
        <v>415.65870548606233</v>
      </c>
      <c r="S27" s="62">
        <f ca="1">AVERAGE(OFFSET($R$3,0,0,'Données projet'!$E$9+1,1))-AVERAGE(OFFSET($H$3,0,0,'Données projet'!$E$9+1,1))</f>
        <v>276.41972319856524</v>
      </c>
      <c r="T27" s="62">
        <f t="shared" si="34"/>
        <v>215.6982227646331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5.76</v>
      </c>
      <c r="AI27" s="14">
        <f>IF('Données projet'!$A$62&gt;35,AI26+AH27-AQ26,IF(A27&lt;'Données projet'!$A$62,$AF$205^A27,IF(A27='Données projet'!$A$62,'Données projet'!$B$62,AI26+AH27-AQ26)))</f>
        <v>118.03967155630811</v>
      </c>
      <c r="AJ27" s="14">
        <f>AI27*VLOOKUP('Données projet'!$B$10,Paramètres!$A$1:$I$89,3,0)*VLOOKUP('Données projet'!$B$10,Paramètres!$A$1:$I$89,5,0)</f>
        <v>70.587723590672255</v>
      </c>
      <c r="AK27" s="14">
        <f t="shared" si="35"/>
        <v>19.81933895506862</v>
      </c>
      <c r="AL27" s="22">
        <f t="shared" si="4"/>
        <v>157.45896726716532</v>
      </c>
      <c r="AM27" s="62">
        <f t="shared" si="5"/>
        <v>443.45896726716535</v>
      </c>
      <c r="AN27" s="62">
        <f ca="1">AVERAGE(OFFSET($AM$3,0,0,'Données projet'!$E$10+1,1))-AVERAGE(OFFSET($H$3,0,0,'Données projet'!$E$10+1,1))</f>
        <v>338.77090459332697</v>
      </c>
      <c r="AO27" s="62">
        <f t="shared" si="36"/>
        <v>274.25481920867406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76</v>
      </c>
      <c r="L28" s="13">
        <f>VLOOKUP(A28,'Données projet'!$A$35:$I$55,9,0)</f>
        <v>3.04</v>
      </c>
      <c r="M28" s="13">
        <f t="array" ref="M28">INDEX(L:L,MIN(IF(ISNUMBER(L28:L224),ROW(L28:L224),"")))</f>
        <v>3.04</v>
      </c>
      <c r="N28" s="14">
        <f>IF('Données projet'!$A$36&gt;35,N27+M28-V27,IF(A28&lt;'Données projet'!$A$36,$K$205^A28,IF(A28='Données projet'!$A$36,'Données projet'!$B$36,N27+M28-V27)))</f>
        <v>76</v>
      </c>
      <c r="O28" s="14">
        <f>N28*VLOOKUP('Données projet'!$B$9,Paramètres!$A$1:$I$89,3,0)*VLOOKUP('Données projet'!$B$9,Paramètres!$A$1:$I$89,5,0)</f>
        <v>68.764799999999994</v>
      </c>
      <c r="P28" s="14">
        <f t="shared" si="33"/>
        <v>19.366396769521369</v>
      </c>
      <c r="Q28" s="22">
        <f t="shared" si="2"/>
        <v>153.49516770691636</v>
      </c>
      <c r="R28" s="62">
        <f t="shared" si="0"/>
        <v>440.71738992913856</v>
      </c>
      <c r="S28" s="62">
        <f ca="1">AVERAGE(OFFSET($R$3,0,0,'Données projet'!$E$9+1,1))-AVERAGE(OFFSET($H$3,0,0,'Données projet'!$E$9+1,1))</f>
        <v>276.41972319856524</v>
      </c>
      <c r="T28" s="62">
        <f t="shared" si="34"/>
        <v>215.6982227646331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18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6.1466626968116778</v>
      </c>
      <c r="AC28" s="24">
        <f t="shared" si="3"/>
        <v>6.1466626968116778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144</v>
      </c>
      <c r="AG28" s="13">
        <f>VLOOKUP(A28,'Données projet'!$A$61:$I$81,9,0)</f>
        <v>5.76</v>
      </c>
      <c r="AH28" s="13">
        <f t="array" ref="AH28">INDEX(AG:AG,MIN(IF(ISNUMBER(AG28:AG224),ROW(AG28:AG224),"")))</f>
        <v>5.76</v>
      </c>
      <c r="AI28" s="14">
        <f>IF('Données projet'!$A$62&gt;35,AI27+AH28-AQ27,IF(A28&lt;'Données projet'!$A$62,$AF$205^A28,IF(A28='Données projet'!$A$62,'Données projet'!$B$62,AI27+AH28-AQ27)))</f>
        <v>144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478.34773520852332</v>
      </c>
      <c r="AN28" s="62">
        <f ca="1">AVERAGE(OFFSET($AM$3,0,0,'Données projet'!$E$10+1,1))-AVERAGE(OFFSET($H$3,0,0,'Données projet'!$E$10+1,1))</f>
        <v>338.77090459332697</v>
      </c>
      <c r="AO28" s="62">
        <f t="shared" si="36"/>
        <v>274.25481920867406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11.510273536654053</v>
      </c>
      <c r="AX28" s="23">
        <f t="shared" si="6"/>
        <v>11.510273536654053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6.2</v>
      </c>
      <c r="N29" s="14">
        <f>IF('Données projet'!$A$36&gt;35,N28+M29-V28,IF(A29&lt;'Données projet'!$A$36,$K$205^A29,IF(A29='Données projet'!$A$36,'Données projet'!$B$36,N28+M29-V28)))</f>
        <v>64.2</v>
      </c>
      <c r="O29" s="14">
        <f>N29*VLOOKUP('Données projet'!$B$9,Paramètres!$A$1:$I$89,3,0)*VLOOKUP('Données projet'!$B$9,Paramètres!$A$1:$I$89,5,0)</f>
        <v>58.088159999999995</v>
      </c>
      <c r="P29" s="14">
        <f t="shared" si="33"/>
        <v>16.683988656261352</v>
      </c>
      <c r="Q29" s="22">
        <f t="shared" si="2"/>
        <v>130.22815890965518</v>
      </c>
      <c r="R29" s="62">
        <f t="shared" si="0"/>
        <v>418.67260335409964</v>
      </c>
      <c r="S29" s="62">
        <f ca="1">AVERAGE(OFFSET($R$3,0,0,'Données projet'!$E$9+1,1))-AVERAGE(OFFSET($H$3,0,0,'Données projet'!$E$9+1,1))</f>
        <v>276.41972319856524</v>
      </c>
      <c r="T29" s="62">
        <f t="shared" si="34"/>
        <v>215.6982227646331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4.3463468745819291</v>
      </c>
      <c r="AC29" s="24">
        <f t="shared" si="3"/>
        <v>4.3463468745819291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10.6</v>
      </c>
      <c r="AI29" s="14">
        <f>IF('Données projet'!$A$62&gt;35,AI28+AH29-AQ28,IF(A29&lt;'Données projet'!$A$62,$AF$205^A29,IF(A29='Données projet'!$A$62,'Données projet'!$B$62,AI28+AH29-AQ28)))</f>
        <v>137.6</v>
      </c>
      <c r="AJ29" s="14">
        <f>AI29*VLOOKUP('Données projet'!$B$10,Paramètres!$A$1:$I$89,3,0)*VLOOKUP('Données projet'!$B$10,Paramètres!$A$1:$I$89,5,0)</f>
        <v>82.284800000000004</v>
      </c>
      <c r="AK29" s="14">
        <f t="shared" si="35"/>
        <v>22.694910753106186</v>
      </c>
      <c r="AL29" s="22">
        <f t="shared" si="4"/>
        <v>182.83966289499327</v>
      </c>
      <c r="AM29" s="62">
        <f t="shared" si="5"/>
        <v>471.2841073394377</v>
      </c>
      <c r="AN29" s="62">
        <f ca="1">AVERAGE(OFFSET($AM$3,0,0,'Données projet'!$E$10+1,1))-AVERAGE(OFFSET($H$3,0,0,'Données projet'!$E$10+1,1))</f>
        <v>338.77090459332697</v>
      </c>
      <c r="AO29" s="62">
        <f t="shared" si="36"/>
        <v>274.25481920867406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8.1389924710801456</v>
      </c>
      <c r="AX29" s="23">
        <f t="shared" si="6"/>
        <v>8.1389924710801456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6.2</v>
      </c>
      <c r="N30" s="14">
        <f>IF('Données projet'!$A$36&gt;35,N29+M30-V29,IF(A30&lt;'Données projet'!$A$36,$K$205^A30,IF(A30='Données projet'!$A$36,'Données projet'!$B$36,N29+M30-V29)))</f>
        <v>70.400000000000006</v>
      </c>
      <c r="O30" s="14">
        <f>N30*VLOOKUP('Données projet'!$B$9,Paramètres!$A$1:$I$89,3,0)*VLOOKUP('Données projet'!$B$9,Paramètres!$A$1:$I$89,5,0)</f>
        <v>63.697920000000003</v>
      </c>
      <c r="P30" s="14">
        <f t="shared" si="33"/>
        <v>18.099940062062903</v>
      </c>
      <c r="Q30" s="22">
        <f t="shared" si="2"/>
        <v>142.46460627475957</v>
      </c>
      <c r="R30" s="62">
        <f t="shared" si="0"/>
        <v>432.13127294142623</v>
      </c>
      <c r="S30" s="62">
        <f ca="1">AVERAGE(OFFSET($R$3,0,0,'Données projet'!$E$9+1,1))-AVERAGE(OFFSET($H$3,0,0,'Données projet'!$E$9+1,1))</f>
        <v>276.41972319856524</v>
      </c>
      <c r="T30" s="62">
        <f t="shared" si="34"/>
        <v>215.6982227646331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3.0733313484058389</v>
      </c>
      <c r="AC30" s="24">
        <f t="shared" si="3"/>
        <v>3.0733313484058389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10.6</v>
      </c>
      <c r="AI30" s="14">
        <f>IF('Données projet'!$A$62&gt;35,AI29+AH30-AQ29,IF(A30&lt;'Données projet'!$A$62,$AF$205^A30,IF(A30='Données projet'!$A$62,'Données projet'!$B$62,AI29+AH30-AQ29)))</f>
        <v>148.19999999999999</v>
      </c>
      <c r="AJ30" s="14">
        <f>AI30*VLOOKUP('Données projet'!$B$10,Paramètres!$A$1:$I$89,3,0)*VLOOKUP('Données projet'!$B$10,Paramètres!$A$1:$I$89,5,0)</f>
        <v>88.623599999999996</v>
      </c>
      <c r="AK30" s="14">
        <f t="shared" si="35"/>
        <v>24.232973298845781</v>
      </c>
      <c r="AL30" s="22">
        <f t="shared" si="4"/>
        <v>196.55853182882302</v>
      </c>
      <c r="AM30" s="62">
        <f t="shared" si="5"/>
        <v>486.22519849548974</v>
      </c>
      <c r="AN30" s="62">
        <f ca="1">AVERAGE(OFFSET($AM$3,0,0,'Données projet'!$E$10+1,1))-AVERAGE(OFFSET($H$3,0,0,'Données projet'!$E$10+1,1))</f>
        <v>338.77090459332697</v>
      </c>
      <c r="AO30" s="62">
        <f t="shared" si="36"/>
        <v>274.25481920867406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5.7551367683270263</v>
      </c>
      <c r="AX30" s="23">
        <f t="shared" si="6"/>
        <v>5.7551367683270263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6.2</v>
      </c>
      <c r="N31" s="14">
        <f>IF('Données projet'!$A$36&gt;35,N30+M31-V30,IF(A31&lt;'Données projet'!$A$36,$K$205^A31,IF(A31='Données projet'!$A$36,'Données projet'!$B$36,N30+M31-V30)))</f>
        <v>76.600000000000009</v>
      </c>
      <c r="O31" s="14">
        <f>N31*VLOOKUP('Données projet'!$B$9,Paramètres!$A$1:$I$89,3,0)*VLOOKUP('Données projet'!$B$9,Paramètres!$A$1:$I$89,5,0)</f>
        <v>69.307680000000005</v>
      </c>
      <c r="P31" s="14">
        <f t="shared" si="33"/>
        <v>19.501430784841368</v>
      </c>
      <c r="Q31" s="22">
        <f t="shared" si="2"/>
        <v>154.67586795026543</v>
      </c>
      <c r="R31" s="62">
        <f t="shared" si="0"/>
        <v>445.56475683915426</v>
      </c>
      <c r="S31" s="62">
        <f ca="1">AVERAGE(OFFSET($R$3,0,0,'Données projet'!$E$9+1,1))-AVERAGE(OFFSET($H$3,0,0,'Données projet'!$E$9+1,1))</f>
        <v>276.41972319856524</v>
      </c>
      <c r="T31" s="62">
        <f t="shared" si="34"/>
        <v>215.6982227646331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2.1731734372909646</v>
      </c>
      <c r="AC31" s="24">
        <f t="shared" si="3"/>
        <v>2.1731734372909646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10.6</v>
      </c>
      <c r="AI31" s="14">
        <f>IF('Données projet'!$A$62&gt;35,AI30+AH31-AQ30,IF(A31&lt;'Données projet'!$A$62,$AF$205^A31,IF(A31='Données projet'!$A$62,'Données projet'!$B$62,AI30+AH31-AQ30)))</f>
        <v>158.79999999999998</v>
      </c>
      <c r="AJ31" s="14">
        <f>AI31*VLOOKUP('Données projet'!$B$10,Paramètres!$A$1:$I$89,3,0)*VLOOKUP('Données projet'!$B$10,Paramètres!$A$1:$I$89,5,0)</f>
        <v>94.962400000000002</v>
      </c>
      <c r="AK31" s="14">
        <f t="shared" si="35"/>
        <v>25.758272370212392</v>
      </c>
      <c r="AL31" s="22">
        <f t="shared" si="4"/>
        <v>210.25517104478658</v>
      </c>
      <c r="AM31" s="62">
        <f t="shared" si="5"/>
        <v>501.14405993367541</v>
      </c>
      <c r="AN31" s="62">
        <f ca="1">AVERAGE(OFFSET($AM$3,0,0,'Données projet'!$E$10+1,1))-AVERAGE(OFFSET($H$3,0,0,'Données projet'!$E$10+1,1))</f>
        <v>338.77090459332697</v>
      </c>
      <c r="AO31" s="62">
        <f t="shared" si="36"/>
        <v>274.25481920867406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4.0694962355400728</v>
      </c>
      <c r="AX31" s="23">
        <f t="shared" si="6"/>
        <v>4.0694962355400728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6.2</v>
      </c>
      <c r="N32" s="14">
        <f>IF('Données projet'!$A$36&gt;35,N31+M32-V31,IF(A32&lt;'Données projet'!$A$36,$K$205^A32,IF(A32='Données projet'!$A$36,'Données projet'!$B$36,N31+M32-V31)))</f>
        <v>82.800000000000011</v>
      </c>
      <c r="O32" s="14">
        <f>N32*VLOOKUP('Données projet'!$B$9,Paramètres!$A$1:$I$89,3,0)*VLOOKUP('Données projet'!$B$9,Paramètres!$A$1:$I$89,5,0)</f>
        <v>74.917439999999999</v>
      </c>
      <c r="P32" s="14">
        <f t="shared" si="33"/>
        <v>20.88976433963396</v>
      </c>
      <c r="Q32" s="22">
        <f t="shared" si="2"/>
        <v>166.86421422486248</v>
      </c>
      <c r="R32" s="62">
        <f t="shared" si="0"/>
        <v>458.97532533597359</v>
      </c>
      <c r="S32" s="62">
        <f ca="1">AVERAGE(OFFSET($R$3,0,0,'Données projet'!$E$9+1,1))-AVERAGE(OFFSET($H$3,0,0,'Données projet'!$E$9+1,1))</f>
        <v>276.41972319856524</v>
      </c>
      <c r="T32" s="62">
        <f t="shared" si="34"/>
        <v>215.6982227646331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1.5366656742029194</v>
      </c>
      <c r="AC32" s="24">
        <f t="shared" si="3"/>
        <v>1.5366656742029194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10.6</v>
      </c>
      <c r="AI32" s="14">
        <f>IF('Données projet'!$A$62&gt;35,AI31+AH32-AQ31,IF(A32&lt;'Données projet'!$A$62,$AF$205^A32,IF(A32='Données projet'!$A$62,'Données projet'!$B$62,AI31+AH32-AQ31)))</f>
        <v>169.39999999999998</v>
      </c>
      <c r="AJ32" s="14">
        <f>AI32*VLOOKUP('Données projet'!$B$10,Paramètres!$A$1:$I$89,3,0)*VLOOKUP('Données projet'!$B$10,Paramètres!$A$1:$I$89,5,0)</f>
        <v>101.30119999999999</v>
      </c>
      <c r="AK32" s="14">
        <f t="shared" si="35"/>
        <v>27.271756877049292</v>
      </c>
      <c r="AL32" s="22">
        <f t="shared" si="4"/>
        <v>223.93123322752749</v>
      </c>
      <c r="AM32" s="62">
        <f t="shared" si="5"/>
        <v>516.0423443386386</v>
      </c>
      <c r="AN32" s="62">
        <f ca="1">AVERAGE(OFFSET($AM$3,0,0,'Données projet'!$E$10+1,1))-AVERAGE(OFFSET($H$3,0,0,'Données projet'!$E$10+1,1))</f>
        <v>338.77090459332697</v>
      </c>
      <c r="AO32" s="62">
        <f t="shared" si="36"/>
        <v>274.25481920867406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2.8775683841635131</v>
      </c>
      <c r="AX32" s="23">
        <f t="shared" si="6"/>
        <v>2.8775683841635131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6.2</v>
      </c>
      <c r="N33" s="14">
        <f>IF('Données projet'!$A$36&gt;35,N32+M33-V32,IF(A33&lt;'Données projet'!$A$36,$K$205^A33,IF(A33='Données projet'!$A$36,'Données projet'!$B$36,N32+M33-V32)))</f>
        <v>89.000000000000014</v>
      </c>
      <c r="O33" s="14">
        <f>N33*VLOOKUP('Données projet'!$B$9,Paramètres!$A$1:$I$89,3,0)*VLOOKUP('Données projet'!$B$9,Paramètres!$A$1:$I$89,5,0)</f>
        <v>80.527200000000008</v>
      </c>
      <c r="P33" s="14">
        <f t="shared" si="33"/>
        <v>22.26603795098552</v>
      </c>
      <c r="Q33" s="22">
        <f t="shared" si="2"/>
        <v>179.03155609796647</v>
      </c>
      <c r="R33" s="62">
        <f t="shared" si="0"/>
        <v>472.36488943129979</v>
      </c>
      <c r="S33" s="62">
        <f ca="1">AVERAGE(OFFSET($R$3,0,0,'Données projet'!$E$9+1,1))-AVERAGE(OFFSET($H$3,0,0,'Données projet'!$E$9+1,1))</f>
        <v>276.41972319856524</v>
      </c>
      <c r="T33" s="62">
        <f t="shared" si="34"/>
        <v>215.6982227646331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1.0865867186454823</v>
      </c>
      <c r="AC33" s="24">
        <f t="shared" si="3"/>
        <v>1.0865867186454823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10.6</v>
      </c>
      <c r="AI33" s="14">
        <f>IF('Données projet'!$A$62&gt;35,AI32+AH33-AQ32,IF(A33&lt;'Données projet'!$A$62,$AF$205^A33,IF(A33='Données projet'!$A$62,'Données projet'!$B$62,AI32+AH33-AQ32)))</f>
        <v>179.99999999999997</v>
      </c>
      <c r="AJ33" s="14">
        <f>AI33*VLOOKUP('Données projet'!$B$10,Paramètres!$A$1:$I$89,3,0)*VLOOKUP('Données projet'!$B$10,Paramètres!$A$1:$I$89,5,0)</f>
        <v>107.64</v>
      </c>
      <c r="AK33" s="14">
        <f t="shared" si="35"/>
        <v>28.774250263353583</v>
      </c>
      <c r="AL33" s="22">
        <f t="shared" si="4"/>
        <v>237.58815254200749</v>
      </c>
      <c r="AM33" s="62">
        <f t="shared" si="5"/>
        <v>530.92148587534075</v>
      </c>
      <c r="AN33" s="62">
        <f ca="1">AVERAGE(OFFSET($AM$3,0,0,'Données projet'!$E$10+1,1))-AVERAGE(OFFSET($H$3,0,0,'Données projet'!$E$10+1,1))</f>
        <v>338.77090459332697</v>
      </c>
      <c r="AO33" s="62">
        <f t="shared" si="36"/>
        <v>274.25481920867406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2.0347481177700364</v>
      </c>
      <c r="AX33" s="23">
        <f t="shared" si="6"/>
        <v>2.0347481177700364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6.2</v>
      </c>
      <c r="N34" s="14">
        <f>IF('Données projet'!$A$36&gt;35,N33+M34-V33,IF(A34&lt;'Données projet'!$A$36,$K$205^A34,IF(A34='Données projet'!$A$36,'Données projet'!$B$36,N33+M34-V33)))</f>
        <v>95.200000000000017</v>
      </c>
      <c r="O34" s="14">
        <f>N34*VLOOKUP('Données projet'!$B$9,Paramètres!$A$1:$I$89,3,0)*VLOOKUP('Données projet'!$B$9,Paramètres!$A$1:$I$89,5,0)</f>
        <v>86.136960000000016</v>
      </c>
      <c r="P34" s="14">
        <f t="shared" si="33"/>
        <v>23.631187314916229</v>
      </c>
      <c r="Q34" s="22">
        <f t="shared" si="2"/>
        <v>191.17952324014581</v>
      </c>
      <c r="R34" s="62">
        <f t="shared" si="0"/>
        <v>484.5128565734791</v>
      </c>
      <c r="S34" s="62">
        <f ca="1">AVERAGE(OFFSET($R$3,0,0,'Données projet'!$E$9+1,1))-AVERAGE(OFFSET($H$3,0,0,'Données projet'!$E$9+1,1))</f>
        <v>276.41972319856524</v>
      </c>
      <c r="T34" s="62">
        <f t="shared" si="34"/>
        <v>215.6982227646331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0.76833283710145972</v>
      </c>
      <c r="AC34" s="24">
        <f t="shared" si="3"/>
        <v>0.76833283710145972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190.59999999999997</v>
      </c>
      <c r="AJ34" s="14">
        <f>AI34*VLOOKUP('Données projet'!$B$10,Paramètres!$A$1:$I$89,3,0)*VLOOKUP('Données projet'!$B$10,Paramètres!$A$1:$I$89,5,0)</f>
        <v>113.97879999999999</v>
      </c>
      <c r="AK34" s="14">
        <f t="shared" si="35"/>
        <v>30.266473511018898</v>
      </c>
      <c r="AL34" s="22">
        <f t="shared" si="4"/>
        <v>251.22718469835789</v>
      </c>
      <c r="AM34" s="62">
        <f t="shared" si="5"/>
        <v>544.56051803169123</v>
      </c>
      <c r="AN34" s="62">
        <f ca="1">AVERAGE(OFFSET($AM$3,0,0,'Données projet'!$E$10+1,1))-AVERAGE(OFFSET($H$3,0,0,'Données projet'!$E$10+1,1))</f>
        <v>338.77090459332697</v>
      </c>
      <c r="AO34" s="62">
        <f t="shared" si="36"/>
        <v>274.25481920867406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1.4387841920817566</v>
      </c>
      <c r="AX34" s="23">
        <f t="shared" si="6"/>
        <v>1.4387841920817566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6.2</v>
      </c>
      <c r="N35" s="14">
        <f>IF('Données projet'!$A$36&gt;35,N34+M35-V34,IF(A35&lt;'Données projet'!$A$36,$K$205^A35,IF(A35='Données projet'!$A$36,'Données projet'!$B$36,N34+M35-V34)))</f>
        <v>101.40000000000002</v>
      </c>
      <c r="O35" s="14">
        <f>N35*VLOOKUP('Données projet'!$B$9,Paramètres!$A$1:$I$89,3,0)*VLOOKUP('Données projet'!$B$9,Paramètres!$A$1:$I$89,5,0)</f>
        <v>91.74672000000001</v>
      </c>
      <c r="P35" s="14">
        <f t="shared" si="33"/>
        <v>24.986019358738364</v>
      </c>
      <c r="Q35" s="22">
        <f t="shared" ref="Q35:Q66" si="53">(O35+P35)*0.475*44/12</f>
        <v>203.30952104980267</v>
      </c>
      <c r="R35" s="62">
        <f t="shared" si="0"/>
        <v>496.64285438313595</v>
      </c>
      <c r="S35" s="62">
        <f ca="1">AVERAGE(OFFSET($R$3,0,0,'Données projet'!$E$9+1,1))-AVERAGE(OFFSET($H$3,0,0,'Données projet'!$E$9+1,1))</f>
        <v>276.41972319856524</v>
      </c>
      <c r="T35" s="62">
        <f t="shared" si="34"/>
        <v>215.6982227646331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0.54329335932274114</v>
      </c>
      <c r="AC35" s="24">
        <f t="shared" si="3"/>
        <v>0.54329335932274114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201.19999999999996</v>
      </c>
      <c r="AJ35" s="14">
        <f>AI35*VLOOKUP('Données projet'!$B$10,Paramètres!$A$1:$I$89,3,0)*VLOOKUP('Données projet'!$B$10,Paramètres!$A$1:$I$89,5,0)</f>
        <v>120.3176</v>
      </c>
      <c r="AK35" s="14">
        <f t="shared" si="35"/>
        <v>31.749062879547001</v>
      </c>
      <c r="AL35" s="22">
        <f t="shared" si="4"/>
        <v>264.84943784854437</v>
      </c>
      <c r="AM35" s="62">
        <f t="shared" si="5"/>
        <v>558.18277118187768</v>
      </c>
      <c r="AN35" s="62">
        <f ca="1">AVERAGE(OFFSET($AM$3,0,0,'Données projet'!$E$10+1,1))-AVERAGE(OFFSET($H$3,0,0,'Données projet'!$E$10+1,1))</f>
        <v>338.77090459332697</v>
      </c>
      <c r="AO35" s="62">
        <f t="shared" si="36"/>
        <v>274.25481920867406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1.0173740588850182</v>
      </c>
      <c r="AX35" s="23">
        <f t="shared" si="6"/>
        <v>1.0173740588850182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6.2</v>
      </c>
      <c r="N36" s="14">
        <f>IF('Données projet'!$A$36&gt;35,N35+M36-V35,IF(A36&lt;'Données projet'!$A$36,$K$205^A36,IF(A36='Données projet'!$A$36,'Données projet'!$B$36,N35+M36-V35)))</f>
        <v>107.60000000000002</v>
      </c>
      <c r="O36" s="14">
        <f>N36*VLOOKUP('Données projet'!$B$9,Paramètres!$A$1:$I$89,3,0)*VLOOKUP('Données projet'!$B$9,Paramètres!$A$1:$I$89,5,0)</f>
        <v>97.356480000000019</v>
      </c>
      <c r="P36" s="14">
        <f t="shared" si="33"/>
        <v>26.331236756262577</v>
      </c>
      <c r="Q36" s="22">
        <f t="shared" si="53"/>
        <v>215.4227733504907</v>
      </c>
      <c r="R36" s="62">
        <f t="shared" si="0"/>
        <v>508.75610668382399</v>
      </c>
      <c r="S36" s="62">
        <f ca="1">AVERAGE(OFFSET($R$3,0,0,'Données projet'!$E$9+1,1))-AVERAGE(OFFSET($H$3,0,0,'Données projet'!$E$9+1,1))</f>
        <v>276.41972319856524</v>
      </c>
      <c r="T36" s="62">
        <f t="shared" si="34"/>
        <v>215.6982227646331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0.38416641855072986</v>
      </c>
      <c r="AC36" s="24">
        <f t="shared" si="3"/>
        <v>0.38416641855072986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211.79999999999995</v>
      </c>
      <c r="AJ36" s="14">
        <f>AI36*VLOOKUP('Données projet'!$B$10,Paramètres!$A$1:$I$89,3,0)*VLOOKUP('Données projet'!$B$10,Paramètres!$A$1:$I$89,5,0)</f>
        <v>126.65639999999998</v>
      </c>
      <c r="AK36" s="14">
        <f t="shared" si="35"/>
        <v>33.222583800714681</v>
      </c>
      <c r="AL36" s="22">
        <f t="shared" si="4"/>
        <v>278.45589678624464</v>
      </c>
      <c r="AM36" s="62">
        <f t="shared" si="5"/>
        <v>571.78923011957795</v>
      </c>
      <c r="AN36" s="62">
        <f ca="1">AVERAGE(OFFSET($AM$3,0,0,'Données projet'!$E$10+1,1))-AVERAGE(OFFSET($H$3,0,0,'Données projet'!$E$10+1,1))</f>
        <v>338.77090459332697</v>
      </c>
      <c r="AO36" s="62">
        <f t="shared" si="36"/>
        <v>274.25481920867406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0.71939209604087828</v>
      </c>
      <c r="AX36" s="23">
        <f t="shared" si="6"/>
        <v>0.71939209604087828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6.2</v>
      </c>
      <c r="N37" s="14">
        <f>IF('Données projet'!$A$36&gt;35,N36+M37-V36,IF(A37&lt;'Données projet'!$A$36,$K$205^A37,IF(A37='Données projet'!$A$36,'Données projet'!$B$36,N36+M37-V36)))</f>
        <v>113.80000000000003</v>
      </c>
      <c r="O37" s="14">
        <f>N37*VLOOKUP('Données projet'!$B$9,Paramètres!$A$1:$I$89,3,0)*VLOOKUP('Données projet'!$B$9,Paramètres!$A$1:$I$89,5,0)</f>
        <v>102.96624000000001</v>
      </c>
      <c r="P37" s="14">
        <f t="shared" si="33"/>
        <v>27.667456630032625</v>
      </c>
      <c r="Q37" s="22">
        <f t="shared" si="53"/>
        <v>227.52035496397352</v>
      </c>
      <c r="R37" s="62">
        <f t="shared" si="0"/>
        <v>520.8536882973068</v>
      </c>
      <c r="S37" s="62">
        <f ca="1">AVERAGE(OFFSET($R$3,0,0,'Données projet'!$E$9+1,1))-AVERAGE(OFFSET($H$3,0,0,'Données projet'!$E$9+1,1))</f>
        <v>276.41972319856524</v>
      </c>
      <c r="T37" s="62">
        <f t="shared" si="34"/>
        <v>215.6982227646331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0.27164667966137057</v>
      </c>
      <c r="AC37" s="24">
        <f t="shared" si="3"/>
        <v>0.27164667966137057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222.39999999999995</v>
      </c>
      <c r="AJ37" s="14">
        <f>AI37*VLOOKUP('Données projet'!$B$10,Paramètres!$A$1:$I$89,3,0)*VLOOKUP('Données projet'!$B$10,Paramètres!$A$1:$I$89,5,0)</f>
        <v>132.99519999999998</v>
      </c>
      <c r="AK37" s="14">
        <f t="shared" si="35"/>
        <v>34.687541912630479</v>
      </c>
      <c r="AL37" s="22">
        <f t="shared" si="4"/>
        <v>292.04744216449802</v>
      </c>
      <c r="AM37" s="62">
        <f t="shared" si="5"/>
        <v>585.38077549783134</v>
      </c>
      <c r="AN37" s="62">
        <f ca="1">AVERAGE(OFFSET($AM$3,0,0,'Données projet'!$E$10+1,1))-AVERAGE(OFFSET($H$3,0,0,'Données projet'!$E$10+1,1))</f>
        <v>338.77090459332697</v>
      </c>
      <c r="AO37" s="62">
        <f t="shared" si="36"/>
        <v>274.25481920867406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0.5086870294425091</v>
      </c>
      <c r="AX37" s="23">
        <f t="shared" si="6"/>
        <v>0.5086870294425091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120</v>
      </c>
      <c r="L38" s="13">
        <f>VLOOKUP(A38,'Données projet'!$A$35:$I$55,9,0)</f>
        <v>6.2</v>
      </c>
      <c r="M38" s="13">
        <f t="array" ref="M38">INDEX(L:L,MIN(IF(ISNUMBER(L38:L234),ROW(L38:L234),"")))</f>
        <v>6.2</v>
      </c>
      <c r="N38" s="14">
        <f>IF('Données projet'!$A$36&gt;35,N37+M38-V37,IF(A38&lt;'Données projet'!$A$36,$K$205^A38,IF(A38='Données projet'!$A$36,'Données projet'!$B$36,N37+M38-V37)))</f>
        <v>120.00000000000003</v>
      </c>
      <c r="O38" s="14">
        <f>N38*VLOOKUP('Données projet'!$B$9,Paramètres!$A$1:$I$89,3,0)*VLOOKUP('Données projet'!$B$9,Paramètres!$A$1:$I$89,5,0)</f>
        <v>108.57600000000002</v>
      </c>
      <c r="P38" s="14">
        <f t="shared" si="33"/>
        <v>28.995225061228027</v>
      </c>
      <c r="Q38" s="22">
        <f t="shared" si="53"/>
        <v>239.60321698163887</v>
      </c>
      <c r="R38" s="62">
        <f t="shared" si="0"/>
        <v>532.93655031497224</v>
      </c>
      <c r="S38" s="62">
        <f ca="1">AVERAGE(OFFSET($R$3,0,0,'Données projet'!$E$9+1,1))-AVERAGE(OFFSET($H$3,0,0,'Données projet'!$E$9+1,1))</f>
        <v>276.41972319856524</v>
      </c>
      <c r="T38" s="62">
        <f t="shared" si="34"/>
        <v>215.6982227646331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26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0.19208320927536493</v>
      </c>
      <c r="AC38" s="24">
        <f t="shared" si="3"/>
        <v>0.19208320927536493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232.99999999999994</v>
      </c>
      <c r="AJ38" s="14">
        <f>AI38*VLOOKUP('Données projet'!$B$10,Paramètres!$A$1:$I$89,3,0)*VLOOKUP('Données projet'!$B$10,Paramètres!$A$1:$I$89,5,0)</f>
        <v>139.33399999999997</v>
      </c>
      <c r="AK38" s="14">
        <f t="shared" si="35"/>
        <v>36.144391930570869</v>
      </c>
      <c r="AL38" s="22">
        <f t="shared" si="4"/>
        <v>305.6248659457442</v>
      </c>
      <c r="AM38" s="62">
        <f t="shared" si="5"/>
        <v>598.95819927907746</v>
      </c>
      <c r="AN38" s="62">
        <f ca="1">AVERAGE(OFFSET($AM$3,0,0,'Données projet'!$E$10+1,1))-AVERAGE(OFFSET($H$3,0,0,'Données projet'!$E$10+1,1))</f>
        <v>338.77090459332697</v>
      </c>
      <c r="AO38" s="62">
        <f t="shared" si="36"/>
        <v>274.25481920867406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0.35969604802043914</v>
      </c>
      <c r="AX38" s="23">
        <f t="shared" si="6"/>
        <v>0.35969604802043914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4.7</v>
      </c>
      <c r="N39" s="14">
        <f>IF('Données projet'!$A$36&gt;35,N38+M39-V38,IF(A39&lt;'Données projet'!$A$36,$K$205^A39,IF(A39='Données projet'!$A$36,'Données projet'!$B$36,N38+M39-V38)))</f>
        <v>98.700000000000031</v>
      </c>
      <c r="O39" s="14">
        <f>N39*VLOOKUP('Données projet'!$B$9,Paramètres!$A$1:$I$89,3,0)*VLOOKUP('Données projet'!$B$9,Paramètres!$A$1:$I$89,5,0)</f>
        <v>89.303760000000025</v>
      </c>
      <c r="P39" s="14">
        <f t="shared" si="33"/>
        <v>24.397232850954325</v>
      </c>
      <c r="Q39" s="22">
        <f t="shared" si="53"/>
        <v>198.02922921541213</v>
      </c>
      <c r="R39" s="62">
        <f t="shared" si="0"/>
        <v>491.36256254874547</v>
      </c>
      <c r="S39" s="62">
        <f ca="1">AVERAGE(OFFSET($R$3,0,0,'Données projet'!$E$9+1,1))-AVERAGE(OFFSET($H$3,0,0,'Données projet'!$E$9+1,1))</f>
        <v>276.41972319856524</v>
      </c>
      <c r="T39" s="62">
        <f t="shared" si="34"/>
        <v>215.6982227646331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0.13582333983068529</v>
      </c>
      <c r="AC39" s="24">
        <f t="shared" si="3"/>
        <v>0.13582333983068529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</v>
      </c>
      <c r="AI39" s="14">
        <f>IF('Données projet'!$A$62&gt;35,AI38+AH39-AQ38,IF(A39&lt;'Données projet'!$A$62,$AF$205^A39,IF(A39='Données projet'!$A$62,'Données projet'!$B$62,AI38+AH39-AQ38)))</f>
        <v>204.59999999999994</v>
      </c>
      <c r="AJ39" s="14">
        <f>AI39*VLOOKUP('Données projet'!$B$10,Paramètres!$A$1:$I$89,3,0)*VLOOKUP('Données projet'!$B$10,Paramètres!$A$1:$I$89,5,0)</f>
        <v>122.35079999999996</v>
      </c>
      <c r="AK39" s="14">
        <f t="shared" si="35"/>
        <v>32.222664179000297</v>
      </c>
      <c r="AL39" s="22">
        <f t="shared" si="4"/>
        <v>269.2154501117588</v>
      </c>
      <c r="AM39" s="62">
        <f t="shared" si="5"/>
        <v>562.54878344509211</v>
      </c>
      <c r="AN39" s="62">
        <f ca="1">AVERAGE(OFFSET($AM$3,0,0,'Données projet'!$E$10+1,1))-AVERAGE(OFFSET($H$3,0,0,'Données projet'!$E$10+1,1))</f>
        <v>338.77090459332697</v>
      </c>
      <c r="AO39" s="62">
        <f t="shared" si="36"/>
        <v>274.25481920867406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0.25434351472125455</v>
      </c>
      <c r="AX39" s="23">
        <f t="shared" si="6"/>
        <v>0.25434351472125455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4.7</v>
      </c>
      <c r="N40" s="14">
        <f>IF('Données projet'!$A$36&gt;35,N39+M40-V39,IF(A40&lt;'Données projet'!$A$36,$K$205^A40,IF(A40='Données projet'!$A$36,'Données projet'!$B$36,N39+M40-V39)))</f>
        <v>103.40000000000003</v>
      </c>
      <c r="O40" s="14">
        <f>N40*VLOOKUP('Données projet'!$B$9,Paramètres!$A$1:$I$89,3,0)*VLOOKUP('Données projet'!$B$9,Paramètres!$A$1:$I$89,5,0)</f>
        <v>93.556320000000028</v>
      </c>
      <c r="P40" s="14">
        <f t="shared" si="33"/>
        <v>25.420979659258094</v>
      </c>
      <c r="Q40" s="22">
        <f t="shared" si="53"/>
        <v>207.21879690654123</v>
      </c>
      <c r="R40" s="62">
        <f t="shared" si="0"/>
        <v>500.55213023987454</v>
      </c>
      <c r="S40" s="62">
        <f ca="1">AVERAGE(OFFSET($R$3,0,0,'Données projet'!$E$9+1,1))-AVERAGE(OFFSET($H$3,0,0,'Données projet'!$E$9+1,1))</f>
        <v>276.41972319856524</v>
      </c>
      <c r="T40" s="62">
        <f t="shared" si="34"/>
        <v>215.6982227646331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9.6041604637682465E-2</v>
      </c>
      <c r="AC40" s="24">
        <f t="shared" si="3"/>
        <v>9.6041604637682465E-2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</v>
      </c>
      <c r="AI40" s="14">
        <f>IF('Données projet'!$A$62&gt;35,AI39+AH40-AQ39,IF(A40&lt;'Données projet'!$A$62,$AF$205^A40,IF(A40='Données projet'!$A$62,'Données projet'!$B$62,AI39+AH40-AQ39)))</f>
        <v>217.19999999999993</v>
      </c>
      <c r="AJ40" s="14">
        <f>AI40*VLOOKUP('Données projet'!$B$10,Paramètres!$A$1:$I$89,3,0)*VLOOKUP('Données projet'!$B$10,Paramètres!$A$1:$I$89,5,0)</f>
        <v>129.88559999999998</v>
      </c>
      <c r="AK40" s="14">
        <f t="shared" si="35"/>
        <v>33.969923496904471</v>
      </c>
      <c r="AL40" s="22">
        <f t="shared" si="4"/>
        <v>285.38170342377526</v>
      </c>
      <c r="AM40" s="62">
        <f t="shared" si="5"/>
        <v>578.71503675710858</v>
      </c>
      <c r="AN40" s="62">
        <f ca="1">AVERAGE(OFFSET($AM$3,0,0,'Données projet'!$E$10+1,1))-AVERAGE(OFFSET($H$3,0,0,'Données projet'!$E$10+1,1))</f>
        <v>338.77090459332697</v>
      </c>
      <c r="AO40" s="62">
        <f t="shared" si="36"/>
        <v>274.25481920867406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0.17984802401021957</v>
      </c>
      <c r="AX40" s="23">
        <f t="shared" si="6"/>
        <v>0.17984802401021957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4.7</v>
      </c>
      <c r="N41" s="14">
        <f>IF('Données projet'!$A$36&gt;35,N40+M41-V40,IF(A41&lt;'Données projet'!$A$36,$K$205^A41,IF(A41='Données projet'!$A$36,'Données projet'!$B$36,N40+M41-V40)))</f>
        <v>108.10000000000004</v>
      </c>
      <c r="O41" s="14">
        <f>N41*VLOOKUP('Données projet'!$B$9,Paramètres!$A$1:$I$89,3,0)*VLOOKUP('Données projet'!$B$9,Paramètres!$A$1:$I$89,5,0)</f>
        <v>97.80888000000003</v>
      </c>
      <c r="P41" s="14">
        <f t="shared" si="33"/>
        <v>26.439322255227317</v>
      </c>
      <c r="Q41" s="22">
        <f t="shared" si="53"/>
        <v>216.39895226118759</v>
      </c>
      <c r="R41" s="62">
        <f t="shared" si="0"/>
        <v>509.73228559452093</v>
      </c>
      <c r="S41" s="62">
        <f ca="1">AVERAGE(OFFSET($R$3,0,0,'Données projet'!$E$9+1,1))-AVERAGE(OFFSET($H$3,0,0,'Données projet'!$E$9+1,1))</f>
        <v>276.41972319856524</v>
      </c>
      <c r="T41" s="62">
        <f t="shared" si="34"/>
        <v>215.6982227646331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6.7911669915342643E-2</v>
      </c>
      <c r="AC41" s="24">
        <f t="shared" si="3"/>
        <v>6.7911669915342643E-2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12.6</v>
      </c>
      <c r="AI41" s="14">
        <f>IF('Données projet'!$A$62&gt;35,AI40+AH41-AQ40,IF(A41&lt;'Données projet'!$A$62,$AF$205^A41,IF(A41='Données projet'!$A$62,'Données projet'!$B$62,AI40+AH41-AQ40)))</f>
        <v>229.79999999999993</v>
      </c>
      <c r="AJ41" s="14">
        <f>AI41*VLOOKUP('Données projet'!$B$10,Paramètres!$A$1:$I$89,3,0)*VLOOKUP('Données projet'!$B$10,Paramètres!$A$1:$I$89,5,0)</f>
        <v>137.42039999999997</v>
      </c>
      <c r="AK41" s="14">
        <f t="shared" si="35"/>
        <v>35.70541724969253</v>
      </c>
      <c r="AL41" s="22">
        <f t="shared" si="4"/>
        <v>301.52746504321436</v>
      </c>
      <c r="AM41" s="62">
        <f t="shared" si="5"/>
        <v>594.86079837654768</v>
      </c>
      <c r="AN41" s="62">
        <f ca="1">AVERAGE(OFFSET($AM$3,0,0,'Données projet'!$E$10+1,1))-AVERAGE(OFFSET($H$3,0,0,'Données projet'!$E$10+1,1))</f>
        <v>338.77090459332697</v>
      </c>
      <c r="AO41" s="62">
        <f t="shared" si="36"/>
        <v>274.25481920867406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0.12717175736062727</v>
      </c>
      <c r="AX41" s="23">
        <f t="shared" si="6"/>
        <v>0.12717175736062727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4.7</v>
      </c>
      <c r="N42" s="14">
        <f>IF('Données projet'!$A$36&gt;35,N41+M42-V41,IF(A42&lt;'Données projet'!$A$36,$K$205^A42,IF(A42='Données projet'!$A$36,'Données projet'!$B$36,N41+M42-V41)))</f>
        <v>112.80000000000004</v>
      </c>
      <c r="O42" s="14">
        <f>N42*VLOOKUP('Données projet'!$B$9,Paramètres!$A$1:$I$89,3,0)*VLOOKUP('Données projet'!$B$9,Paramètres!$A$1:$I$89,5,0)</f>
        <v>102.06144000000003</v>
      </c>
      <c r="P42" s="14">
        <f t="shared" si="33"/>
        <v>27.452522460369089</v>
      </c>
      <c r="Q42" s="22">
        <f t="shared" si="53"/>
        <v>225.57015128514288</v>
      </c>
      <c r="R42" s="62">
        <f t="shared" si="0"/>
        <v>518.90348461847623</v>
      </c>
      <c r="S42" s="62">
        <f ca="1">AVERAGE(OFFSET($R$3,0,0,'Données projet'!$E$9+1,1))-AVERAGE(OFFSET($H$3,0,0,'Données projet'!$E$9+1,1))</f>
        <v>276.41972319856524</v>
      </c>
      <c r="T42" s="62">
        <f t="shared" si="34"/>
        <v>215.6982227646331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4.8020802318841233E-2</v>
      </c>
      <c r="AC42" s="24">
        <f t="shared" si="3"/>
        <v>4.8020802318841233E-2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12.6</v>
      </c>
      <c r="AI42" s="14">
        <f>IF('Données projet'!$A$62&gt;35,AI41+AH42-AQ41,IF(A42&lt;'Données projet'!$A$62,$AF$205^A42,IF(A42='Données projet'!$A$62,'Données projet'!$B$62,AI41+AH42-AQ41)))</f>
        <v>242.39999999999992</v>
      </c>
      <c r="AJ42" s="14">
        <f>AI42*VLOOKUP('Données projet'!$B$10,Paramètres!$A$1:$I$89,3,0)*VLOOKUP('Données projet'!$B$10,Paramètres!$A$1:$I$89,5,0)</f>
        <v>144.95519999999996</v>
      </c>
      <c r="AK42" s="14">
        <f t="shared" si="35"/>
        <v>37.429864083407708</v>
      </c>
      <c r="AL42" s="22">
        <f t="shared" si="4"/>
        <v>317.65398661193501</v>
      </c>
      <c r="AM42" s="62">
        <f t="shared" si="5"/>
        <v>610.98731994526838</v>
      </c>
      <c r="AN42" s="62">
        <f ca="1">AVERAGE(OFFSET($AM$3,0,0,'Données projet'!$E$10+1,1))-AVERAGE(OFFSET($H$3,0,0,'Données projet'!$E$10+1,1))</f>
        <v>338.77090459332697</v>
      </c>
      <c r="AO42" s="62">
        <f t="shared" si="36"/>
        <v>274.25481920867406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8.9924012005109785E-2</v>
      </c>
      <c r="AX42" s="23">
        <f t="shared" si="6"/>
        <v>8.9924012005109785E-2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4.7</v>
      </c>
      <c r="N43" s="14">
        <f>IF('Données projet'!$A$36&gt;35,N42+M43-V42,IF(A43&lt;'Données projet'!$A$36,$K$205^A43,IF(A43='Données projet'!$A$36,'Données projet'!$B$36,N42+M43-V42)))</f>
        <v>117.50000000000004</v>
      </c>
      <c r="O43" s="14">
        <f>N43*VLOOKUP('Données projet'!$B$9,Paramètres!$A$1:$I$89,3,0)*VLOOKUP('Données projet'!$B$9,Paramètres!$A$1:$I$89,5,0)</f>
        <v>106.31400000000004</v>
      </c>
      <c r="P43" s="14">
        <f t="shared" si="33"/>
        <v>28.460819043331949</v>
      </c>
      <c r="Q43" s="22">
        <f t="shared" si="53"/>
        <v>234.73280983380315</v>
      </c>
      <c r="R43" s="62">
        <f t="shared" si="0"/>
        <v>528.06614316713649</v>
      </c>
      <c r="S43" s="62">
        <f ca="1">AVERAGE(OFFSET($R$3,0,0,'Données projet'!$E$9+1,1))-AVERAGE(OFFSET($H$3,0,0,'Données projet'!$E$9+1,1))</f>
        <v>276.41972319856524</v>
      </c>
      <c r="T43" s="62">
        <f t="shared" si="34"/>
        <v>215.6982227646331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3.3955834957671321E-2</v>
      </c>
      <c r="AC43" s="24">
        <f t="shared" si="3"/>
        <v>3.3955834957671321E-2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12.6</v>
      </c>
      <c r="AI43" s="14">
        <f>IF('Données projet'!$A$62&gt;35,AI42+AH43-AQ42,IF(A43&lt;'Données projet'!$A$62,$AF$205^A43,IF(A43='Données projet'!$A$62,'Données projet'!$B$62,AI42+AH43-AQ42)))</f>
        <v>254.99999999999991</v>
      </c>
      <c r="AJ43" s="14">
        <f>AI43*VLOOKUP('Données projet'!$B$10,Paramètres!$A$1:$I$89,3,0)*VLOOKUP('Données projet'!$B$10,Paramètres!$A$1:$I$89,5,0)</f>
        <v>152.48999999999995</v>
      </c>
      <c r="AK43" s="14">
        <f t="shared" si="35"/>
        <v>39.143903713602484</v>
      </c>
      <c r="AL43" s="22">
        <f t="shared" si="4"/>
        <v>333.76238230119088</v>
      </c>
      <c r="AM43" s="62">
        <f t="shared" si="5"/>
        <v>627.09571563452414</v>
      </c>
      <c r="AN43" s="62">
        <f ca="1">AVERAGE(OFFSET($AM$3,0,0,'Données projet'!$E$10+1,1))-AVERAGE(OFFSET($H$3,0,0,'Données projet'!$E$10+1,1))</f>
        <v>338.77090459332697</v>
      </c>
      <c r="AO43" s="62">
        <f t="shared" si="36"/>
        <v>274.25481920867406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6.3585878680313637E-2</v>
      </c>
      <c r="AX43" s="23">
        <f t="shared" si="6"/>
        <v>6.3585878680313637E-2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4.7</v>
      </c>
      <c r="N44" s="14">
        <f>IF('Données projet'!$A$36&gt;35,N43+M44-V43,IF(A44&lt;'Données projet'!$A$36,$K$205^A44,IF(A44='Données projet'!$A$36,'Données projet'!$B$36,N43+M44-V43)))</f>
        <v>122.20000000000005</v>
      </c>
      <c r="O44" s="14">
        <f>N44*VLOOKUP('Données projet'!$B$9,Paramètres!$A$1:$I$89,3,0)*VLOOKUP('Données projet'!$B$9,Paramètres!$A$1:$I$89,5,0)</f>
        <v>110.56656000000004</v>
      </c>
      <c r="P44" s="14">
        <f t="shared" si="33"/>
        <v>29.464430590067003</v>
      </c>
      <c r="Q44" s="22">
        <f t="shared" si="53"/>
        <v>243.8873086110334</v>
      </c>
      <c r="R44" s="62">
        <f t="shared" si="0"/>
        <v>537.22064194436666</v>
      </c>
      <c r="S44" s="62">
        <f ca="1">AVERAGE(OFFSET($R$3,0,0,'Données projet'!$E$9+1,1))-AVERAGE(OFFSET($H$3,0,0,'Données projet'!$E$9+1,1))</f>
        <v>276.41972319856524</v>
      </c>
      <c r="T44" s="62">
        <f t="shared" si="34"/>
        <v>215.6982227646331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2.4010401159420616E-2</v>
      </c>
      <c r="AC44" s="24">
        <f t="shared" si="3"/>
        <v>2.4010401159420616E-2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12.6</v>
      </c>
      <c r="AI44" s="14">
        <f>IF('Données projet'!$A$62&gt;35,AI43+AH44-AQ43,IF(A44&lt;'Données projet'!$A$62,$AF$205^A44,IF(A44='Données projet'!$A$62,'Données projet'!$B$62,AI43+AH44-AQ43)))</f>
        <v>267.59999999999991</v>
      </c>
      <c r="AJ44" s="14">
        <f>AI44*VLOOKUP('Données projet'!$B$10,Paramètres!$A$1:$I$89,3,0)*VLOOKUP('Données projet'!$B$10,Paramètres!$A$1:$I$89,5,0)</f>
        <v>160.02479999999994</v>
      </c>
      <c r="AK44" s="14">
        <f t="shared" si="35"/>
        <v>40.84810906546295</v>
      </c>
      <c r="AL44" s="22">
        <f t="shared" si="4"/>
        <v>349.85364995568119</v>
      </c>
      <c r="AM44" s="62">
        <f t="shared" si="5"/>
        <v>643.18698328901451</v>
      </c>
      <c r="AN44" s="62">
        <f ca="1">AVERAGE(OFFSET($AM$3,0,0,'Données projet'!$E$10+1,1))-AVERAGE(OFFSET($H$3,0,0,'Données projet'!$E$10+1,1))</f>
        <v>338.77090459332697</v>
      </c>
      <c r="AO44" s="62">
        <f t="shared" si="36"/>
        <v>274.25481920867406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4.4962006002554893E-2</v>
      </c>
      <c r="AX44" s="23">
        <f t="shared" si="6"/>
        <v>4.4962006002554893E-2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4.7</v>
      </c>
      <c r="N45" s="14">
        <f>IF('Données projet'!$A$36&gt;35,N44+M45-V44,IF(A45&lt;'Données projet'!$A$36,$K$205^A45,IF(A45='Données projet'!$A$36,'Données projet'!$B$36,N44+M45-V44)))</f>
        <v>126.90000000000005</v>
      </c>
      <c r="O45" s="14">
        <f>N45*VLOOKUP('Données projet'!$B$9,Paramètres!$A$1:$I$89,3,0)*VLOOKUP('Données projet'!$B$9,Paramètres!$A$1:$I$89,5,0)</f>
        <v>114.81912000000003</v>
      </c>
      <c r="P45" s="14">
        <f t="shared" si="33"/>
        <v>30.463557920006313</v>
      </c>
      <c r="Q45" s="22">
        <f t="shared" si="53"/>
        <v>253.03399737734435</v>
      </c>
      <c r="R45" s="62">
        <f t="shared" si="0"/>
        <v>546.36733071067761</v>
      </c>
      <c r="S45" s="62">
        <f ca="1">AVERAGE(OFFSET($R$3,0,0,'Données projet'!$E$9+1,1))-AVERAGE(OFFSET($H$3,0,0,'Données projet'!$E$9+1,1))</f>
        <v>276.41972319856524</v>
      </c>
      <c r="T45" s="62">
        <f t="shared" si="34"/>
        <v>215.6982227646331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1.6977917478835661E-2</v>
      </c>
      <c r="AC45" s="24">
        <f t="shared" si="3"/>
        <v>1.6977917478835661E-2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12.6</v>
      </c>
      <c r="AI45" s="14">
        <f>IF('Données projet'!$A$62&gt;35,AI44+AH45-AQ44,IF(A45&lt;'Données projet'!$A$62,$AF$205^A45,IF(A45='Données projet'!$A$62,'Données projet'!$B$62,AI44+AH45-AQ44)))</f>
        <v>280.19999999999993</v>
      </c>
      <c r="AJ45" s="14">
        <f>AI45*VLOOKUP('Données projet'!$B$10,Paramètres!$A$1:$I$89,3,0)*VLOOKUP('Données projet'!$B$10,Paramètres!$A$1:$I$89,5,0)</f>
        <v>167.55959999999996</v>
      </c>
      <c r="AK45" s="14">
        <f t="shared" si="35"/>
        <v>42.542996062707275</v>
      </c>
      <c r="AL45" s="22">
        <f t="shared" si="4"/>
        <v>365.92868814254842</v>
      </c>
      <c r="AM45" s="62">
        <f t="shared" si="5"/>
        <v>659.26202147588174</v>
      </c>
      <c r="AN45" s="62">
        <f ca="1">AVERAGE(OFFSET($AM$3,0,0,'Données projet'!$E$10+1,1))-AVERAGE(OFFSET($H$3,0,0,'Données projet'!$E$10+1,1))</f>
        <v>338.77090459332697</v>
      </c>
      <c r="AO45" s="62">
        <f t="shared" si="36"/>
        <v>274.25481920867406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3.1792939340156819E-2</v>
      </c>
      <c r="AX45" s="23">
        <f t="shared" si="6"/>
        <v>3.1792939340156819E-2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4.7</v>
      </c>
      <c r="N46" s="14">
        <f>IF('Données projet'!$A$36&gt;35,N45+M46-V45,IF(A46&lt;'Données projet'!$A$36,$K$205^A46,IF(A46='Données projet'!$A$36,'Données projet'!$B$36,N45+M46-V45)))</f>
        <v>131.60000000000005</v>
      </c>
      <c r="O46" s="14">
        <f>N46*VLOOKUP('Données projet'!$B$9,Paramètres!$A$1:$I$89,3,0)*VLOOKUP('Données projet'!$B$9,Paramètres!$A$1:$I$89,5,0)</f>
        <v>119.07168000000006</v>
      </c>
      <c r="P46" s="14">
        <f t="shared" si="33"/>
        <v>31.458386134225663</v>
      </c>
      <c r="Q46" s="22">
        <f t="shared" si="53"/>
        <v>262.17319851710971</v>
      </c>
      <c r="R46" s="62">
        <f t="shared" si="0"/>
        <v>555.50653185044303</v>
      </c>
      <c r="S46" s="62">
        <f ca="1">AVERAGE(OFFSET($R$3,0,0,'Données projet'!$E$9+1,1))-AVERAGE(OFFSET($H$3,0,0,'Données projet'!$E$9+1,1))</f>
        <v>276.41972319856524</v>
      </c>
      <c r="T46" s="62">
        <f t="shared" si="34"/>
        <v>215.6982227646331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1.2005200579710308E-2</v>
      </c>
      <c r="AC46" s="24">
        <f t="shared" si="3"/>
        <v>1.2005200579710308E-2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12.6</v>
      </c>
      <c r="AI46" s="14">
        <f>IF('Données projet'!$A$62&gt;35,AI45+AH46-AQ45,IF(A46&lt;'Données projet'!$A$62,$AF$205^A46,IF(A46='Données projet'!$A$62,'Données projet'!$B$62,AI45+AH46-AQ45)))</f>
        <v>292.79999999999995</v>
      </c>
      <c r="AJ46" s="14">
        <f>AI46*VLOOKUP('Données projet'!$B$10,Paramètres!$A$1:$I$89,3,0)*VLOOKUP('Données projet'!$B$10,Paramètres!$A$1:$I$89,5,0)</f>
        <v>175.09439999999998</v>
      </c>
      <c r="AK46" s="14">
        <f t="shared" si="35"/>
        <v>44.229031605991921</v>
      </c>
      <c r="AL46" s="22">
        <f t="shared" si="4"/>
        <v>381.98831004710263</v>
      </c>
      <c r="AM46" s="62">
        <f t="shared" si="5"/>
        <v>675.32164338043594</v>
      </c>
      <c r="AN46" s="62">
        <f ca="1">AVERAGE(OFFSET($AM$3,0,0,'Données projet'!$E$10+1,1))-AVERAGE(OFFSET($H$3,0,0,'Données projet'!$E$10+1,1))</f>
        <v>338.77090459332697</v>
      </c>
      <c r="AO46" s="62">
        <f t="shared" si="36"/>
        <v>274.25481920867406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2.2481003001277446E-2</v>
      </c>
      <c r="AX46" s="23">
        <f t="shared" si="6"/>
        <v>2.2481003001277446E-2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4.7</v>
      </c>
      <c r="N47" s="14">
        <f>IF('Données projet'!$A$36&gt;35,N46+M47-V46,IF(A47&lt;'Données projet'!$A$36,$K$205^A47,IF(A47='Données projet'!$A$36,'Données projet'!$B$36,N46+M47-V46)))</f>
        <v>136.30000000000004</v>
      </c>
      <c r="O47" s="14">
        <f>N47*VLOOKUP('Données projet'!$B$9,Paramètres!$A$1:$I$89,3,0)*VLOOKUP('Données projet'!$B$9,Paramètres!$A$1:$I$89,5,0)</f>
        <v>123.32424000000003</v>
      </c>
      <c r="P47" s="14">
        <f t="shared" si="33"/>
        <v>32.449086362790929</v>
      </c>
      <c r="Q47" s="22">
        <f t="shared" si="53"/>
        <v>271.30521008186093</v>
      </c>
      <c r="R47" s="62">
        <f t="shared" si="0"/>
        <v>564.63854341519425</v>
      </c>
      <c r="S47" s="62">
        <f ca="1">AVERAGE(OFFSET($R$3,0,0,'Données projet'!$E$9+1,1))-AVERAGE(OFFSET($H$3,0,0,'Données projet'!$E$9+1,1))</f>
        <v>276.41972319856524</v>
      </c>
      <c r="T47" s="62">
        <f t="shared" si="34"/>
        <v>215.6982227646331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8.4889587394178304E-3</v>
      </c>
      <c r="AC47" s="24">
        <f t="shared" si="3"/>
        <v>8.4889587394178304E-3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12.6</v>
      </c>
      <c r="AI47" s="14">
        <f>IF('Données projet'!$A$62&gt;35,AI46+AH47-AQ46,IF(A47&lt;'Données projet'!$A$62,$AF$205^A47,IF(A47='Données projet'!$A$62,'Données projet'!$B$62,AI46+AH47-AQ46)))</f>
        <v>305.39999999999998</v>
      </c>
      <c r="AJ47" s="14">
        <f>AI47*VLOOKUP('Données projet'!$B$10,Paramètres!$A$1:$I$89,3,0)*VLOOKUP('Données projet'!$B$10,Paramètres!$A$1:$I$89,5,0)</f>
        <v>182.62920000000003</v>
      </c>
      <c r="AK47" s="14">
        <f t="shared" si="35"/>
        <v>45.90664013924814</v>
      </c>
      <c r="AL47" s="22">
        <f t="shared" si="4"/>
        <v>398.03325490919059</v>
      </c>
      <c r="AM47" s="62">
        <f t="shared" si="5"/>
        <v>691.3665882425239</v>
      </c>
      <c r="AN47" s="62">
        <f ca="1">AVERAGE(OFFSET($AM$3,0,0,'Données projet'!$E$10+1,1))-AVERAGE(OFFSET($H$3,0,0,'Données projet'!$E$10+1,1))</f>
        <v>338.77090459332697</v>
      </c>
      <c r="AO47" s="62">
        <f t="shared" si="36"/>
        <v>274.25481920867406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1.5896469670078409E-2</v>
      </c>
      <c r="AX47" s="23">
        <f t="shared" si="6"/>
        <v>1.5896469670078409E-2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141</v>
      </c>
      <c r="L48" s="13">
        <f>VLOOKUP(A48,'Données projet'!$A$35:$I$55,9,0)</f>
        <v>4.7</v>
      </c>
      <c r="M48" s="13">
        <f t="array" ref="M48">INDEX(L:L,MIN(IF(ISNUMBER(L48:L244),ROW(L48:L244),"")))</f>
        <v>4.7</v>
      </c>
      <c r="N48" s="14">
        <f>IF('Données projet'!$A$36&gt;35,N47+M48-V47,IF(A48&lt;'Données projet'!$A$36,$K$205^A48,IF(A48='Données projet'!$A$36,'Données projet'!$B$36,N47+M48-V47)))</f>
        <v>141.00000000000003</v>
      </c>
      <c r="O48" s="14">
        <f>N48*VLOOKUP('Données projet'!$B$9,Paramètres!$A$1:$I$89,3,0)*VLOOKUP('Données projet'!$B$9,Paramètres!$A$1:$I$89,5,0)</f>
        <v>127.57680000000003</v>
      </c>
      <c r="P48" s="14">
        <f t="shared" si="33"/>
        <v>33.435817264319823</v>
      </c>
      <c r="Q48" s="22">
        <f t="shared" si="53"/>
        <v>280.43030840202374</v>
      </c>
      <c r="R48" s="62">
        <f t="shared" si="0"/>
        <v>573.76364173535706</v>
      </c>
      <c r="S48" s="62">
        <f ca="1">AVERAGE(OFFSET($R$3,0,0,'Données projet'!$E$9+1,1))-AVERAGE(OFFSET($H$3,0,0,'Données projet'!$E$9+1,1))</f>
        <v>276.41972319856524</v>
      </c>
      <c r="T48" s="62">
        <f t="shared" si="34"/>
        <v>215.6982227646331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37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6.0026002898551541E-3</v>
      </c>
      <c r="AC48" s="24">
        <f t="shared" si="3"/>
        <v>6.0026002898551541E-3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318</v>
      </c>
      <c r="AG48" s="13">
        <f>VLOOKUP(A48,'Données projet'!$A$61:$I$81,9,0)</f>
        <v>12.6</v>
      </c>
      <c r="AH48" s="13">
        <f t="array" ref="AH48">INDEX(AG:AG,MIN(IF(ISNUMBER(AG48:AG244),ROW(AG48:AG244),"")))</f>
        <v>12.6</v>
      </c>
      <c r="AI48" s="14">
        <f>IF('Données projet'!$A$62&gt;35,AI47+AH48-AQ47,IF(A48&lt;'Données projet'!$A$62,$AF$205^A48,IF(A48='Données projet'!$A$62,'Données projet'!$B$62,AI47+AH48-AQ47)))</f>
        <v>318</v>
      </c>
      <c r="AJ48" s="14">
        <f>AI48*VLOOKUP('Données projet'!$B$10,Paramètres!$A$1:$I$89,3,0)*VLOOKUP('Données projet'!$B$10,Paramètres!$A$1:$I$89,5,0)</f>
        <v>190.16400000000002</v>
      </c>
      <c r="AK48" s="14">
        <f t="shared" si="35"/>
        <v>47.576209101852911</v>
      </c>
      <c r="AL48" s="22">
        <f t="shared" si="4"/>
        <v>414.06419751906054</v>
      </c>
      <c r="AM48" s="62">
        <f t="shared" si="5"/>
        <v>707.39753085239386</v>
      </c>
      <c r="AN48" s="62">
        <f ca="1">AVERAGE(OFFSET($AM$3,0,0,'Données projet'!$E$10+1,1))-AVERAGE(OFFSET($H$3,0,0,'Données projet'!$E$10+1,1))</f>
        <v>338.77090459332697</v>
      </c>
      <c r="AO48" s="62">
        <f t="shared" si="36"/>
        <v>274.25481920867406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1.1240501500638723E-2</v>
      </c>
      <c r="AX48" s="23">
        <f t="shared" si="6"/>
        <v>1.1240501500638723E-2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6.9</v>
      </c>
      <c r="N49" s="14">
        <f>IF('Données projet'!$A$36&gt;35,N48+M49-V48,IF(A49&lt;'Données projet'!$A$36,$K$205^A49,IF(A49='Données projet'!$A$36,'Données projet'!$B$36,N48+M49-V48)))</f>
        <v>110.90000000000003</v>
      </c>
      <c r="O49" s="14">
        <f>N49*VLOOKUP('Données projet'!$B$9,Paramètres!$A$1:$I$89,3,0)*VLOOKUP('Données projet'!$B$9,Paramètres!$A$1:$I$89,5,0)</f>
        <v>100.34232000000003</v>
      </c>
      <c r="P49" s="14">
        <f t="shared" si="33"/>
        <v>27.043534340706451</v>
      </c>
      <c r="Q49" s="22">
        <f t="shared" si="53"/>
        <v>221.86369631006377</v>
      </c>
      <c r="R49" s="62">
        <f t="shared" si="0"/>
        <v>515.19702964339706</v>
      </c>
      <c r="S49" s="62">
        <f ca="1">AVERAGE(OFFSET($R$3,0,0,'Données projet'!$E$9+1,1))-AVERAGE(OFFSET($H$3,0,0,'Données projet'!$E$9+1,1))</f>
        <v>276.41972319856524</v>
      </c>
      <c r="T49" s="62">
        <f t="shared" si="34"/>
        <v>215.6982227646331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4.2444793697089152E-3</v>
      </c>
      <c r="AC49" s="24">
        <f t="shared" si="3"/>
        <v>4.2444793697089152E-3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</v>
      </c>
      <c r="AI49" s="14">
        <f>IF('Données projet'!$A$62&gt;35,AI48+AH49-AQ48,IF(A49&lt;'Données projet'!$A$62,$AF$205^A49,IF(A49='Données projet'!$A$62,'Données projet'!$B$62,AI48+AH49-AQ48)))</f>
        <v>282.5</v>
      </c>
      <c r="AJ49" s="14">
        <f>AI49*VLOOKUP('Données projet'!$B$10,Paramètres!$A$1:$I$89,3,0)*VLOOKUP('Données projet'!$B$10,Paramètres!$A$1:$I$89,5,0)</f>
        <v>168.93500000000003</v>
      </c>
      <c r="AK49" s="14">
        <f t="shared" si="35"/>
        <v>42.851411842341875</v>
      </c>
      <c r="AL49" s="22">
        <f t="shared" si="4"/>
        <v>368.86133395874549</v>
      </c>
      <c r="AM49" s="62">
        <f t="shared" si="5"/>
        <v>662.19466729207875</v>
      </c>
      <c r="AN49" s="62">
        <f ca="1">AVERAGE(OFFSET($AM$3,0,0,'Données projet'!$E$10+1,1))-AVERAGE(OFFSET($H$3,0,0,'Données projet'!$E$10+1,1))</f>
        <v>338.77090459332697</v>
      </c>
      <c r="AO49" s="62">
        <f t="shared" si="36"/>
        <v>274.25481920867406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7.9482348350392047E-3</v>
      </c>
      <c r="AX49" s="23">
        <f t="shared" si="6"/>
        <v>7.9482348350392047E-3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6.9</v>
      </c>
      <c r="N50" s="14">
        <f>IF('Données projet'!$A$36&gt;35,N49+M50-V49,IF(A50&lt;'Données projet'!$A$36,$K$205^A50,IF(A50='Données projet'!$A$36,'Données projet'!$B$36,N49+M50-V49)))</f>
        <v>117.80000000000004</v>
      </c>
      <c r="O50" s="14">
        <f>N50*VLOOKUP('Données projet'!$B$9,Paramètres!$A$1:$I$89,3,0)*VLOOKUP('Données projet'!$B$9,Paramètres!$A$1:$I$89,5,0)</f>
        <v>106.58544000000002</v>
      </c>
      <c r="P50" s="14">
        <f t="shared" si="33"/>
        <v>28.525017119169338</v>
      </c>
      <c r="Q50" s="22">
        <f t="shared" si="53"/>
        <v>235.31737948255329</v>
      </c>
      <c r="R50" s="62">
        <f t="shared" si="0"/>
        <v>528.65071281588666</v>
      </c>
      <c r="S50" s="62">
        <f ca="1">AVERAGE(OFFSET($R$3,0,0,'Données projet'!$E$9+1,1))-AVERAGE(OFFSET($H$3,0,0,'Données projet'!$E$9+1,1))</f>
        <v>276.41972319856524</v>
      </c>
      <c r="T50" s="62">
        <f t="shared" si="34"/>
        <v>215.6982227646331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3.001300144927577E-3</v>
      </c>
      <c r="AC50" s="24">
        <f t="shared" si="3"/>
        <v>3.001300144927577E-3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</v>
      </c>
      <c r="AI50" s="14">
        <f>IF('Données projet'!$A$62&gt;35,AI49+AH50-AQ49,IF(A50&lt;'Données projet'!$A$62,$AF$205^A50,IF(A50='Données projet'!$A$62,'Données projet'!$B$62,AI49+AH50-AQ49)))</f>
        <v>300</v>
      </c>
      <c r="AJ50" s="14">
        <f>AI50*VLOOKUP('Données projet'!$B$10,Paramètres!$A$1:$I$89,3,0)*VLOOKUP('Données projet'!$B$10,Paramètres!$A$1:$I$89,5,0)</f>
        <v>179.4</v>
      </c>
      <c r="AK50" s="14">
        <f t="shared" si="35"/>
        <v>45.188671291872232</v>
      </c>
      <c r="AL50" s="22">
        <f t="shared" si="4"/>
        <v>391.15860250001077</v>
      </c>
      <c r="AM50" s="62">
        <f t="shared" si="5"/>
        <v>684.49193583334409</v>
      </c>
      <c r="AN50" s="62">
        <f ca="1">AVERAGE(OFFSET($AM$3,0,0,'Données projet'!$E$10+1,1))-AVERAGE(OFFSET($H$3,0,0,'Données projet'!$E$10+1,1))</f>
        <v>338.77090459332697</v>
      </c>
      <c r="AO50" s="62">
        <f t="shared" si="36"/>
        <v>274.25481920867406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5.6202507503193616E-3</v>
      </c>
      <c r="AX50" s="23">
        <f t="shared" si="6"/>
        <v>5.6202507503193616E-3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6.9</v>
      </c>
      <c r="N51" s="14">
        <f>IF('Données projet'!$A$36&gt;35,N50+M51-V50,IF(A51&lt;'Données projet'!$A$36,$K$205^A51,IF(A51='Données projet'!$A$36,'Données projet'!$B$36,N50+M51-V50)))</f>
        <v>124.70000000000005</v>
      </c>
      <c r="O51" s="14">
        <f>N51*VLOOKUP('Données projet'!$B$9,Paramètres!$A$1:$I$89,3,0)*VLOOKUP('Données projet'!$B$9,Paramètres!$A$1:$I$89,5,0)</f>
        <v>112.82856000000004</v>
      </c>
      <c r="P51" s="14">
        <f t="shared" si="33"/>
        <v>29.996427429264088</v>
      </c>
      <c r="Q51" s="22">
        <f t="shared" si="53"/>
        <v>248.75351977263503</v>
      </c>
      <c r="R51" s="62">
        <f t="shared" si="0"/>
        <v>542.08685310596832</v>
      </c>
      <c r="S51" s="62">
        <f ca="1">AVERAGE(OFFSET($R$3,0,0,'Données projet'!$E$9+1,1))-AVERAGE(OFFSET($H$3,0,0,'Données projet'!$E$9+1,1))</f>
        <v>276.41972319856524</v>
      </c>
      <c r="T51" s="62">
        <f t="shared" si="34"/>
        <v>215.6982227646331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2.1222396848544576E-3</v>
      </c>
      <c r="AC51" s="24">
        <f t="shared" si="3"/>
        <v>2.1222396848544576E-3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</v>
      </c>
      <c r="AI51" s="14">
        <f>IF('Données projet'!$A$62&gt;35,AI50+AH51-AQ50,IF(A51&lt;'Données projet'!$A$62,$AF$205^A51,IF(A51='Données projet'!$A$62,'Données projet'!$B$62,AI50+AH51-AQ50)))</f>
        <v>317.5</v>
      </c>
      <c r="AJ51" s="14">
        <f>AI51*VLOOKUP('Données projet'!$B$10,Paramètres!$A$1:$I$89,3,0)*VLOOKUP('Données projet'!$B$10,Paramètres!$A$1:$I$89,5,0)</f>
        <v>189.86500000000001</v>
      </c>
      <c r="AK51" s="14">
        <f t="shared" si="35"/>
        <v>47.510105033425681</v>
      </c>
      <c r="AL51" s="22">
        <f t="shared" si="4"/>
        <v>413.42830793321633</v>
      </c>
      <c r="AM51" s="62">
        <f t="shared" si="5"/>
        <v>706.76164126654965</v>
      </c>
      <c r="AN51" s="62">
        <f ca="1">AVERAGE(OFFSET($AM$3,0,0,'Données projet'!$E$10+1,1))-AVERAGE(OFFSET($H$3,0,0,'Données projet'!$E$10+1,1))</f>
        <v>338.77090459332697</v>
      </c>
      <c r="AO51" s="62">
        <f t="shared" si="36"/>
        <v>274.25481920867406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3.9741174175196023E-3</v>
      </c>
      <c r="AX51" s="23">
        <f t="shared" si="6"/>
        <v>3.9741174175196023E-3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6.9</v>
      </c>
      <c r="N52" s="14">
        <f>IF('Données projet'!$A$36&gt;35,N51+M52-V51,IF(A52&lt;'Données projet'!$A$36,$K$205^A52,IF(A52='Données projet'!$A$36,'Données projet'!$B$36,N51+M52-V51)))</f>
        <v>131.60000000000005</v>
      </c>
      <c r="O52" s="14">
        <f>N52*VLOOKUP('Données projet'!$B$9,Paramètres!$A$1:$I$89,3,0)*VLOOKUP('Données projet'!$B$9,Paramètres!$A$1:$I$89,5,0)</f>
        <v>119.07168000000006</v>
      </c>
      <c r="P52" s="14">
        <f t="shared" si="33"/>
        <v>31.458386134225663</v>
      </c>
      <c r="Q52" s="22">
        <f t="shared" si="53"/>
        <v>262.17319851710971</v>
      </c>
      <c r="R52" s="62">
        <f t="shared" si="0"/>
        <v>555.50653185044303</v>
      </c>
      <c r="S52" s="62">
        <f ca="1">AVERAGE(OFFSET($R$3,0,0,'Données projet'!$E$9+1,1))-AVERAGE(OFFSET($H$3,0,0,'Données projet'!$E$9+1,1))</f>
        <v>276.41972319856524</v>
      </c>
      <c r="T52" s="62">
        <f t="shared" si="34"/>
        <v>215.6982227646331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1.5006500724637885E-3</v>
      </c>
      <c r="AC52" s="24">
        <f t="shared" si="3"/>
        <v>1.5006500724637885E-3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17.5</v>
      </c>
      <c r="AI52" s="14">
        <f>IF('Données projet'!$A$62&gt;35,AI51+AH52-AQ51,IF(A52&lt;'Données projet'!$A$62,$AF$205^A52,IF(A52='Données projet'!$A$62,'Données projet'!$B$62,AI51+AH52-AQ51)))</f>
        <v>335</v>
      </c>
      <c r="AJ52" s="14">
        <f>AI52*VLOOKUP('Données projet'!$B$10,Paramètres!$A$1:$I$89,3,0)*VLOOKUP('Données projet'!$B$10,Paramètres!$A$1:$I$89,5,0)</f>
        <v>200.33</v>
      </c>
      <c r="AK52" s="14">
        <f t="shared" si="35"/>
        <v>49.81668477706846</v>
      </c>
      <c r="AL52" s="22">
        <f t="shared" si="4"/>
        <v>435.67214265339425</v>
      </c>
      <c r="AM52" s="62">
        <f t="shared" si="5"/>
        <v>729.00547598672756</v>
      </c>
      <c r="AN52" s="62">
        <f ca="1">AVERAGE(OFFSET($AM$3,0,0,'Données projet'!$E$10+1,1))-AVERAGE(OFFSET($H$3,0,0,'Données projet'!$E$10+1,1))</f>
        <v>338.77090459332697</v>
      </c>
      <c r="AO52" s="62">
        <f t="shared" si="36"/>
        <v>274.25481920867406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2.8101253751596808E-3</v>
      </c>
      <c r="AX52" s="23">
        <f t="shared" si="6"/>
        <v>2.8101253751596808E-3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6.9</v>
      </c>
      <c r="N53" s="14">
        <f>IF('Données projet'!$A$36&gt;35,N52+M53-V52,IF(A53&lt;'Données projet'!$A$36,$K$205^A53,IF(A53='Données projet'!$A$36,'Données projet'!$B$36,N52+M53-V52)))</f>
        <v>138.50000000000006</v>
      </c>
      <c r="O53" s="14">
        <f>N53*VLOOKUP('Données projet'!$B$9,Paramètres!$A$1:$I$89,3,0)*VLOOKUP('Données projet'!$B$9,Paramètres!$A$1:$I$89,5,0)</f>
        <v>125.31480000000005</v>
      </c>
      <c r="P53" s="14">
        <f t="shared" si="33"/>
        <v>32.911445314387223</v>
      </c>
      <c r="Q53" s="22">
        <f t="shared" si="53"/>
        <v>275.57737725589112</v>
      </c>
      <c r="R53" s="62">
        <f t="shared" si="0"/>
        <v>568.91071058922444</v>
      </c>
      <c r="S53" s="62">
        <f ca="1">AVERAGE(OFFSET($R$3,0,0,'Données projet'!$E$9+1,1))-AVERAGE(OFFSET($H$3,0,0,'Données projet'!$E$9+1,1))</f>
        <v>276.41972319856524</v>
      </c>
      <c r="T53" s="62">
        <f t="shared" si="34"/>
        <v>215.6982227646331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1.0611198424272288E-3</v>
      </c>
      <c r="AC53" s="24">
        <f t="shared" si="3"/>
        <v>1.0611198424272288E-3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17.5</v>
      </c>
      <c r="AI53" s="14">
        <f>IF('Données projet'!$A$62&gt;35,AI52+AH53-AQ52,IF(A53&lt;'Données projet'!$A$62,$AF$205^A53,IF(A53='Données projet'!$A$62,'Données projet'!$B$62,AI52+AH53-AQ52)))</f>
        <v>352.5</v>
      </c>
      <c r="AJ53" s="14">
        <f>AI53*VLOOKUP('Données projet'!$B$10,Paramètres!$A$1:$I$89,3,0)*VLOOKUP('Données projet'!$B$10,Paramètres!$A$1:$I$89,5,0)</f>
        <v>210.79500000000002</v>
      </c>
      <c r="AK53" s="14">
        <f t="shared" si="35"/>
        <v>52.1092749768939</v>
      </c>
      <c r="AL53" s="22">
        <f t="shared" si="4"/>
        <v>457.89161225142357</v>
      </c>
      <c r="AM53" s="62">
        <f t="shared" si="5"/>
        <v>751.22494558475682</v>
      </c>
      <c r="AN53" s="62">
        <f ca="1">AVERAGE(OFFSET($AM$3,0,0,'Données projet'!$E$10+1,1))-AVERAGE(OFFSET($H$3,0,0,'Données projet'!$E$10+1,1))</f>
        <v>338.77090459332697</v>
      </c>
      <c r="AO53" s="62">
        <f t="shared" si="36"/>
        <v>274.25481920867406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1.9870587087598012E-3</v>
      </c>
      <c r="AX53" s="23">
        <f t="shared" si="6"/>
        <v>1.9870587087598012E-3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6.9</v>
      </c>
      <c r="N54" s="14">
        <f>IF('Données projet'!$A$36&gt;35,N53+M54-V53,IF(A54&lt;'Données projet'!$A$36,$K$205^A54,IF(A54='Données projet'!$A$36,'Données projet'!$B$36,N53+M54-V53)))</f>
        <v>145.40000000000006</v>
      </c>
      <c r="O54" s="14">
        <f>N54*VLOOKUP('Données projet'!$B$9,Paramètres!$A$1:$I$89,3,0)*VLOOKUP('Données projet'!$B$9,Paramètres!$A$1:$I$89,5,0)</f>
        <v>131.55792000000005</v>
      </c>
      <c r="P54" s="14">
        <f t="shared" si="33"/>
        <v>34.3560989338864</v>
      </c>
      <c r="Q54" s="22">
        <f t="shared" si="53"/>
        <v>288.96691630985219</v>
      </c>
      <c r="R54" s="62">
        <f t="shared" si="0"/>
        <v>582.30024964318545</v>
      </c>
      <c r="S54" s="62">
        <f ca="1">AVERAGE(OFFSET($R$3,0,0,'Données projet'!$E$9+1,1))-AVERAGE(OFFSET($H$3,0,0,'Données projet'!$E$9+1,1))</f>
        <v>276.41972319856524</v>
      </c>
      <c r="T54" s="62">
        <f t="shared" si="34"/>
        <v>215.6982227646331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7.5032503623189426E-4</v>
      </c>
      <c r="AC54" s="24">
        <f t="shared" si="3"/>
        <v>7.5032503623189426E-4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17.5</v>
      </c>
      <c r="AI54" s="14">
        <f>IF('Données projet'!$A$62&gt;35,AI53+AH54-AQ53,IF(A54&lt;'Données projet'!$A$62,$AF$205^A54,IF(A54='Données projet'!$A$62,'Données projet'!$B$62,AI53+AH54-AQ53)))</f>
        <v>370</v>
      </c>
      <c r="AJ54" s="14">
        <f>AI54*VLOOKUP('Données projet'!$B$10,Paramètres!$A$1:$I$89,3,0)*VLOOKUP('Données projet'!$B$10,Paramètres!$A$1:$I$89,5,0)</f>
        <v>221.26000000000002</v>
      </c>
      <c r="AK54" s="14">
        <f t="shared" si="35"/>
        <v>54.388649405880933</v>
      </c>
      <c r="AL54" s="22">
        <f t="shared" si="4"/>
        <v>480.08806438190936</v>
      </c>
      <c r="AM54" s="62">
        <f t="shared" si="5"/>
        <v>773.42139771524262</v>
      </c>
      <c r="AN54" s="62">
        <f ca="1">AVERAGE(OFFSET($AM$3,0,0,'Données projet'!$E$10+1,1))-AVERAGE(OFFSET($H$3,0,0,'Données projet'!$E$10+1,1))</f>
        <v>338.77090459332697</v>
      </c>
      <c r="AO54" s="62">
        <f t="shared" si="36"/>
        <v>274.25481920867406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1.4050626875798404E-3</v>
      </c>
      <c r="AX54" s="23">
        <f t="shared" si="6"/>
        <v>1.4050626875798404E-3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6.9</v>
      </c>
      <c r="N55" s="14">
        <f>IF('Données projet'!$A$36&gt;35,N54+M55-V54,IF(A55&lt;'Données projet'!$A$36,$K$205^A55,IF(A55='Données projet'!$A$36,'Données projet'!$B$36,N54+M55-V54)))</f>
        <v>152.30000000000007</v>
      </c>
      <c r="O55" s="14">
        <f>N55*VLOOKUP('Données projet'!$B$9,Paramètres!$A$1:$I$89,3,0)*VLOOKUP('Données projet'!$B$9,Paramètres!$A$1:$I$89,5,0)</f>
        <v>137.80104000000006</v>
      </c>
      <c r="P55" s="14">
        <f t="shared" si="33"/>
        <v>35.792791425247344</v>
      </c>
      <c r="Q55" s="22">
        <f t="shared" si="53"/>
        <v>302.3425897323059</v>
      </c>
      <c r="R55" s="62">
        <f t="shared" si="0"/>
        <v>595.67592306563915</v>
      </c>
      <c r="S55" s="62">
        <f ca="1">AVERAGE(OFFSET($R$3,0,0,'Données projet'!$E$9+1,1))-AVERAGE(OFFSET($H$3,0,0,'Données projet'!$E$9+1,1))</f>
        <v>276.41972319856524</v>
      </c>
      <c r="T55" s="62">
        <f t="shared" si="34"/>
        <v>215.6982227646331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5.305599212136144E-4</v>
      </c>
      <c r="AC55" s="24">
        <f t="shared" si="3"/>
        <v>5.305599212136144E-4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17.5</v>
      </c>
      <c r="AI55" s="14">
        <f>IF('Données projet'!$A$62&gt;35,AI54+AH55-AQ54,IF(A55&lt;'Données projet'!$A$62,$AF$205^A55,IF(A55='Données projet'!$A$62,'Données projet'!$B$62,AI54+AH55-AQ54)))</f>
        <v>387.5</v>
      </c>
      <c r="AJ55" s="14">
        <f>AI55*VLOOKUP('Données projet'!$B$10,Paramètres!$A$1:$I$89,3,0)*VLOOKUP('Données projet'!$B$10,Paramètres!$A$1:$I$89,5,0)</f>
        <v>231.72499999999999</v>
      </c>
      <c r="AK55" s="14">
        <f t="shared" si="35"/>
        <v>56.655504506153761</v>
      </c>
      <c r="AL55" s="22">
        <f t="shared" si="4"/>
        <v>502.26271201488453</v>
      </c>
      <c r="AM55" s="62">
        <f t="shared" si="5"/>
        <v>795.59604534821779</v>
      </c>
      <c r="AN55" s="62">
        <f ca="1">AVERAGE(OFFSET($AM$3,0,0,'Données projet'!$E$10+1,1))-AVERAGE(OFFSET($H$3,0,0,'Données projet'!$E$10+1,1))</f>
        <v>338.77090459332697</v>
      </c>
      <c r="AO55" s="62">
        <f t="shared" si="36"/>
        <v>274.25481920867406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9.9352935437990058E-4</v>
      </c>
      <c r="AX55" s="23">
        <f t="shared" si="6"/>
        <v>9.9352935437990058E-4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6.9</v>
      </c>
      <c r="N56" s="14">
        <f>IF('Données projet'!$A$36&gt;35,N55+M56-V55,IF(A56&lt;'Données projet'!$A$36,$K$205^A56,IF(A56='Données projet'!$A$36,'Données projet'!$B$36,N55+M56-V55)))</f>
        <v>159.20000000000007</v>
      </c>
      <c r="O56" s="14">
        <f>N56*VLOOKUP('Données projet'!$B$9,Paramètres!$A$1:$I$89,3,0)*VLOOKUP('Données projet'!$B$9,Paramètres!$A$1:$I$89,5,0)</f>
        <v>144.04416000000006</v>
      </c>
      <c r="P56" s="14">
        <f t="shared" si="33"/>
        <v>37.221924674283542</v>
      </c>
      <c r="Q56" s="22">
        <f t="shared" si="53"/>
        <v>315.70509747437728</v>
      </c>
      <c r="R56" s="62">
        <f t="shared" si="0"/>
        <v>609.0384308077106</v>
      </c>
      <c r="S56" s="62">
        <f ca="1">AVERAGE(OFFSET($R$3,0,0,'Données projet'!$E$9+1,1))-AVERAGE(OFFSET($H$3,0,0,'Données projet'!$E$9+1,1))</f>
        <v>276.41972319856524</v>
      </c>
      <c r="T56" s="62">
        <f t="shared" si="34"/>
        <v>215.6982227646331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3.7516251811594713E-4</v>
      </c>
      <c r="AC56" s="24">
        <f t="shared" si="3"/>
        <v>3.7516251811594713E-4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17.5</v>
      </c>
      <c r="AI56" s="14">
        <f>IF('Données projet'!$A$62&gt;35,AI55+AH56-AQ55,IF(A56&lt;'Données projet'!$A$62,$AF$205^A56,IF(A56='Données projet'!$A$62,'Données projet'!$B$62,AI55+AH56-AQ55)))</f>
        <v>405</v>
      </c>
      <c r="AJ56" s="14">
        <f>AI56*VLOOKUP('Données projet'!$B$10,Paramètres!$A$1:$I$89,3,0)*VLOOKUP('Données projet'!$B$10,Paramètres!$A$1:$I$89,5,0)</f>
        <v>242.19000000000003</v>
      </c>
      <c r="AK56" s="14">
        <f t="shared" si="35"/>
        <v>58.910470259429353</v>
      </c>
      <c r="AL56" s="22">
        <f t="shared" si="4"/>
        <v>524.41665236850611</v>
      </c>
      <c r="AM56" s="62">
        <f t="shared" si="5"/>
        <v>817.74998570183948</v>
      </c>
      <c r="AN56" s="62">
        <f ca="1">AVERAGE(OFFSET($AM$3,0,0,'Données projet'!$E$10+1,1))-AVERAGE(OFFSET($H$3,0,0,'Données projet'!$E$10+1,1))</f>
        <v>338.77090459332697</v>
      </c>
      <c r="AO56" s="62">
        <f t="shared" si="36"/>
        <v>274.25481920867406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7.025313437899202E-4</v>
      </c>
      <c r="AX56" s="23">
        <f t="shared" si="6"/>
        <v>7.025313437899202E-4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6.9</v>
      </c>
      <c r="N57" s="14">
        <f>IF('Données projet'!$A$36&gt;35,N56+M57-V56,IF(A57&lt;'Données projet'!$A$36,$K$205^A57,IF(A57='Données projet'!$A$36,'Données projet'!$B$36,N56+M57-V56)))</f>
        <v>166.10000000000008</v>
      </c>
      <c r="O57" s="14">
        <f>N57*VLOOKUP('Données projet'!$B$9,Paramètres!$A$1:$I$89,3,0)*VLOOKUP('Données projet'!$B$9,Paramètres!$A$1:$I$89,5,0)</f>
        <v>150.28728000000007</v>
      </c>
      <c r="P57" s="14">
        <f t="shared" si="33"/>
        <v>38.643863759885235</v>
      </c>
      <c r="Q57" s="22">
        <f t="shared" si="53"/>
        <v>329.05507538180018</v>
      </c>
      <c r="R57" s="62">
        <f t="shared" si="0"/>
        <v>622.38840871513344</v>
      </c>
      <c r="S57" s="62">
        <f ca="1">AVERAGE(OFFSET($R$3,0,0,'Données projet'!$E$9+1,1))-AVERAGE(OFFSET($H$3,0,0,'Données projet'!$E$9+1,1))</f>
        <v>276.41972319856524</v>
      </c>
      <c r="T57" s="62">
        <f t="shared" si="34"/>
        <v>215.6982227646331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2.652799606068072E-4</v>
      </c>
      <c r="AC57" s="24">
        <f t="shared" si="3"/>
        <v>2.652799606068072E-4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17.5</v>
      </c>
      <c r="AI57" s="14">
        <f>IF('Données projet'!$A$62&gt;35,AI56+AH57-AQ56,IF(A57&lt;'Données projet'!$A$62,$AF$205^A57,IF(A57='Données projet'!$A$62,'Données projet'!$B$62,AI56+AH57-AQ56)))</f>
        <v>422.5</v>
      </c>
      <c r="AJ57" s="14">
        <f>AI57*VLOOKUP('Données projet'!$B$10,Paramètres!$A$1:$I$89,3,0)*VLOOKUP('Données projet'!$B$10,Paramètres!$A$1:$I$89,5,0)</f>
        <v>252.655</v>
      </c>
      <c r="AK57" s="14">
        <f t="shared" si="35"/>
        <v>61.154119125618585</v>
      </c>
      <c r="AL57" s="22">
        <f t="shared" si="4"/>
        <v>546.55088247711899</v>
      </c>
      <c r="AM57" s="62">
        <f t="shared" si="5"/>
        <v>839.88421581045236</v>
      </c>
      <c r="AN57" s="62">
        <f ca="1">AVERAGE(OFFSET($AM$3,0,0,'Données projet'!$E$10+1,1))-AVERAGE(OFFSET($H$3,0,0,'Données projet'!$E$10+1,1))</f>
        <v>338.77090459332697</v>
      </c>
      <c r="AO57" s="62">
        <f t="shared" si="36"/>
        <v>274.25481920867406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4.9676467718995029E-4</v>
      </c>
      <c r="AX57" s="23">
        <f t="shared" si="6"/>
        <v>4.9676467718995029E-4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173</v>
      </c>
      <c r="L58" s="13">
        <f>VLOOKUP(A58,'Données projet'!$A$35:$I$55,9,0)</f>
        <v>6.9</v>
      </c>
      <c r="M58" s="13">
        <f t="array" ref="M58">INDEX(L:L,MIN(IF(ISNUMBER(L58:L254),ROW(L58:L254),"")))</f>
        <v>6.9</v>
      </c>
      <c r="N58" s="14">
        <f>IF('Données projet'!$A$36&gt;35,N57+M58-V57,IF(A58&lt;'Données projet'!$A$36,$K$205^A58,IF(A58='Données projet'!$A$36,'Données projet'!$B$36,N57+M58-V57)))</f>
        <v>173.00000000000009</v>
      </c>
      <c r="O58" s="14">
        <f>N58*VLOOKUP('Données projet'!$B$9,Paramètres!$A$1:$I$89,3,0)*VLOOKUP('Données projet'!$B$9,Paramètres!$A$1:$I$89,5,0)</f>
        <v>156.53040000000007</v>
      </c>
      <c r="P58" s="14">
        <f t="shared" si="33"/>
        <v>40.058941713182037</v>
      </c>
      <c r="Q58" s="22">
        <f t="shared" si="53"/>
        <v>342.39310348379217</v>
      </c>
      <c r="R58" s="62">
        <f t="shared" si="0"/>
        <v>635.72643681712543</v>
      </c>
      <c r="S58" s="62">
        <f ca="1">AVERAGE(OFFSET($R$3,0,0,'Données projet'!$E$9+1,1))-AVERAGE(OFFSET($H$3,0,0,'Données projet'!$E$9+1,1))</f>
        <v>276.41972319856524</v>
      </c>
      <c r="T58" s="62">
        <f t="shared" si="34"/>
        <v>215.6982227646331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45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1.8758125905797356E-4</v>
      </c>
      <c r="AC58" s="24">
        <f t="shared" si="3"/>
        <v>1.8758125905797356E-4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440</v>
      </c>
      <c r="AG58" s="13">
        <f>VLOOKUP(A58,'Données projet'!$A$61:$I$81,9,0)</f>
        <v>17.5</v>
      </c>
      <c r="AH58" s="13">
        <f t="array" ref="AH58">INDEX(AG:AG,MIN(IF(ISNUMBER(AG58:AG254),ROW(AG58:AG254),"")))</f>
        <v>17.5</v>
      </c>
      <c r="AI58" s="14">
        <f>IF('Données projet'!$A$62&gt;35,AI57+AH58-AQ57,IF(A58&lt;'Données projet'!$A$62,$AF$205^A58,IF(A58='Données projet'!$A$62,'Données projet'!$B$62,AI57+AH58-AQ57)))</f>
        <v>440</v>
      </c>
      <c r="AJ58" s="14">
        <f>AI58*VLOOKUP('Données projet'!$B$10,Paramètres!$A$1:$I$89,3,0)*VLOOKUP('Données projet'!$B$10,Paramètres!$A$1:$I$89,5,0)</f>
        <v>263.12</v>
      </c>
      <c r="AK58" s="14">
        <f t="shared" si="35"/>
        <v>63.386973458752003</v>
      </c>
      <c r="AL58" s="22">
        <f t="shared" si="4"/>
        <v>568.66631210732646</v>
      </c>
      <c r="AM58" s="62">
        <f t="shared" si="5"/>
        <v>861.99964544065983</v>
      </c>
      <c r="AN58" s="62">
        <f ca="1">AVERAGE(OFFSET($AM$3,0,0,'Données projet'!$E$10+1,1))-AVERAGE(OFFSET($H$3,0,0,'Données projet'!$E$10+1,1))</f>
        <v>338.77090459332697</v>
      </c>
      <c r="AO58" s="62">
        <f t="shared" si="36"/>
        <v>274.25481920867406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78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3.512656718949601E-4</v>
      </c>
      <c r="AX58" s="23">
        <f t="shared" si="6"/>
        <v>3.512656718949601E-4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6.6</v>
      </c>
      <c r="N59" s="14">
        <f>IF('Données projet'!$A$36&gt;35,N58+M59-V58,IF(A59&lt;'Données projet'!$A$36,$K$205^A59,IF(A59='Données projet'!$A$36,'Données projet'!$B$36,N58+M59-V58)))</f>
        <v>134.60000000000008</v>
      </c>
      <c r="O59" s="14">
        <f>N59*VLOOKUP('Données projet'!$B$9,Paramètres!$A$1:$I$89,3,0)*VLOOKUP('Données projet'!$B$9,Paramètres!$A$1:$I$89,5,0)</f>
        <v>121.78608000000007</v>
      </c>
      <c r="P59" s="14">
        <f t="shared" si="33"/>
        <v>32.091214249908539</v>
      </c>
      <c r="Q59" s="22">
        <f t="shared" si="53"/>
        <v>268.00295415192414</v>
      </c>
      <c r="R59" s="62">
        <f t="shared" si="0"/>
        <v>561.33628748525746</v>
      </c>
      <c r="S59" s="62">
        <f ca="1">AVERAGE(OFFSET($R$3,0,0,'Données projet'!$E$9+1,1))-AVERAGE(OFFSET($H$3,0,0,'Données projet'!$E$9+1,1))</f>
        <v>276.41972319856524</v>
      </c>
      <c r="T59" s="62">
        <f t="shared" si="34"/>
        <v>215.6982227646331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1.326399803034036E-4</v>
      </c>
      <c r="AC59" s="24">
        <f t="shared" si="3"/>
        <v>1.326399803034036E-4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13.3</v>
      </c>
      <c r="AI59" s="14">
        <f>IF('Données projet'!$A$62&gt;35,AI58+AH59-AQ58,IF(A59&lt;'Données projet'!$A$62,$AF$205^A59,IF(A59='Données projet'!$A$62,'Données projet'!$B$62,AI58+AH59-AQ58)))</f>
        <v>375.3</v>
      </c>
      <c r="AJ59" s="14">
        <f>AI59*VLOOKUP('Données projet'!$B$10,Paramètres!$A$1:$I$89,3,0)*VLOOKUP('Données projet'!$B$10,Paramètres!$A$1:$I$89,5,0)</f>
        <v>224.42940000000002</v>
      </c>
      <c r="AK59" s="14">
        <f t="shared" si="35"/>
        <v>55.076474208946081</v>
      </c>
      <c r="AL59" s="22">
        <f t="shared" si="4"/>
        <v>486.80606424724783</v>
      </c>
      <c r="AM59" s="62">
        <f t="shared" si="5"/>
        <v>780.13939758058109</v>
      </c>
      <c r="AN59" s="62">
        <f ca="1">AVERAGE(OFFSET($AM$3,0,0,'Données projet'!$E$10+1,1))-AVERAGE(OFFSET($H$3,0,0,'Données projet'!$E$10+1,1))</f>
        <v>338.77090459332697</v>
      </c>
      <c r="AO59" s="62">
        <f t="shared" si="36"/>
        <v>274.25481920867406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2.4838233859497515E-4</v>
      </c>
      <c r="AX59" s="23">
        <f t="shared" si="6"/>
        <v>2.4838233859497515E-4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6.6</v>
      </c>
      <c r="N60" s="14">
        <f>IF('Données projet'!$A$36&gt;35,N59+M60-V59,IF(A60&lt;'Données projet'!$A$36,$K$205^A60,IF(A60='Données projet'!$A$36,'Données projet'!$B$36,N59+M60-V59)))</f>
        <v>141.20000000000007</v>
      </c>
      <c r="O60" s="14">
        <f>N60*VLOOKUP('Données projet'!$B$9,Paramètres!$A$1:$I$89,3,0)*VLOOKUP('Données projet'!$B$9,Paramètres!$A$1:$I$89,5,0)</f>
        <v>127.75776000000008</v>
      </c>
      <c r="P60" s="14">
        <f t="shared" si="33"/>
        <v>33.477720030956604</v>
      </c>
      <c r="Q60" s="22">
        <f t="shared" si="53"/>
        <v>280.81846105391622</v>
      </c>
      <c r="R60" s="62">
        <f t="shared" si="0"/>
        <v>574.15179438724954</v>
      </c>
      <c r="S60" s="62">
        <f ca="1">AVERAGE(OFFSET($R$3,0,0,'Données projet'!$E$9+1,1))-AVERAGE(OFFSET($H$3,0,0,'Données projet'!$E$9+1,1))</f>
        <v>276.41972319856524</v>
      </c>
      <c r="T60" s="62">
        <f t="shared" si="34"/>
        <v>215.6982227646331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9.3790629528986782E-5</v>
      </c>
      <c r="AC60" s="24">
        <f t="shared" si="3"/>
        <v>9.3790629528986782E-5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13.3</v>
      </c>
      <c r="AI60" s="14">
        <f>IF('Données projet'!$A$62&gt;35,AI59+AH60-AQ59,IF(A60&lt;'Données projet'!$A$62,$AF$205^A60,IF(A60='Données projet'!$A$62,'Données projet'!$B$62,AI59+AH60-AQ59)))</f>
        <v>388.6</v>
      </c>
      <c r="AJ60" s="14">
        <f>AI60*VLOOKUP('Données projet'!$B$10,Paramètres!$A$1:$I$89,3,0)*VLOOKUP('Données projet'!$B$10,Paramètres!$A$1:$I$89,5,0)</f>
        <v>232.38280000000003</v>
      </c>
      <c r="AK60" s="14">
        <f t="shared" si="35"/>
        <v>56.797589140982829</v>
      </c>
      <c r="AL60" s="22">
        <f t="shared" si="4"/>
        <v>503.65584442054507</v>
      </c>
      <c r="AM60" s="62">
        <f t="shared" si="5"/>
        <v>796.98917775387838</v>
      </c>
      <c r="AN60" s="62">
        <f ca="1">AVERAGE(OFFSET($AM$3,0,0,'Données projet'!$E$10+1,1))-AVERAGE(OFFSET($H$3,0,0,'Données projet'!$E$10+1,1))</f>
        <v>338.77090459332697</v>
      </c>
      <c r="AO60" s="62">
        <f t="shared" si="36"/>
        <v>274.25481920867406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1.7563283594748005E-4</v>
      </c>
      <c r="AX60" s="23">
        <f t="shared" si="6"/>
        <v>1.7563283594748005E-4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6.6</v>
      </c>
      <c r="N61" s="14">
        <f>IF('Données projet'!$A$36&gt;35,N60+M61-V60,IF(A61&lt;'Données projet'!$A$36,$K$205^A61,IF(A61='Données projet'!$A$36,'Données projet'!$B$36,N60+M61-V60)))</f>
        <v>147.80000000000007</v>
      </c>
      <c r="O61" s="14">
        <f>N61*VLOOKUP('Données projet'!$B$9,Paramètres!$A$1:$I$89,3,0)*VLOOKUP('Données projet'!$B$9,Paramètres!$A$1:$I$89,5,0)</f>
        <v>133.72944000000007</v>
      </c>
      <c r="P61" s="14">
        <f t="shared" si="33"/>
        <v>34.856699711744326</v>
      </c>
      <c r="Q61" s="22">
        <f t="shared" si="53"/>
        <v>293.62085999795482</v>
      </c>
      <c r="R61" s="62">
        <f t="shared" si="0"/>
        <v>586.95419333128814</v>
      </c>
      <c r="S61" s="62">
        <f ca="1">AVERAGE(OFFSET($R$3,0,0,'Données projet'!$E$9+1,1))-AVERAGE(OFFSET($H$3,0,0,'Données projet'!$E$9+1,1))</f>
        <v>276.41972319856524</v>
      </c>
      <c r="T61" s="62">
        <f t="shared" si="34"/>
        <v>215.6982227646331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6.63199901517018E-5</v>
      </c>
      <c r="AC61" s="24">
        <f t="shared" si="3"/>
        <v>6.63199901517018E-5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13.3</v>
      </c>
      <c r="AI61" s="14">
        <f>IF('Données projet'!$A$62&gt;35,AI60+AH61-AQ60,IF(A61&lt;'Données projet'!$A$62,$AF$205^A61,IF(A61='Données projet'!$A$62,'Données projet'!$B$62,AI60+AH61-AQ60)))</f>
        <v>401.90000000000003</v>
      </c>
      <c r="AJ61" s="14">
        <f>AI61*VLOOKUP('Données projet'!$B$10,Paramètres!$A$1:$I$89,3,0)*VLOOKUP('Données projet'!$B$10,Paramètres!$A$1:$I$89,5,0)</f>
        <v>240.33620000000005</v>
      </c>
      <c r="AK61" s="14">
        <f t="shared" si="35"/>
        <v>58.511859655678926</v>
      </c>
      <c r="AL61" s="22">
        <f t="shared" si="4"/>
        <v>520.49370390030754</v>
      </c>
      <c r="AM61" s="62">
        <f t="shared" si="5"/>
        <v>813.82703723364079</v>
      </c>
      <c r="AN61" s="62">
        <f ca="1">AVERAGE(OFFSET($AM$3,0,0,'Données projet'!$E$10+1,1))-AVERAGE(OFFSET($H$3,0,0,'Données projet'!$E$10+1,1))</f>
        <v>338.77090459332697</v>
      </c>
      <c r="AO61" s="62">
        <f t="shared" si="36"/>
        <v>274.25481920867406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1.2419116929748757E-4</v>
      </c>
      <c r="AX61" s="23">
        <f t="shared" si="6"/>
        <v>1.2419116929748757E-4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6.6</v>
      </c>
      <c r="N62" s="14">
        <f>IF('Données projet'!$A$36&gt;35,N61+M62-V61,IF(A62&lt;'Données projet'!$A$36,$K$205^A62,IF(A62='Données projet'!$A$36,'Données projet'!$B$36,N61+M62-V61)))</f>
        <v>154.40000000000006</v>
      </c>
      <c r="O62" s="14">
        <f>N62*VLOOKUP('Données projet'!$B$9,Paramètres!$A$1:$I$89,3,0)*VLOOKUP('Données projet'!$B$9,Paramètres!$A$1:$I$89,5,0)</f>
        <v>139.70112000000006</v>
      </c>
      <c r="P62" s="14">
        <f t="shared" si="33"/>
        <v>36.228527770043229</v>
      </c>
      <c r="Q62" s="22">
        <f t="shared" si="53"/>
        <v>306.41080319949202</v>
      </c>
      <c r="R62" s="62">
        <f t="shared" si="0"/>
        <v>599.74413653282534</v>
      </c>
      <c r="S62" s="62">
        <f ca="1">AVERAGE(OFFSET($R$3,0,0,'Données projet'!$E$9+1,1))-AVERAGE(OFFSET($H$3,0,0,'Données projet'!$E$9+1,1))</f>
        <v>276.41972319856524</v>
      </c>
      <c r="T62" s="62">
        <f t="shared" si="34"/>
        <v>215.6982227646331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4.6895314764493391E-5</v>
      </c>
      <c r="AC62" s="24">
        <f t="shared" si="3"/>
        <v>4.6895314764493391E-5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13.3</v>
      </c>
      <c r="AI62" s="14">
        <f>IF('Données projet'!$A$62&gt;35,AI61+AH62-AQ61,IF(A62&lt;'Données projet'!$A$62,$AF$205^A62,IF(A62='Données projet'!$A$62,'Données projet'!$B$62,AI61+AH62-AQ61)))</f>
        <v>415.20000000000005</v>
      </c>
      <c r="AJ62" s="14">
        <f>AI62*VLOOKUP('Données projet'!$B$10,Paramètres!$A$1:$I$89,3,0)*VLOOKUP('Données projet'!$B$10,Paramètres!$A$1:$I$89,5,0)</f>
        <v>248.28960000000004</v>
      </c>
      <c r="AK62" s="14">
        <f t="shared" si="35"/>
        <v>60.219538225941164</v>
      </c>
      <c r="AL62" s="22">
        <f t="shared" si="4"/>
        <v>537.32008241018093</v>
      </c>
      <c r="AM62" s="62">
        <f t="shared" si="5"/>
        <v>830.65341574351419</v>
      </c>
      <c r="AN62" s="62">
        <f ca="1">AVERAGE(OFFSET($AM$3,0,0,'Données projet'!$E$10+1,1))-AVERAGE(OFFSET($H$3,0,0,'Données projet'!$E$10+1,1))</f>
        <v>338.77090459332697</v>
      </c>
      <c r="AO62" s="62">
        <f t="shared" si="36"/>
        <v>274.25481920867406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8.7816417973740025E-5</v>
      </c>
      <c r="AX62" s="23">
        <f t="shared" si="6"/>
        <v>8.7816417973740025E-5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6.6</v>
      </c>
      <c r="N63" s="14">
        <f>IF('Données projet'!$A$36&gt;35,N62+M63-V62,IF(A63&lt;'Données projet'!$A$36,$K$205^A63,IF(A63='Données projet'!$A$36,'Données projet'!$B$36,N62+M63-V62)))</f>
        <v>161.00000000000006</v>
      </c>
      <c r="O63" s="14">
        <f>N63*VLOOKUP('Données projet'!$B$9,Paramètres!$A$1:$I$89,3,0)*VLOOKUP('Données projet'!$B$9,Paramètres!$A$1:$I$89,5,0)</f>
        <v>145.67280000000005</v>
      </c>
      <c r="P63" s="14">
        <f t="shared" si="33"/>
        <v>37.593544857919731</v>
      </c>
      <c r="Q63" s="22">
        <f t="shared" si="53"/>
        <v>319.18888396087692</v>
      </c>
      <c r="R63" s="62">
        <f t="shared" si="0"/>
        <v>612.52221729421024</v>
      </c>
      <c r="S63" s="62">
        <f ca="1">AVERAGE(OFFSET($R$3,0,0,'Données projet'!$E$9+1,1))-AVERAGE(OFFSET($H$3,0,0,'Données projet'!$E$9+1,1))</f>
        <v>276.41972319856524</v>
      </c>
      <c r="T63" s="62">
        <f t="shared" si="34"/>
        <v>215.6982227646331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3.31599950758509E-5</v>
      </c>
      <c r="AC63" s="24">
        <f t="shared" si="3"/>
        <v>3.31599950758509E-5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13.3</v>
      </c>
      <c r="AI63" s="14">
        <f>IF('Données projet'!$A$62&gt;35,AI62+AH63-AQ62,IF(A63&lt;'Données projet'!$A$62,$AF$205^A63,IF(A63='Données projet'!$A$62,'Données projet'!$B$62,AI62+AH63-AQ62)))</f>
        <v>428.50000000000006</v>
      </c>
      <c r="AJ63" s="14">
        <f>AI63*VLOOKUP('Données projet'!$B$10,Paramètres!$A$1:$I$89,3,0)*VLOOKUP('Données projet'!$B$10,Paramètres!$A$1:$I$89,5,0)</f>
        <v>256.24300000000005</v>
      </c>
      <c r="AK63" s="14">
        <f t="shared" si="35"/>
        <v>61.920860231490025</v>
      </c>
      <c r="AL63" s="22">
        <f t="shared" si="4"/>
        <v>554.13538990317852</v>
      </c>
      <c r="AM63" s="62">
        <f t="shared" si="5"/>
        <v>847.46872323651178</v>
      </c>
      <c r="AN63" s="62">
        <f ca="1">AVERAGE(OFFSET($AM$3,0,0,'Données projet'!$E$10+1,1))-AVERAGE(OFFSET($H$3,0,0,'Données projet'!$E$10+1,1))</f>
        <v>338.77090459332697</v>
      </c>
      <c r="AO63" s="62">
        <f t="shared" si="36"/>
        <v>274.25481920867406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6.2095584648743786E-5</v>
      </c>
      <c r="AX63" s="23">
        <f t="shared" si="6"/>
        <v>6.2095584648743786E-5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6.6</v>
      </c>
      <c r="N64" s="14">
        <f>IF('Données projet'!$A$36&gt;35,N63+M64-V63,IF(A64&lt;'Données projet'!$A$36,$K$205^A64,IF(A64='Données projet'!$A$36,'Données projet'!$B$36,N63+M64-V63)))</f>
        <v>167.60000000000005</v>
      </c>
      <c r="O64" s="14">
        <f>N64*VLOOKUP('Données projet'!$B$9,Paramètres!$A$1:$I$89,3,0)*VLOOKUP('Données projet'!$B$9,Paramètres!$A$1:$I$89,5,0)</f>
        <v>151.64448000000004</v>
      </c>
      <c r="P64" s="14">
        <f t="shared" si="33"/>
        <v>38.952062117783569</v>
      </c>
      <c r="Q64" s="22">
        <f t="shared" si="53"/>
        <v>331.95564418847312</v>
      </c>
      <c r="R64" s="62">
        <f t="shared" si="0"/>
        <v>625.28897752180637</v>
      </c>
      <c r="S64" s="62">
        <f ca="1">AVERAGE(OFFSET($R$3,0,0,'Données projet'!$E$9+1,1))-AVERAGE(OFFSET($H$3,0,0,'Données projet'!$E$9+1,1))</f>
        <v>276.41972319856524</v>
      </c>
      <c r="T64" s="62">
        <f t="shared" si="34"/>
        <v>215.6982227646331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2.3447657382246696E-5</v>
      </c>
      <c r="AC64" s="24">
        <f t="shared" si="3"/>
        <v>2.3447657382246696E-5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13.3</v>
      </c>
      <c r="AI64" s="14">
        <f>IF('Données projet'!$A$62&gt;35,AI63+AH64-AQ63,IF(A64&lt;'Données projet'!$A$62,$AF$205^A64,IF(A64='Données projet'!$A$62,'Données projet'!$B$62,AI63+AH64-AQ63)))</f>
        <v>441.80000000000007</v>
      </c>
      <c r="AJ64" s="14">
        <f>AI64*VLOOKUP('Données projet'!$B$10,Paramètres!$A$1:$I$89,3,0)*VLOOKUP('Données projet'!$B$10,Paramètres!$A$1:$I$89,5,0)</f>
        <v>264.19640000000004</v>
      </c>
      <c r="AK64" s="14">
        <f t="shared" si="35"/>
        <v>63.616045610353503</v>
      </c>
      <c r="AL64" s="22">
        <f t="shared" si="4"/>
        <v>570.94000943803246</v>
      </c>
      <c r="AM64" s="62">
        <f t="shared" si="5"/>
        <v>864.27334277136583</v>
      </c>
      <c r="AN64" s="62">
        <f ca="1">AVERAGE(OFFSET($AM$3,0,0,'Données projet'!$E$10+1,1))-AVERAGE(OFFSET($H$3,0,0,'Données projet'!$E$10+1,1))</f>
        <v>338.77090459332697</v>
      </c>
      <c r="AO64" s="62">
        <f t="shared" si="36"/>
        <v>274.25481920867406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4.3908208986870012E-5</v>
      </c>
      <c r="AX64" s="23">
        <f t="shared" si="6"/>
        <v>4.3908208986870012E-5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6.6</v>
      </c>
      <c r="N65" s="14">
        <f>IF('Données projet'!$A$36&gt;35,N64+M65-V64,IF(A65&lt;'Données projet'!$A$36,$K$205^A65,IF(A65='Données projet'!$A$36,'Données projet'!$B$36,N64+M65-V64)))</f>
        <v>174.20000000000005</v>
      </c>
      <c r="O65" s="14">
        <f>N65*VLOOKUP('Données projet'!$B$9,Paramètres!$A$1:$I$89,3,0)*VLOOKUP('Données projet'!$B$9,Paramètres!$A$1:$I$89,5,0)</f>
        <v>157.61616000000004</v>
      </c>
      <c r="P65" s="14">
        <f t="shared" si="33"/>
        <v>40.304364799450333</v>
      </c>
      <c r="Q65" s="22">
        <f t="shared" si="53"/>
        <v>344.711580692376</v>
      </c>
      <c r="R65" s="62">
        <f t="shared" si="0"/>
        <v>638.04491402570932</v>
      </c>
      <c r="S65" s="62">
        <f ca="1">AVERAGE(OFFSET($R$3,0,0,'Données projet'!$E$9+1,1))-AVERAGE(OFFSET($H$3,0,0,'Données projet'!$E$9+1,1))</f>
        <v>276.41972319856524</v>
      </c>
      <c r="T65" s="62">
        <f t="shared" si="34"/>
        <v>215.6982227646331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1.657999753792545E-5</v>
      </c>
      <c r="AC65" s="24">
        <f t="shared" si="3"/>
        <v>1.657999753792545E-5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13.3</v>
      </c>
      <c r="AI65" s="14">
        <f>IF('Données projet'!$A$62&gt;35,AI64+AH65-AQ64,IF(A65&lt;'Données projet'!$A$62,$AF$205^A65,IF(A65='Données projet'!$A$62,'Données projet'!$B$62,AI64+AH65-AQ64)))</f>
        <v>455.10000000000008</v>
      </c>
      <c r="AJ65" s="14">
        <f>AI65*VLOOKUP('Données projet'!$B$10,Paramètres!$A$1:$I$89,3,0)*VLOOKUP('Données projet'!$B$10,Paramètres!$A$1:$I$89,5,0)</f>
        <v>272.14980000000003</v>
      </c>
      <c r="AK65" s="14">
        <f t="shared" si="35"/>
        <v>65.305300305905646</v>
      </c>
      <c r="AL65" s="22">
        <f t="shared" si="4"/>
        <v>587.73429969945232</v>
      </c>
      <c r="AM65" s="62">
        <f t="shared" si="5"/>
        <v>881.06763303278558</v>
      </c>
      <c r="AN65" s="62">
        <f ca="1">AVERAGE(OFFSET($AM$3,0,0,'Données projet'!$E$10+1,1))-AVERAGE(OFFSET($H$3,0,0,'Données projet'!$E$10+1,1))</f>
        <v>338.77090459332697</v>
      </c>
      <c r="AO65" s="62">
        <f t="shared" si="36"/>
        <v>274.25481920867406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3.1047792324371893E-5</v>
      </c>
      <c r="AX65" s="23">
        <f t="shared" si="6"/>
        <v>3.1047792324371893E-5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6.6</v>
      </c>
      <c r="N66" s="14">
        <f>IF('Données projet'!$A$36&gt;35,N65+M66-V65,IF(A66&lt;'Données projet'!$A$36,$K$205^A66,IF(A66='Données projet'!$A$36,'Données projet'!$B$36,N65+M66-V65)))</f>
        <v>180.80000000000004</v>
      </c>
      <c r="O66" s="14">
        <f>N66*VLOOKUP('Données projet'!$B$9,Paramètres!$A$1:$I$89,3,0)*VLOOKUP('Données projet'!$B$9,Paramètres!$A$1:$I$89,5,0)</f>
        <v>163.58784000000003</v>
      </c>
      <c r="P66" s="14">
        <f t="shared" si="33"/>
        <v>41.650715313624005</v>
      </c>
      <c r="Q66" s="22">
        <f t="shared" si="53"/>
        <v>357.45715050456187</v>
      </c>
      <c r="R66" s="62">
        <f t="shared" si="0"/>
        <v>650.79048383789518</v>
      </c>
      <c r="S66" s="62">
        <f ca="1">AVERAGE(OFFSET($R$3,0,0,'Données projet'!$E$9+1,1))-AVERAGE(OFFSET($H$3,0,0,'Données projet'!$E$9+1,1))</f>
        <v>276.41972319856524</v>
      </c>
      <c r="T66" s="62">
        <f t="shared" si="34"/>
        <v>215.6982227646331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1.1723828691123348E-5</v>
      </c>
      <c r="AC66" s="24">
        <f t="shared" si="3"/>
        <v>1.1723828691123348E-5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13.3</v>
      </c>
      <c r="AI66" s="14">
        <f>IF('Données projet'!$A$62&gt;35,AI65+AH66-AQ65,IF(A66&lt;'Données projet'!$A$62,$AF$205^A66,IF(A66='Données projet'!$A$62,'Données projet'!$B$62,AI65+AH66-AQ65)))</f>
        <v>468.40000000000009</v>
      </c>
      <c r="AJ66" s="14">
        <f>AI66*VLOOKUP('Données projet'!$B$10,Paramètres!$A$1:$I$89,3,0)*VLOOKUP('Données projet'!$B$10,Paramètres!$A$1:$I$89,5,0)</f>
        <v>280.10320000000007</v>
      </c>
      <c r="AK66" s="14">
        <f t="shared" si="35"/>
        <v>66.988817539996617</v>
      </c>
      <c r="AL66" s="22">
        <f t="shared" si="4"/>
        <v>604.5185972154942</v>
      </c>
      <c r="AM66" s="62">
        <f t="shared" si="5"/>
        <v>897.85193054882757</v>
      </c>
      <c r="AN66" s="62">
        <f ca="1">AVERAGE(OFFSET($AM$3,0,0,'Données projet'!$E$10+1,1))-AVERAGE(OFFSET($H$3,0,0,'Données projet'!$E$10+1,1))</f>
        <v>338.77090459332697</v>
      </c>
      <c r="AO66" s="62">
        <f t="shared" si="36"/>
        <v>274.25481920867406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2.1954104493435006E-5</v>
      </c>
      <c r="AX66" s="23">
        <f t="shared" si="6"/>
        <v>2.1954104493435006E-5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6.6</v>
      </c>
      <c r="N67" s="14">
        <f>IF('Données projet'!$A$36&gt;35,N66+M67-V66,IF(A67&lt;'Données projet'!$A$36,$K$205^A67,IF(A67='Données projet'!$A$36,'Données projet'!$B$36,N66+M67-V66)))</f>
        <v>187.40000000000003</v>
      </c>
      <c r="O67" s="14">
        <f>N67*VLOOKUP('Données projet'!$B$9,Paramètres!$A$1:$I$89,3,0)*VLOOKUP('Données projet'!$B$9,Paramètres!$A$1:$I$89,5,0)</f>
        <v>169.55952000000002</v>
      </c>
      <c r="P67" s="14">
        <f t="shared" si="33"/>
        <v>42.991355826984964</v>
      </c>
      <c r="Q67" s="22">
        <f t="shared" ref="Q67:Q98" si="54">(O67+P67)*0.475*44/12</f>
        <v>370.19277539866545</v>
      </c>
      <c r="R67" s="62">
        <f t="shared" ref="R67:R130" si="55">Q67+(I67+J67)*44/12</f>
        <v>663.52610873199876</v>
      </c>
      <c r="S67" s="62">
        <f ca="1">AVERAGE(OFFSET($R$3,0,0,'Données projet'!$E$9+1,1))-AVERAGE(OFFSET($H$3,0,0,'Données projet'!$E$9+1,1))</f>
        <v>276.41972319856524</v>
      </c>
      <c r="T67" s="62">
        <f t="shared" si="34"/>
        <v>215.6982227646331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8.289998768962725E-6</v>
      </c>
      <c r="AC67" s="24">
        <f t="shared" si="3"/>
        <v>8.289998768962725E-6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13.3</v>
      </c>
      <c r="AI67" s="14">
        <f>IF('Données projet'!$A$62&gt;35,AI66+AH67-AQ66,IF(A67&lt;'Données projet'!$A$62,$AF$205^A67,IF(A67='Données projet'!$A$62,'Données projet'!$B$62,AI66+AH67-AQ66)))</f>
        <v>481.7000000000001</v>
      </c>
      <c r="AJ67" s="14">
        <f>AI67*VLOOKUP('Données projet'!$B$10,Paramètres!$A$1:$I$89,3,0)*VLOOKUP('Données projet'!$B$10,Paramètres!$A$1:$I$89,5,0)</f>
        <v>288.05660000000006</v>
      </c>
      <c r="AK67" s="14">
        <f t="shared" si="35"/>
        <v>68.666778937418712</v>
      </c>
      <c r="AL67" s="22">
        <f t="shared" si="4"/>
        <v>621.2932183160043</v>
      </c>
      <c r="AM67" s="62">
        <f t="shared" si="5"/>
        <v>914.62655164933767</v>
      </c>
      <c r="AN67" s="62">
        <f ca="1">AVERAGE(OFFSET($AM$3,0,0,'Données projet'!$E$10+1,1))-AVERAGE(OFFSET($H$3,0,0,'Données projet'!$E$10+1,1))</f>
        <v>338.77090459332697</v>
      </c>
      <c r="AO67" s="62">
        <f t="shared" si="36"/>
        <v>274.25481920867406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1.5523896162185947E-5</v>
      </c>
      <c r="AX67" s="23">
        <f t="shared" si="6"/>
        <v>1.5523896162185947E-5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194</v>
      </c>
      <c r="L68" s="13">
        <f>VLOOKUP(A68,'Données projet'!$A$35:$I$55,9,0)</f>
        <v>6.6</v>
      </c>
      <c r="M68" s="13">
        <f t="array" ref="M68">INDEX(L:L,MIN(IF(ISNUMBER(L68:L264),ROW(L68:L264),"")))</f>
        <v>6.6</v>
      </c>
      <c r="N68" s="14">
        <f>IF('Données projet'!$A$36&gt;35,N67+M68-V67,IF(A68&lt;'Données projet'!$A$36,$K$205^A68,IF(A68='Données projet'!$A$36,'Données projet'!$B$36,N67+M68-V67)))</f>
        <v>194.00000000000003</v>
      </c>
      <c r="O68" s="14">
        <f>N68*VLOOKUP('Données projet'!$B$9,Paramètres!$A$1:$I$89,3,0)*VLOOKUP('Données projet'!$B$9,Paramètres!$A$1:$I$89,5,0)</f>
        <v>175.53120000000001</v>
      </c>
      <c r="P68" s="14">
        <f t="shared" si="33"/>
        <v>44.326510481422488</v>
      </c>
      <c r="Q68" s="22">
        <f t="shared" si="54"/>
        <v>382.9188457551441</v>
      </c>
      <c r="R68" s="62">
        <f t="shared" si="55"/>
        <v>676.25217908847742</v>
      </c>
      <c r="S68" s="62">
        <f ca="1">AVERAGE(OFFSET($R$3,0,0,'Données projet'!$E$9+1,1))-AVERAGE(OFFSET($H$3,0,0,'Données projet'!$E$9+1,1))</f>
        <v>276.41972319856524</v>
      </c>
      <c r="T68" s="62">
        <f t="shared" si="34"/>
        <v>215.6982227646331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5.8619143455616739E-6</v>
      </c>
      <c r="AC68" s="24">
        <f t="shared" ref="AC68:AC131" si="57">SUM(Z68:AB68)</f>
        <v>5.8619143455616739E-6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495</v>
      </c>
      <c r="AG68" s="13">
        <f>VLOOKUP(A68,'Données projet'!$A$61:$I$81,9,0)</f>
        <v>13.3</v>
      </c>
      <c r="AH68" s="13">
        <f t="array" ref="AH68">INDEX(AG:AG,MIN(IF(ISNUMBER(AG68:AG264),ROW(AG68:AG264),"")))</f>
        <v>13.3</v>
      </c>
      <c r="AI68" s="14">
        <f>IF('Données projet'!$A$62&gt;35,AI67+AH68-AQ67,IF(A68&lt;'Données projet'!$A$62,$AF$205^A68,IF(A68='Données projet'!$A$62,'Données projet'!$B$62,AI67+AH68-AQ67)))</f>
        <v>495.00000000000011</v>
      </c>
      <c r="AJ68" s="14">
        <f>AI68*VLOOKUP('Données projet'!$B$10,Paramètres!$A$1:$I$89,3,0)*VLOOKUP('Données projet'!$B$10,Paramètres!$A$1:$I$89,5,0)</f>
        <v>296.0100000000001</v>
      </c>
      <c r="AK68" s="14">
        <f t="shared" si="35"/>
        <v>70.339355522692216</v>
      </c>
      <c r="AL68" s="22">
        <f t="shared" ref="AL68:AL131" si="58">(AJ68+AK68)*0.475*44/12</f>
        <v>638.05846086868917</v>
      </c>
      <c r="AM68" s="62">
        <f t="shared" ref="AM68:AM131" si="59">AL68+(AD68+AE68)*44/12</f>
        <v>931.39179420202254</v>
      </c>
      <c r="AN68" s="62">
        <f ca="1">AVERAGE(OFFSET($AM$3,0,0,'Données projet'!$E$10+1,1))-AVERAGE(OFFSET($H$3,0,0,'Données projet'!$E$10+1,1))</f>
        <v>338.77090459332697</v>
      </c>
      <c r="AO68" s="62">
        <f t="shared" si="36"/>
        <v>274.25481920867406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65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1.0977052246717503E-5</v>
      </c>
      <c r="AX68" s="23">
        <f t="shared" ref="AX68:AX131" si="60">SUM(AU68:AW68)</f>
        <v>1.0977052246717503E-5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7.3</v>
      </c>
      <c r="N69" s="14">
        <f>IF('Données projet'!$A$36&gt;35,N68+M69-V68,IF(A69&lt;'Données projet'!$A$36,$K$205^A69,IF(A69='Données projet'!$A$36,'Données projet'!$B$36,N68+M69-V68)))</f>
        <v>150.30000000000004</v>
      </c>
      <c r="O69" s="14">
        <f>N69*VLOOKUP('Données projet'!$B$9,Paramètres!$A$1:$I$89,3,0)*VLOOKUP('Données projet'!$B$9,Paramètres!$A$1:$I$89,5,0)</f>
        <v>135.99144000000004</v>
      </c>
      <c r="P69" s="14">
        <f t="shared" ref="P69:P132" si="87">EXP(-1.0587+0.8836*LN(O69)+0.284)</f>
        <v>35.377153854724625</v>
      </c>
      <c r="Q69" s="22">
        <f t="shared" si="54"/>
        <v>298.46696763031213</v>
      </c>
      <c r="R69" s="62">
        <f t="shared" si="55"/>
        <v>591.80030096364544</v>
      </c>
      <c r="S69" s="62">
        <f ca="1">AVERAGE(OFFSET($R$3,0,0,'Données projet'!$E$9+1,1))-AVERAGE(OFFSET($H$3,0,0,'Données projet'!$E$9+1,1))</f>
        <v>276.41972319856524</v>
      </c>
      <c r="T69" s="62">
        <f t="shared" ref="T69:T132" si="88">$T$3</f>
        <v>215.6982227646331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4.1449993844813625E-6</v>
      </c>
      <c r="AC69" s="24">
        <f t="shared" si="57"/>
        <v>4.1449993844813625E-6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10.3</v>
      </c>
      <c r="AI69" s="14">
        <f>IF('Données projet'!$A$62&gt;35,AI68+AH69-AQ68,IF(A69&lt;'Données projet'!$A$62,$AF$205^A69,IF(A69='Données projet'!$A$62,'Données projet'!$B$62,AI68+AH69-AQ68)))</f>
        <v>440.30000000000013</v>
      </c>
      <c r="AJ69" s="14">
        <f>AI69*VLOOKUP('Données projet'!$B$10,Paramètres!$A$1:$I$89,3,0)*VLOOKUP('Données projet'!$B$10,Paramètres!$A$1:$I$89,5,0)</f>
        <v>263.29940000000011</v>
      </c>
      <c r="AK69" s="14">
        <f t="shared" ref="AK69:AK132" si="89">EXP(-1.0587+0.8836*LN(AJ69)+0.284)</f>
        <v>63.42515971405907</v>
      </c>
      <c r="AL69" s="22">
        <f t="shared" si="58"/>
        <v>569.04527483531967</v>
      </c>
      <c r="AM69" s="62">
        <f t="shared" si="59"/>
        <v>862.37860816865305</v>
      </c>
      <c r="AN69" s="62">
        <f ca="1">AVERAGE(OFFSET($AM$3,0,0,'Données projet'!$E$10+1,1))-AVERAGE(OFFSET($H$3,0,0,'Données projet'!$E$10+1,1))</f>
        <v>338.77090459332697</v>
      </c>
      <c r="AO69" s="62">
        <f t="shared" ref="AO69:AO132" si="90">$AO$3</f>
        <v>274.25481920867406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7.7619480810929733E-6</v>
      </c>
      <c r="AX69" s="23">
        <f t="shared" si="60"/>
        <v>7.7619480810929733E-6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7.3</v>
      </c>
      <c r="N70" s="14">
        <f>IF('Données projet'!$A$36&gt;35,N69+M70-V69,IF(A70&lt;'Données projet'!$A$36,$K$205^A70,IF(A70='Données projet'!$A$36,'Données projet'!$B$36,N69+M70-V69)))</f>
        <v>157.60000000000005</v>
      </c>
      <c r="O70" s="14">
        <f>N70*VLOOKUP('Données projet'!$B$9,Paramètres!$A$1:$I$89,3,0)*VLOOKUP('Données projet'!$B$9,Paramètres!$A$1:$I$89,5,0)</f>
        <v>142.59648000000004</v>
      </c>
      <c r="P70" s="14">
        <f t="shared" si="87"/>
        <v>36.891184948311974</v>
      </c>
      <c r="Q70" s="22">
        <f t="shared" si="54"/>
        <v>312.60768311831009</v>
      </c>
      <c r="R70" s="62">
        <f t="shared" si="55"/>
        <v>605.94101645164346</v>
      </c>
      <c r="S70" s="62">
        <f ca="1">AVERAGE(OFFSET($R$3,0,0,'Données projet'!$E$9+1,1))-AVERAGE(OFFSET($H$3,0,0,'Données projet'!$E$9+1,1))</f>
        <v>276.41972319856524</v>
      </c>
      <c r="T70" s="62">
        <f t="shared" si="88"/>
        <v>215.6982227646331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2.9309571727808369E-6</v>
      </c>
      <c r="AC70" s="24">
        <f t="shared" si="57"/>
        <v>2.9309571727808369E-6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10.3</v>
      </c>
      <c r="AI70" s="14">
        <f>IF('Données projet'!$A$62&gt;35,AI69+AH70-AQ69,IF(A70&lt;'Données projet'!$A$62,$AF$205^A70,IF(A70='Données projet'!$A$62,'Données projet'!$B$62,AI69+AH70-AQ69)))</f>
        <v>450.60000000000014</v>
      </c>
      <c r="AJ70" s="14">
        <f>AI70*VLOOKUP('Données projet'!$B$10,Paramètres!$A$1:$I$89,3,0)*VLOOKUP('Données projet'!$B$10,Paramètres!$A$1:$I$89,5,0)</f>
        <v>269.45880000000011</v>
      </c>
      <c r="AK70" s="14">
        <f t="shared" si="89"/>
        <v>64.734399579879451</v>
      </c>
      <c r="AL70" s="22">
        <f t="shared" si="58"/>
        <v>582.05315593495686</v>
      </c>
      <c r="AM70" s="62">
        <f t="shared" si="59"/>
        <v>875.38648926829023</v>
      </c>
      <c r="AN70" s="62">
        <f ca="1">AVERAGE(OFFSET($AM$3,0,0,'Données projet'!$E$10+1,1))-AVERAGE(OFFSET($H$3,0,0,'Données projet'!$E$10+1,1))</f>
        <v>338.77090459332697</v>
      </c>
      <c r="AO70" s="62">
        <f t="shared" si="90"/>
        <v>274.25481920867406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5.4885261233587515E-6</v>
      </c>
      <c r="AX70" s="23">
        <f t="shared" si="60"/>
        <v>5.4885261233587515E-6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7.3</v>
      </c>
      <c r="N71" s="14">
        <f>IF('Données projet'!$A$36&gt;35,N70+M71-V70,IF(A71&lt;'Données projet'!$A$36,$K$205^A71,IF(A71='Données projet'!$A$36,'Données projet'!$B$36,N70+M71-V70)))</f>
        <v>164.90000000000006</v>
      </c>
      <c r="O71" s="14">
        <f>N71*VLOOKUP('Données projet'!$B$9,Paramètres!$A$1:$I$89,3,0)*VLOOKUP('Données projet'!$B$9,Paramètres!$A$1:$I$89,5,0)</f>
        <v>149.20152000000004</v>
      </c>
      <c r="P71" s="14">
        <f t="shared" si="87"/>
        <v>38.39707184656428</v>
      </c>
      <c r="Q71" s="22">
        <f t="shared" si="54"/>
        <v>326.73421413276623</v>
      </c>
      <c r="R71" s="62">
        <f t="shared" si="55"/>
        <v>620.06754746609954</v>
      </c>
      <c r="S71" s="62">
        <f ca="1">AVERAGE(OFFSET($R$3,0,0,'Données projet'!$E$9+1,1))-AVERAGE(OFFSET($H$3,0,0,'Données projet'!$E$9+1,1))</f>
        <v>276.41972319856524</v>
      </c>
      <c r="T71" s="62">
        <f t="shared" si="88"/>
        <v>215.6982227646331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2.0724996922406812E-6</v>
      </c>
      <c r="AC71" s="24">
        <f t="shared" si="57"/>
        <v>2.0724996922406812E-6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10.3</v>
      </c>
      <c r="AI71" s="14">
        <f>IF('Données projet'!$A$62&gt;35,AI70+AH71-AQ70,IF(A71&lt;'Données projet'!$A$62,$AF$205^A71,IF(A71='Données projet'!$A$62,'Données projet'!$B$62,AI70+AH71-AQ70)))</f>
        <v>460.90000000000015</v>
      </c>
      <c r="AJ71" s="14">
        <f>AI71*VLOOKUP('Données projet'!$B$10,Paramètres!$A$1:$I$89,3,0)*VLOOKUP('Données projet'!$B$10,Paramètres!$A$1:$I$89,5,0)</f>
        <v>275.61820000000012</v>
      </c>
      <c r="AK71" s="14">
        <f t="shared" si="89"/>
        <v>66.040160236251793</v>
      </c>
      <c r="AL71" s="22">
        <f t="shared" si="58"/>
        <v>595.05497741147201</v>
      </c>
      <c r="AM71" s="62">
        <f t="shared" si="59"/>
        <v>888.38831074480527</v>
      </c>
      <c r="AN71" s="62">
        <f ca="1">AVERAGE(OFFSET($AM$3,0,0,'Données projet'!$E$10+1,1))-AVERAGE(OFFSET($H$3,0,0,'Données projet'!$E$10+1,1))</f>
        <v>338.77090459332697</v>
      </c>
      <c r="AO71" s="62">
        <f t="shared" si="90"/>
        <v>274.25481920867406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3.8809740405464866E-6</v>
      </c>
      <c r="AX71" s="23">
        <f t="shared" si="60"/>
        <v>3.8809740405464866E-6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7.3</v>
      </c>
      <c r="N72" s="14">
        <f>IF('Données projet'!$A$36&gt;35,N71+M72-V71,IF(A72&lt;'Données projet'!$A$36,$K$205^A72,IF(A72='Données projet'!$A$36,'Données projet'!$B$36,N71+M72-V71)))</f>
        <v>172.20000000000007</v>
      </c>
      <c r="O72" s="14">
        <f>N72*VLOOKUP('Données projet'!$B$9,Paramètres!$A$1:$I$89,3,0)*VLOOKUP('Données projet'!$B$9,Paramètres!$A$1:$I$89,5,0)</f>
        <v>155.80656000000005</v>
      </c>
      <c r="P72" s="14">
        <f t="shared" si="87"/>
        <v>39.895216286209461</v>
      </c>
      <c r="Q72" s="22">
        <f t="shared" si="54"/>
        <v>340.8472603651482</v>
      </c>
      <c r="R72" s="62">
        <f t="shared" si="55"/>
        <v>634.18059369848152</v>
      </c>
      <c r="S72" s="62">
        <f ca="1">AVERAGE(OFFSET($R$3,0,0,'Données projet'!$E$9+1,1))-AVERAGE(OFFSET($H$3,0,0,'Données projet'!$E$9+1,1))</f>
        <v>276.41972319856524</v>
      </c>
      <c r="T72" s="62">
        <f t="shared" si="88"/>
        <v>215.6982227646331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1.4654785863904185E-6</v>
      </c>
      <c r="AC72" s="24">
        <f t="shared" si="57"/>
        <v>1.4654785863904185E-6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10.3</v>
      </c>
      <c r="AI72" s="14">
        <f>IF('Données projet'!$A$62&gt;35,AI71+AH72-AQ71,IF(A72&lt;'Données projet'!$A$62,$AF$205^A72,IF(A72='Données projet'!$A$62,'Données projet'!$B$62,AI71+AH72-AQ71)))</f>
        <v>471.20000000000016</v>
      </c>
      <c r="AJ72" s="14">
        <f>AI72*VLOOKUP('Données projet'!$B$10,Paramètres!$A$1:$I$89,3,0)*VLOOKUP('Données projet'!$B$10,Paramètres!$A$1:$I$89,5,0)</f>
        <v>281.77760000000012</v>
      </c>
      <c r="AK72" s="14">
        <f t="shared" si="89"/>
        <v>67.342528387195244</v>
      </c>
      <c r="AL72" s="22">
        <f t="shared" si="58"/>
        <v>608.0508902743652</v>
      </c>
      <c r="AM72" s="62">
        <f t="shared" si="59"/>
        <v>901.38422360769846</v>
      </c>
      <c r="AN72" s="62">
        <f ca="1">AVERAGE(OFFSET($AM$3,0,0,'Données projet'!$E$10+1,1))-AVERAGE(OFFSET($H$3,0,0,'Données projet'!$E$10+1,1))</f>
        <v>338.77090459332697</v>
      </c>
      <c r="AO72" s="62">
        <f t="shared" si="90"/>
        <v>274.25481920867406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2.7442630616793758E-6</v>
      </c>
      <c r="AX72" s="23">
        <f t="shared" si="60"/>
        <v>2.7442630616793758E-6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7.3</v>
      </c>
      <c r="N73" s="14">
        <f>IF('Données projet'!$A$36&gt;35,N72+M73-V72,IF(A73&lt;'Données projet'!$A$36,$K$205^A73,IF(A73='Données projet'!$A$36,'Données projet'!$B$36,N72+M73-V72)))</f>
        <v>179.50000000000009</v>
      </c>
      <c r="O73" s="14">
        <f>N73*VLOOKUP('Données projet'!$B$9,Paramètres!$A$1:$I$89,3,0)*VLOOKUP('Données projet'!$B$9,Paramètres!$A$1:$I$89,5,0)</f>
        <v>162.41160000000008</v>
      </c>
      <c r="P73" s="14">
        <f t="shared" si="87"/>
        <v>41.38598401599284</v>
      </c>
      <c r="Q73" s="22">
        <f t="shared" si="54"/>
        <v>354.94745882785429</v>
      </c>
      <c r="R73" s="62">
        <f t="shared" si="55"/>
        <v>648.28079216118761</v>
      </c>
      <c r="S73" s="62">
        <f ca="1">AVERAGE(OFFSET($R$3,0,0,'Données projet'!$E$9+1,1))-AVERAGE(OFFSET($H$3,0,0,'Données projet'!$E$9+1,1))</f>
        <v>276.41972319856524</v>
      </c>
      <c r="T73" s="62">
        <f t="shared" si="88"/>
        <v>215.6982227646331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1.0362498461203406E-6</v>
      </c>
      <c r="AC73" s="24">
        <f t="shared" si="57"/>
        <v>1.0362498461203406E-6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10.3</v>
      </c>
      <c r="AI73" s="14">
        <f>IF('Données projet'!$A$62&gt;35,AI72+AH73-AQ72,IF(A73&lt;'Données projet'!$A$62,$AF$205^A73,IF(A73='Données projet'!$A$62,'Données projet'!$B$62,AI72+AH73-AQ72)))</f>
        <v>481.50000000000017</v>
      </c>
      <c r="AJ73" s="14">
        <f>AI73*VLOOKUP('Données projet'!$B$10,Paramètres!$A$1:$I$89,3,0)*VLOOKUP('Données projet'!$B$10,Paramètres!$A$1:$I$89,5,0)</f>
        <v>287.93700000000013</v>
      </c>
      <c r="AK73" s="14">
        <f t="shared" si="89"/>
        <v>68.641586729718156</v>
      </c>
      <c r="AL73" s="22">
        <f t="shared" si="58"/>
        <v>621.04103855425922</v>
      </c>
      <c r="AM73" s="62">
        <f t="shared" si="59"/>
        <v>914.37437188759259</v>
      </c>
      <c r="AN73" s="62">
        <f ca="1">AVERAGE(OFFSET($AM$3,0,0,'Données projet'!$E$10+1,1))-AVERAGE(OFFSET($H$3,0,0,'Données projet'!$E$10+1,1))</f>
        <v>338.77090459332697</v>
      </c>
      <c r="AO73" s="62">
        <f t="shared" si="90"/>
        <v>274.25481920867406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1.9404870202732433E-6</v>
      </c>
      <c r="AX73" s="23">
        <f t="shared" si="60"/>
        <v>1.9404870202732433E-6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7.3</v>
      </c>
      <c r="N74" s="14">
        <f>IF('Données projet'!$A$36&gt;35,N73+M74-V73,IF(A74&lt;'Données projet'!$A$36,$K$205^A74,IF(A74='Données projet'!$A$36,'Données projet'!$B$36,N73+M74-V73)))</f>
        <v>186.8000000000001</v>
      </c>
      <c r="O74" s="14">
        <f>N74*VLOOKUP('Données projet'!$B$9,Paramètres!$A$1:$I$89,3,0)*VLOOKUP('Données projet'!$B$9,Paramètres!$A$1:$I$89,5,0)</f>
        <v>169.01664000000008</v>
      </c>
      <c r="P74" s="14">
        <f t="shared" si="87"/>
        <v>42.869709352189709</v>
      </c>
      <c r="Q74" s="22">
        <f t="shared" si="54"/>
        <v>369.03539178839719</v>
      </c>
      <c r="R74" s="62">
        <f t="shared" si="55"/>
        <v>662.36872512173045</v>
      </c>
      <c r="S74" s="62">
        <f ca="1">AVERAGE(OFFSET($R$3,0,0,'Données projet'!$E$9+1,1))-AVERAGE(OFFSET($H$3,0,0,'Données projet'!$E$9+1,1))</f>
        <v>276.41972319856524</v>
      </c>
      <c r="T74" s="62">
        <f t="shared" si="88"/>
        <v>215.6982227646331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7.3273929319520924E-7</v>
      </c>
      <c r="AC74" s="24">
        <f t="shared" si="57"/>
        <v>7.3273929319520924E-7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10.3</v>
      </c>
      <c r="AI74" s="14">
        <f>IF('Données projet'!$A$62&gt;35,AI73+AH74-AQ73,IF(A74&lt;'Données projet'!$A$62,$AF$205^A74,IF(A74='Données projet'!$A$62,'Données projet'!$B$62,AI73+AH74-AQ73)))</f>
        <v>491.80000000000018</v>
      </c>
      <c r="AJ74" s="14">
        <f>AI74*VLOOKUP('Données projet'!$B$10,Paramètres!$A$1:$I$89,3,0)*VLOOKUP('Données projet'!$B$10,Paramètres!$A$1:$I$89,5,0)</f>
        <v>294.09640000000013</v>
      </c>
      <c r="AK74" s="14">
        <f t="shared" si="89"/>
        <v>69.937414220693</v>
      </c>
      <c r="AL74" s="22">
        <f t="shared" si="58"/>
        <v>634.02555976770725</v>
      </c>
      <c r="AM74" s="62">
        <f t="shared" si="59"/>
        <v>927.35889310104062</v>
      </c>
      <c r="AN74" s="62">
        <f ca="1">AVERAGE(OFFSET($AM$3,0,0,'Données projet'!$E$10+1,1))-AVERAGE(OFFSET($H$3,0,0,'Données projet'!$E$10+1,1))</f>
        <v>338.77090459332697</v>
      </c>
      <c r="AO74" s="62">
        <f t="shared" si="90"/>
        <v>274.25481920867406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1.3721315308396879E-6</v>
      </c>
      <c r="AX74" s="23">
        <f t="shared" si="60"/>
        <v>1.3721315308396879E-6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7.3</v>
      </c>
      <c r="N75" s="14">
        <f>IF('Données projet'!$A$36&gt;35,N74+M75-V74,IF(A75&lt;'Données projet'!$A$36,$K$205^A75,IF(A75='Données projet'!$A$36,'Données projet'!$B$36,N74+M75-V74)))</f>
        <v>194.10000000000011</v>
      </c>
      <c r="O75" s="14">
        <f>N75*VLOOKUP('Données projet'!$B$9,Paramètres!$A$1:$I$89,3,0)*VLOOKUP('Données projet'!$B$9,Paramètres!$A$1:$I$89,5,0)</f>
        <v>175.62168000000011</v>
      </c>
      <c r="P75" s="14">
        <f t="shared" si="87"/>
        <v>44.34669900197899</v>
      </c>
      <c r="Q75" s="22">
        <f t="shared" si="54"/>
        <v>383.11159342844689</v>
      </c>
      <c r="R75" s="62">
        <f t="shared" si="55"/>
        <v>676.44492676178015</v>
      </c>
      <c r="S75" s="62">
        <f ca="1">AVERAGE(OFFSET($R$3,0,0,'Données projet'!$E$9+1,1))-AVERAGE(OFFSET($H$3,0,0,'Données projet'!$E$9+1,1))</f>
        <v>276.41972319856524</v>
      </c>
      <c r="T75" s="62">
        <f t="shared" si="88"/>
        <v>215.6982227646331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5.1812492306017031E-7</v>
      </c>
      <c r="AC75" s="24">
        <f t="shared" si="57"/>
        <v>5.1812492306017031E-7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10.3</v>
      </c>
      <c r="AI75" s="14">
        <f>IF('Données projet'!$A$62&gt;35,AI74+AH75-AQ74,IF(A75&lt;'Données projet'!$A$62,$AF$205^A75,IF(A75='Données projet'!$A$62,'Données projet'!$B$62,AI74+AH75-AQ74)))</f>
        <v>502.10000000000019</v>
      </c>
      <c r="AJ75" s="14">
        <f>AI75*VLOOKUP('Données projet'!$B$10,Paramètres!$A$1:$I$89,3,0)*VLOOKUP('Données projet'!$B$10,Paramètres!$A$1:$I$89,5,0)</f>
        <v>300.25580000000014</v>
      </c>
      <c r="AK75" s="14">
        <f t="shared" si="89"/>
        <v>71.230086320742302</v>
      </c>
      <c r="AL75" s="22">
        <f t="shared" si="58"/>
        <v>647.0045853419598</v>
      </c>
      <c r="AM75" s="62">
        <f t="shared" si="59"/>
        <v>940.33791867529317</v>
      </c>
      <c r="AN75" s="62">
        <f ca="1">AVERAGE(OFFSET($AM$3,0,0,'Données projet'!$E$10+1,1))-AVERAGE(OFFSET($H$3,0,0,'Données projet'!$E$10+1,1))</f>
        <v>338.77090459332697</v>
      </c>
      <c r="AO75" s="62">
        <f t="shared" si="90"/>
        <v>274.25481920867406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9.7024351013662166E-7</v>
      </c>
      <c r="AX75" s="23">
        <f t="shared" si="60"/>
        <v>9.7024351013662166E-7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7.3</v>
      </c>
      <c r="N76" s="14">
        <f>IF('Données projet'!$A$36&gt;35,N75+M76-V75,IF(A76&lt;'Données projet'!$A$36,$K$205^A76,IF(A76='Données projet'!$A$36,'Données projet'!$B$36,N75+M76-V75)))</f>
        <v>201.40000000000012</v>
      </c>
      <c r="O76" s="14">
        <f>N76*VLOOKUP('Données projet'!$B$9,Paramètres!$A$1:$I$89,3,0)*VLOOKUP('Données projet'!$B$9,Paramètres!$A$1:$I$89,5,0)</f>
        <v>182.22672000000009</v>
      </c>
      <c r="P76" s="14">
        <f t="shared" si="87"/>
        <v>45.81723529546445</v>
      </c>
      <c r="Q76" s="22">
        <f t="shared" si="54"/>
        <v>397.17655547293407</v>
      </c>
      <c r="R76" s="62">
        <f t="shared" si="55"/>
        <v>690.50988880626733</v>
      </c>
      <c r="S76" s="62">
        <f ca="1">AVERAGE(OFFSET($R$3,0,0,'Données projet'!$E$9+1,1))-AVERAGE(OFFSET($H$3,0,0,'Données projet'!$E$9+1,1))</f>
        <v>276.41972319856524</v>
      </c>
      <c r="T76" s="62">
        <f t="shared" si="88"/>
        <v>215.6982227646331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3.6636964659760462E-7</v>
      </c>
      <c r="AC76" s="24">
        <f t="shared" si="57"/>
        <v>3.6636964659760462E-7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10.3</v>
      </c>
      <c r="AI76" s="14">
        <f>IF('Données projet'!$A$62&gt;35,AI75+AH76-AQ75,IF(A76&lt;'Données projet'!$A$62,$AF$205^A76,IF(A76='Données projet'!$A$62,'Données projet'!$B$62,AI75+AH76-AQ75)))</f>
        <v>512.4000000000002</v>
      </c>
      <c r="AJ76" s="14">
        <f>AI76*VLOOKUP('Données projet'!$B$10,Paramètres!$A$1:$I$89,3,0)*VLOOKUP('Données projet'!$B$10,Paramètres!$A$1:$I$89,5,0)</f>
        <v>306.41520000000014</v>
      </c>
      <c r="AK76" s="14">
        <f t="shared" si="89"/>
        <v>72.519675217547672</v>
      </c>
      <c r="AL76" s="22">
        <f t="shared" si="58"/>
        <v>659.97824100389573</v>
      </c>
      <c r="AM76" s="62">
        <f t="shared" si="59"/>
        <v>953.3115743372291</v>
      </c>
      <c r="AN76" s="62">
        <f ca="1">AVERAGE(OFFSET($AM$3,0,0,'Données projet'!$E$10+1,1))-AVERAGE(OFFSET($H$3,0,0,'Données projet'!$E$10+1,1))</f>
        <v>338.77090459332697</v>
      </c>
      <c r="AO76" s="62">
        <f t="shared" si="90"/>
        <v>274.25481920867406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6.8606576541984394E-7</v>
      </c>
      <c r="AX76" s="23">
        <f t="shared" si="60"/>
        <v>6.8606576541984394E-7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7.3</v>
      </c>
      <c r="N77" s="14">
        <f>IF('Données projet'!$A$36&gt;35,N76+M77-V76,IF(A77&lt;'Données projet'!$A$36,$K$205^A77,IF(A77='Données projet'!$A$36,'Données projet'!$B$36,N76+M77-V76)))</f>
        <v>208.70000000000013</v>
      </c>
      <c r="O77" s="14">
        <f>N77*VLOOKUP('Données projet'!$B$9,Paramètres!$A$1:$I$89,3,0)*VLOOKUP('Données projet'!$B$9,Paramètres!$A$1:$I$89,5,0)</f>
        <v>188.83176000000012</v>
      </c>
      <c r="P77" s="14">
        <f t="shared" si="87"/>
        <v>47.281578935930433</v>
      </c>
      <c r="Q77" s="22">
        <f t="shared" si="54"/>
        <v>411.23073198007904</v>
      </c>
      <c r="R77" s="62">
        <f t="shared" si="55"/>
        <v>704.56406531341236</v>
      </c>
      <c r="S77" s="62">
        <f ca="1">AVERAGE(OFFSET($R$3,0,0,'Données projet'!$E$9+1,1))-AVERAGE(OFFSET($H$3,0,0,'Données projet'!$E$9+1,1))</f>
        <v>276.41972319856524</v>
      </c>
      <c r="T77" s="62">
        <f t="shared" si="88"/>
        <v>215.6982227646331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2.5906246153008515E-7</v>
      </c>
      <c r="AC77" s="24">
        <f t="shared" si="57"/>
        <v>2.5906246153008515E-7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10.3</v>
      </c>
      <c r="AI77" s="14">
        <f>IF('Données projet'!$A$62&gt;35,AI76+AH77-AQ76,IF(A77&lt;'Données projet'!$A$62,$AF$205^A77,IF(A77='Données projet'!$A$62,'Données projet'!$B$62,AI76+AH77-AQ76)))</f>
        <v>522.70000000000016</v>
      </c>
      <c r="AJ77" s="14">
        <f>AI77*VLOOKUP('Données projet'!$B$10,Paramètres!$A$1:$I$89,3,0)*VLOOKUP('Données projet'!$B$10,Paramètres!$A$1:$I$89,5,0)</f>
        <v>312.57460000000015</v>
      </c>
      <c r="AK77" s="14">
        <f t="shared" si="89"/>
        <v>73.806250030696518</v>
      </c>
      <c r="AL77" s="22">
        <f t="shared" si="58"/>
        <v>672.94664713679663</v>
      </c>
      <c r="AM77" s="62">
        <f t="shared" si="59"/>
        <v>966.27998047012989</v>
      </c>
      <c r="AN77" s="62">
        <f ca="1">AVERAGE(OFFSET($AM$3,0,0,'Données projet'!$E$10+1,1))-AVERAGE(OFFSET($H$3,0,0,'Données projet'!$E$10+1,1))</f>
        <v>338.77090459332697</v>
      </c>
      <c r="AO77" s="62">
        <f t="shared" si="90"/>
        <v>274.25481920867406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4.8512175506831083E-7</v>
      </c>
      <c r="AX77" s="23">
        <f t="shared" si="60"/>
        <v>4.8512175506831083E-7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216</v>
      </c>
      <c r="L78" s="13">
        <f>VLOOKUP(A78,'Données projet'!$A$35:$I$55,9,0)</f>
        <v>7.3</v>
      </c>
      <c r="M78" s="13">
        <f t="array" ref="M78">INDEX(L:L,MIN(IF(ISNUMBER(L78:L274),ROW(L78:L274),"")))</f>
        <v>7.3</v>
      </c>
      <c r="N78" s="14">
        <f>IF('Données projet'!$A$36&gt;35,N77+M78-V77,IF(A78&lt;'Données projet'!$A$36,$K$205^A78,IF(A78='Données projet'!$A$36,'Données projet'!$B$36,N77+M78-V77)))</f>
        <v>216.00000000000014</v>
      </c>
      <c r="O78" s="14">
        <f>N78*VLOOKUP('Données projet'!$B$9,Paramètres!$A$1:$I$89,3,0)*VLOOKUP('Données projet'!$B$9,Paramètres!$A$1:$I$89,5,0)</f>
        <v>195.43680000000012</v>
      </c>
      <c r="P78" s="14">
        <f t="shared" si="87"/>
        <v>48.739971354487892</v>
      </c>
      <c r="Q78" s="22">
        <f t="shared" si="54"/>
        <v>425.27454344239999</v>
      </c>
      <c r="R78" s="62">
        <f t="shared" si="55"/>
        <v>718.6078767757333</v>
      </c>
      <c r="S78" s="62">
        <f ca="1">AVERAGE(OFFSET($R$3,0,0,'Données projet'!$E$9+1,1))-AVERAGE(OFFSET($H$3,0,0,'Données projet'!$E$9+1,1))</f>
        <v>276.41972319856524</v>
      </c>
      <c r="T78" s="62">
        <f t="shared" si="88"/>
        <v>215.6982227646331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1.8318482329880231E-7</v>
      </c>
      <c r="AC78" s="24">
        <f t="shared" si="57"/>
        <v>1.8318482329880231E-7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533</v>
      </c>
      <c r="AG78" s="13">
        <f>VLOOKUP(A78,'Données projet'!$A$61:$I$81,9,0)</f>
        <v>10.3</v>
      </c>
      <c r="AH78" s="13">
        <f t="array" ref="AH78">INDEX(AG:AG,MIN(IF(ISNUMBER(AG78:AG274),ROW(AG78:AG274),"")))</f>
        <v>10.3</v>
      </c>
      <c r="AI78" s="14">
        <f>IF('Données projet'!$A$62&gt;35,AI77+AH78-AQ77,IF(A78&lt;'Données projet'!$A$62,$AF$205^A78,IF(A78='Données projet'!$A$62,'Données projet'!$B$62,AI77+AH78-AQ77)))</f>
        <v>533.00000000000011</v>
      </c>
      <c r="AJ78" s="14">
        <f>AI78*VLOOKUP('Données projet'!$B$10,Paramètres!$A$1:$I$89,3,0)*VLOOKUP('Données projet'!$B$10,Paramètres!$A$1:$I$89,5,0)</f>
        <v>318.73400000000009</v>
      </c>
      <c r="AK78" s="14">
        <f t="shared" si="89"/>
        <v>75.089876999925679</v>
      </c>
      <c r="AL78" s="22">
        <f t="shared" si="58"/>
        <v>685.90991910820412</v>
      </c>
      <c r="AM78" s="62">
        <f t="shared" si="59"/>
        <v>979.24325244153738</v>
      </c>
      <c r="AN78" s="62">
        <f ca="1">AVERAGE(OFFSET($AM$3,0,0,'Données projet'!$E$10+1,1))-AVERAGE(OFFSET($H$3,0,0,'Données projet'!$E$10+1,1))</f>
        <v>338.77090459332697</v>
      </c>
      <c r="AO78" s="62">
        <f t="shared" si="90"/>
        <v>274.25481920867406</v>
      </c>
      <c r="AP78" s="16" t="str">
        <f>IF(ISNA(VLOOKUP(A78,'Données projet'!$A$61:$I$81,3,0)),0,VLOOKUP(A78,'Données projet'!$A$61:$I$81,3,0))</f>
        <v>CR</v>
      </c>
      <c r="AQ78" s="16">
        <f>IF(ISNA(VLOOKUP(A78,'Données projet'!$A$61:$I$81,4,0)),0,VLOOKUP(A78,'Données projet'!$A$61:$I$81,4,0))</f>
        <v>533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3.4303288270992197E-7</v>
      </c>
      <c r="AX78" s="23">
        <f t="shared" si="60"/>
        <v>3.4303288270992197E-7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6.2</v>
      </c>
      <c r="N79" s="14">
        <f>IF('Données projet'!$A$36&gt;35,N78+M79-V78,IF(A79&lt;'Données projet'!$A$36,$K$205^A79,IF(A79='Données projet'!$A$36,'Données projet'!$B$36,N78+M79-V78)))</f>
        <v>182.20000000000013</v>
      </c>
      <c r="O79" s="14">
        <f>N79*VLOOKUP('Données projet'!$B$9,Paramètres!$A$1:$I$89,3,0)*VLOOKUP('Données projet'!$B$9,Paramètres!$A$1:$I$89,5,0)</f>
        <v>164.85456000000011</v>
      </c>
      <c r="P79" s="14">
        <f t="shared" si="87"/>
        <v>41.935562922532533</v>
      </c>
      <c r="Q79" s="22">
        <f t="shared" si="54"/>
        <v>360.15946409007773</v>
      </c>
      <c r="R79" s="62">
        <f t="shared" si="55"/>
        <v>653.49279742341105</v>
      </c>
      <c r="S79" s="62">
        <f ca="1">AVERAGE(OFFSET($R$3,0,0,'Données projet'!$E$9+1,1))-AVERAGE(OFFSET($H$3,0,0,'Données projet'!$E$9+1,1))</f>
        <v>276.41972319856524</v>
      </c>
      <c r="T79" s="62">
        <f t="shared" si="88"/>
        <v>215.6982227646331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1.2953123076504258E-7</v>
      </c>
      <c r="AC79" s="24">
        <f t="shared" si="57"/>
        <v>1.2953123076504258E-7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338.77090459332697</v>
      </c>
      <c r="AO79" s="62">
        <f t="shared" si="90"/>
        <v>274.25481920867406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2.4256087753415542E-7</v>
      </c>
      <c r="AX79" s="23">
        <f t="shared" si="60"/>
        <v>2.4256087753415542E-7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6.2</v>
      </c>
      <c r="N80" s="14">
        <f>IF('Données projet'!$A$36&gt;35,N79+M80-V79,IF(A80&lt;'Données projet'!$A$36,$K$205^A80,IF(A80='Données projet'!$A$36,'Données projet'!$B$36,N79+M80-V79)))</f>
        <v>188.40000000000012</v>
      </c>
      <c r="O80" s="14">
        <f>N80*VLOOKUP('Données projet'!$B$9,Paramètres!$A$1:$I$89,3,0)*VLOOKUP('Données projet'!$B$9,Paramètres!$A$1:$I$89,5,0)</f>
        <v>170.4643200000001</v>
      </c>
      <c r="P80" s="14">
        <f t="shared" si="87"/>
        <v>43.193999305442013</v>
      </c>
      <c r="Q80" s="22">
        <f t="shared" si="54"/>
        <v>372.12157279031163</v>
      </c>
      <c r="R80" s="62">
        <f t="shared" si="55"/>
        <v>665.45490612364495</v>
      </c>
      <c r="S80" s="62">
        <f ca="1">AVERAGE(OFFSET($R$3,0,0,'Données projet'!$E$9+1,1))-AVERAGE(OFFSET($H$3,0,0,'Données projet'!$E$9+1,1))</f>
        <v>276.41972319856524</v>
      </c>
      <c r="T80" s="62">
        <f t="shared" si="88"/>
        <v>215.6982227646331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9.1592411649401155E-8</v>
      </c>
      <c r="AC80" s="24">
        <f t="shared" si="57"/>
        <v>9.1592411649401155E-8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338.77090459332697</v>
      </c>
      <c r="AO80" s="62">
        <f t="shared" si="90"/>
        <v>274.25481920867406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1.7151644135496099E-7</v>
      </c>
      <c r="AX80" s="23">
        <f t="shared" si="60"/>
        <v>1.7151644135496099E-7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6.2</v>
      </c>
      <c r="N81" s="14">
        <f>IF('Données projet'!$A$36&gt;35,N80+M81-V80,IF(A81&lt;'Données projet'!$A$36,$K$205^A81,IF(A81='Données projet'!$A$36,'Données projet'!$B$36,N80+M81-V80)))</f>
        <v>194.60000000000011</v>
      </c>
      <c r="O81" s="14">
        <f>N81*VLOOKUP('Données projet'!$B$9,Paramètres!$A$1:$I$89,3,0)*VLOOKUP('Données projet'!$B$9,Paramètres!$A$1:$I$89,5,0)</f>
        <v>176.07408000000009</v>
      </c>
      <c r="P81" s="14">
        <f t="shared" si="87"/>
        <v>44.447623458905149</v>
      </c>
      <c r="Q81" s="22">
        <f t="shared" si="54"/>
        <v>384.07530019092661</v>
      </c>
      <c r="R81" s="62">
        <f t="shared" si="55"/>
        <v>677.40863352425993</v>
      </c>
      <c r="S81" s="62">
        <f ca="1">AVERAGE(OFFSET($R$3,0,0,'Données projet'!$E$9+1,1))-AVERAGE(OFFSET($H$3,0,0,'Données projet'!$E$9+1,1))</f>
        <v>276.41972319856524</v>
      </c>
      <c r="T81" s="62">
        <f t="shared" si="88"/>
        <v>215.6982227646331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6.4765615382521289E-8</v>
      </c>
      <c r="AC81" s="24">
        <f t="shared" si="57"/>
        <v>6.4765615382521289E-8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338.77090459332697</v>
      </c>
      <c r="AO81" s="62">
        <f t="shared" si="90"/>
        <v>274.25481920867406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1.2128043876707771E-7</v>
      </c>
      <c r="AX81" s="23">
        <f t="shared" si="60"/>
        <v>1.2128043876707771E-7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6.2</v>
      </c>
      <c r="N82" s="14">
        <f>IF('Données projet'!$A$36&gt;35,N81+M82-V81,IF(A82&lt;'Données projet'!$A$36,$K$205^A82,IF(A82='Données projet'!$A$36,'Données projet'!$B$36,N81+M82-V81)))</f>
        <v>200.8000000000001</v>
      </c>
      <c r="O82" s="14">
        <f>N82*VLOOKUP('Données projet'!$B$9,Paramètres!$A$1:$I$89,3,0)*VLOOKUP('Données projet'!$B$9,Paramètres!$A$1:$I$89,5,0)</f>
        <v>181.68384000000006</v>
      </c>
      <c r="P82" s="14">
        <f t="shared" si="87"/>
        <v>45.696606289632115</v>
      </c>
      <c r="Q82" s="22">
        <f t="shared" si="54"/>
        <v>396.02094395444266</v>
      </c>
      <c r="R82" s="62">
        <f t="shared" si="55"/>
        <v>689.35427728777597</v>
      </c>
      <c r="S82" s="62">
        <f ca="1">AVERAGE(OFFSET($R$3,0,0,'Données projet'!$E$9+1,1))-AVERAGE(OFFSET($H$3,0,0,'Données projet'!$E$9+1,1))</f>
        <v>276.41972319856524</v>
      </c>
      <c r="T82" s="62">
        <f t="shared" si="88"/>
        <v>215.6982227646331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4.5796205824700577E-8</v>
      </c>
      <c r="AC82" s="24">
        <f t="shared" si="57"/>
        <v>4.5796205824700577E-8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338.77090459332697</v>
      </c>
      <c r="AO82" s="62">
        <f t="shared" si="90"/>
        <v>274.25481920867406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8.5758220677480493E-8</v>
      </c>
      <c r="AX82" s="23">
        <f t="shared" si="60"/>
        <v>8.5758220677480493E-8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6.2</v>
      </c>
      <c r="N83" s="14">
        <f>IF('Données projet'!$A$36&gt;35,N82+M83-V82,IF(A83&lt;'Données projet'!$A$36,$K$205^A83,IF(A83='Données projet'!$A$36,'Données projet'!$B$36,N82+M83-V82)))</f>
        <v>207.00000000000009</v>
      </c>
      <c r="O83" s="14">
        <f>N83*VLOOKUP('Données projet'!$B$9,Paramètres!$A$1:$I$89,3,0)*VLOOKUP('Données projet'!$B$9,Paramètres!$A$1:$I$89,5,0)</f>
        <v>187.29360000000008</v>
      </c>
      <c r="P83" s="14">
        <f t="shared" si="87"/>
        <v>46.941107550760456</v>
      </c>
      <c r="Q83" s="22">
        <f t="shared" si="54"/>
        <v>407.95878231757456</v>
      </c>
      <c r="R83" s="62">
        <f t="shared" si="55"/>
        <v>701.29211565090782</v>
      </c>
      <c r="S83" s="62">
        <f ca="1">AVERAGE(OFFSET($R$3,0,0,'Données projet'!$E$9+1,1))-AVERAGE(OFFSET($H$3,0,0,'Données projet'!$E$9+1,1))</f>
        <v>276.41972319856524</v>
      </c>
      <c r="T83" s="62">
        <f t="shared" si="88"/>
        <v>215.6982227646331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3.2382807691260644E-8</v>
      </c>
      <c r="AC83" s="24">
        <f t="shared" si="57"/>
        <v>3.2382807691260644E-8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338.77090459332697</v>
      </c>
      <c r="AO83" s="62">
        <f t="shared" si="90"/>
        <v>274.25481920867406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6.0640219383538854E-8</v>
      </c>
      <c r="AX83" s="23">
        <f t="shared" si="60"/>
        <v>6.0640219383538854E-8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6.2</v>
      </c>
      <c r="N84" s="14">
        <f>IF('Données projet'!$A$36&gt;35,N83+M84-V83,IF(A84&lt;'Données projet'!$A$36,$K$205^A84,IF(A84='Données projet'!$A$36,'Données projet'!$B$36,N83+M84-V83)))</f>
        <v>213.20000000000007</v>
      </c>
      <c r="O84" s="14">
        <f>N84*VLOOKUP('Données projet'!$B$9,Paramètres!$A$1:$I$89,3,0)*VLOOKUP('Données projet'!$B$9,Paramètres!$A$1:$I$89,5,0)</f>
        <v>192.90336000000005</v>
      </c>
      <c r="P84" s="14">
        <f t="shared" si="87"/>
        <v>48.181276881765257</v>
      </c>
      <c r="Q84" s="22">
        <f t="shared" si="54"/>
        <v>419.88907590240791</v>
      </c>
      <c r="R84" s="62">
        <f t="shared" si="55"/>
        <v>713.22240923574122</v>
      </c>
      <c r="S84" s="62">
        <f ca="1">AVERAGE(OFFSET($R$3,0,0,'Données projet'!$E$9+1,1))-AVERAGE(OFFSET($H$3,0,0,'Données projet'!$E$9+1,1))</f>
        <v>276.41972319856524</v>
      </c>
      <c r="T84" s="62">
        <f t="shared" si="88"/>
        <v>215.6982227646331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2.2898102912350289E-8</v>
      </c>
      <c r="AC84" s="24">
        <f t="shared" si="57"/>
        <v>2.2898102912350289E-8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338.77090459332697</v>
      </c>
      <c r="AO84" s="62">
        <f t="shared" si="90"/>
        <v>274.25481920867406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4.2879110338740246E-8</v>
      </c>
      <c r="AX84" s="23">
        <f t="shared" si="60"/>
        <v>4.2879110338740246E-8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6.2</v>
      </c>
      <c r="N85" s="14">
        <f>IF('Données projet'!$A$36&gt;35,N84+M85-V84,IF(A85&lt;'Données projet'!$A$36,$K$205^A85,IF(A85='Données projet'!$A$36,'Données projet'!$B$36,N84+M85-V84)))</f>
        <v>219.40000000000006</v>
      </c>
      <c r="O85" s="14">
        <f>N85*VLOOKUP('Données projet'!$B$9,Paramètres!$A$1:$I$89,3,0)*VLOOKUP('Données projet'!$B$9,Paramètres!$A$1:$I$89,5,0)</f>
        <v>198.51312000000004</v>
      </c>
      <c r="P85" s="14">
        <f t="shared" si="87"/>
        <v>49.417254724004458</v>
      </c>
      <c r="Q85" s="22">
        <f t="shared" si="54"/>
        <v>431.81206931097449</v>
      </c>
      <c r="R85" s="62">
        <f t="shared" si="55"/>
        <v>725.14540264430775</v>
      </c>
      <c r="S85" s="62">
        <f ca="1">AVERAGE(OFFSET($R$3,0,0,'Données projet'!$E$9+1,1))-AVERAGE(OFFSET($H$3,0,0,'Données projet'!$E$9+1,1))</f>
        <v>276.41972319856524</v>
      </c>
      <c r="T85" s="62">
        <f t="shared" si="88"/>
        <v>215.6982227646331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1.6191403845630322E-8</v>
      </c>
      <c r="AC85" s="24">
        <f t="shared" si="57"/>
        <v>1.6191403845630322E-8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338.77090459332697</v>
      </c>
      <c r="AO85" s="62">
        <f t="shared" si="90"/>
        <v>274.25481920867406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3.0320109691769427E-8</v>
      </c>
      <c r="AX85" s="23">
        <f t="shared" si="60"/>
        <v>3.0320109691769427E-8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6.2</v>
      </c>
      <c r="N86" s="14">
        <f>IF('Données projet'!$A$36&gt;35,N85+M86-V85,IF(A86&lt;'Données projet'!$A$36,$K$205^A86,IF(A86='Données projet'!$A$36,'Données projet'!$B$36,N85+M86-V85)))</f>
        <v>225.60000000000005</v>
      </c>
      <c r="O86" s="14">
        <f>N86*VLOOKUP('Données projet'!$B$9,Paramètres!$A$1:$I$89,3,0)*VLOOKUP('Données projet'!$B$9,Paramètres!$A$1:$I$89,5,0)</f>
        <v>204.12288000000004</v>
      </c>
      <c r="P86" s="14">
        <f t="shared" si="87"/>
        <v>50.649173129865886</v>
      </c>
      <c r="Q86" s="22">
        <f t="shared" si="54"/>
        <v>443.72799253451649</v>
      </c>
      <c r="R86" s="62">
        <f t="shared" si="55"/>
        <v>737.06132586784975</v>
      </c>
      <c r="S86" s="62">
        <f ca="1">AVERAGE(OFFSET($R$3,0,0,'Données projet'!$E$9+1,1))-AVERAGE(OFFSET($H$3,0,0,'Données projet'!$E$9+1,1))</f>
        <v>276.41972319856524</v>
      </c>
      <c r="T86" s="62">
        <f t="shared" si="88"/>
        <v>215.6982227646331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1.1449051456175144E-8</v>
      </c>
      <c r="AC86" s="24">
        <f t="shared" si="57"/>
        <v>1.1449051456175144E-8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338.77090459332697</v>
      </c>
      <c r="AO86" s="62">
        <f t="shared" si="90"/>
        <v>274.25481920867406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2.1439555169370123E-8</v>
      </c>
      <c r="AX86" s="23">
        <f t="shared" si="60"/>
        <v>2.1439555169370123E-8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6.2</v>
      </c>
      <c r="N87" s="14">
        <f>IF('Données projet'!$A$36&gt;35,N86+M87-V86,IF(A87&lt;'Données projet'!$A$36,$K$205^A87,IF(A87='Données projet'!$A$36,'Données projet'!$B$36,N86+M87-V86)))</f>
        <v>231.80000000000004</v>
      </c>
      <c r="O87" s="14">
        <f>N87*VLOOKUP('Données projet'!$B$9,Paramètres!$A$1:$I$89,3,0)*VLOOKUP('Données projet'!$B$9,Paramètres!$A$1:$I$89,5,0)</f>
        <v>209.73264000000003</v>
      </c>
      <c r="P87" s="14">
        <f t="shared" si="87"/>
        <v>51.877156480465146</v>
      </c>
      <c r="Q87" s="22">
        <f t="shared" si="54"/>
        <v>455.63706220347689</v>
      </c>
      <c r="R87" s="62">
        <f t="shared" si="55"/>
        <v>748.9703955368102</v>
      </c>
      <c r="S87" s="62">
        <f ca="1">AVERAGE(OFFSET($R$3,0,0,'Données projet'!$E$9+1,1))-AVERAGE(OFFSET($H$3,0,0,'Données projet'!$E$9+1,1))</f>
        <v>276.41972319856524</v>
      </c>
      <c r="T87" s="62">
        <f t="shared" si="88"/>
        <v>215.6982227646331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8.0957019228151611E-9</v>
      </c>
      <c r="AC87" s="24">
        <f t="shared" si="57"/>
        <v>8.0957019228151611E-9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338.77090459332697</v>
      </c>
      <c r="AO87" s="62">
        <f t="shared" si="90"/>
        <v>274.25481920867406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1.5160054845884713E-8</v>
      </c>
      <c r="AX87" s="23">
        <f t="shared" si="60"/>
        <v>1.5160054845884713E-8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238</v>
      </c>
      <c r="L88" s="13">
        <f>VLOOKUP(A88,'Données projet'!$A$35:$I$55,9,0)</f>
        <v>6.2</v>
      </c>
      <c r="M88" s="13">
        <f t="array" ref="M88">INDEX(L:L,MIN(IF(ISNUMBER(L88:L284),ROW(L88:L284),"")))</f>
        <v>6.2</v>
      </c>
      <c r="N88" s="14">
        <f>IF('Données projet'!$A$36&gt;35,N87+M88-V87,IF(A88&lt;'Données projet'!$A$36,$K$205^A88,IF(A88='Données projet'!$A$36,'Données projet'!$B$36,N87+M88-V87)))</f>
        <v>238.00000000000003</v>
      </c>
      <c r="O88" s="14">
        <f>N88*VLOOKUP('Données projet'!$B$9,Paramètres!$A$1:$I$89,3,0)*VLOOKUP('Données projet'!$B$9,Paramètres!$A$1:$I$89,5,0)</f>
        <v>215.34240000000003</v>
      </c>
      <c r="P88" s="14">
        <f t="shared" si="87"/>
        <v>53.101322124397257</v>
      </c>
      <c r="Q88" s="22">
        <f t="shared" si="54"/>
        <v>467.53948269999188</v>
      </c>
      <c r="R88" s="62">
        <f t="shared" si="55"/>
        <v>760.87281603332519</v>
      </c>
      <c r="S88" s="62">
        <f ca="1">AVERAGE(OFFSET($R$3,0,0,'Données projet'!$E$9+1,1))-AVERAGE(OFFSET($H$3,0,0,'Données projet'!$E$9+1,1))</f>
        <v>276.41972319856524</v>
      </c>
      <c r="T88" s="62">
        <f t="shared" si="88"/>
        <v>215.6982227646331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5.7245257280875722E-9</v>
      </c>
      <c r="AC88" s="24">
        <f t="shared" si="57"/>
        <v>5.7245257280875722E-9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338.77090459332697</v>
      </c>
      <c r="AO88" s="62">
        <f t="shared" si="90"/>
        <v>274.25481920867406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1.0719777584685062E-8</v>
      </c>
      <c r="AX88" s="23">
        <f t="shared" si="60"/>
        <v>1.0719777584685062E-8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5.9</v>
      </c>
      <c r="N89" s="14">
        <f>IF('Données projet'!$A$36&gt;35,N88+M89-V88,IF(A89&lt;'Données projet'!$A$36,$K$205^A89,IF(A89='Données projet'!$A$36,'Données projet'!$B$36,N88+M89-V88)))</f>
        <v>203.90000000000003</v>
      </c>
      <c r="O89" s="14">
        <f>N89*VLOOKUP('Données projet'!$B$9,Paramètres!$A$1:$I$89,3,0)*VLOOKUP('Données projet'!$B$9,Paramètres!$A$1:$I$89,5,0)</f>
        <v>184.48872000000003</v>
      </c>
      <c r="P89" s="14">
        <f t="shared" si="87"/>
        <v>46.319407538178815</v>
      </c>
      <c r="Q89" s="22">
        <f t="shared" si="54"/>
        <v>401.99082212899481</v>
      </c>
      <c r="R89" s="62">
        <f t="shared" si="55"/>
        <v>695.32415546232812</v>
      </c>
      <c r="S89" s="62">
        <f ca="1">AVERAGE(OFFSET($R$3,0,0,'Données projet'!$E$9+1,1))-AVERAGE(OFFSET($H$3,0,0,'Données projet'!$E$9+1,1))</f>
        <v>276.41972319856524</v>
      </c>
      <c r="T89" s="62">
        <f t="shared" si="88"/>
        <v>215.6982227646331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4.0478509614075805E-9</v>
      </c>
      <c r="AC89" s="24">
        <f t="shared" si="57"/>
        <v>4.0478509614075805E-9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338.77090459332697</v>
      </c>
      <c r="AO89" s="62">
        <f t="shared" si="90"/>
        <v>274.25481920867406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7.5800274229423567E-9</v>
      </c>
      <c r="AX89" s="23">
        <f t="shared" si="60"/>
        <v>7.5800274229423567E-9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5.9</v>
      </c>
      <c r="N90" s="14">
        <f>IF('Données projet'!$A$36&gt;35,N89+M90-V89,IF(A90&lt;'Données projet'!$A$36,$K$205^A90,IF(A90='Données projet'!$A$36,'Données projet'!$B$36,N89+M90-V89)))</f>
        <v>209.80000000000004</v>
      </c>
      <c r="O90" s="14">
        <f>N90*VLOOKUP('Données projet'!$B$9,Paramètres!$A$1:$I$89,3,0)*VLOOKUP('Données projet'!$B$9,Paramètres!$A$1:$I$89,5,0)</f>
        <v>189.82704000000001</v>
      </c>
      <c r="P90" s="14">
        <f t="shared" si="87"/>
        <v>47.501711824347765</v>
      </c>
      <c r="Q90" s="22">
        <f t="shared" si="54"/>
        <v>413.34757609407234</v>
      </c>
      <c r="R90" s="62">
        <f t="shared" si="55"/>
        <v>706.6809094274056</v>
      </c>
      <c r="S90" s="62">
        <f ca="1">AVERAGE(OFFSET($R$3,0,0,'Données projet'!$E$9+1,1))-AVERAGE(OFFSET($H$3,0,0,'Données projet'!$E$9+1,1))</f>
        <v>276.41972319856524</v>
      </c>
      <c r="T90" s="62">
        <f t="shared" si="88"/>
        <v>215.6982227646331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2.8622628640437861E-9</v>
      </c>
      <c r="AC90" s="24">
        <f t="shared" si="57"/>
        <v>2.8622628640437861E-9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338.77090459332697</v>
      </c>
      <c r="AO90" s="62">
        <f t="shared" si="90"/>
        <v>274.25481920867406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5.3598887923425308E-9</v>
      </c>
      <c r="AX90" s="23">
        <f t="shared" si="60"/>
        <v>5.3598887923425308E-9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5.9</v>
      </c>
      <c r="N91" s="14">
        <f>IF('Données projet'!$A$36&gt;35,N90+M91-V90,IF(A91&lt;'Données projet'!$A$36,$K$205^A91,IF(A91='Données projet'!$A$36,'Données projet'!$B$36,N90+M91-V90)))</f>
        <v>215.70000000000005</v>
      </c>
      <c r="O91" s="14">
        <f>N91*VLOOKUP('Données projet'!$B$9,Paramètres!$A$1:$I$89,3,0)*VLOOKUP('Données projet'!$B$9,Paramètres!$A$1:$I$89,5,0)</f>
        <v>195.16536000000005</v>
      </c>
      <c r="P91" s="14">
        <f t="shared" si="87"/>
        <v>48.680151741002589</v>
      </c>
      <c r="Q91" s="22">
        <f t="shared" si="54"/>
        <v>424.69759961557958</v>
      </c>
      <c r="R91" s="62">
        <f t="shared" si="55"/>
        <v>718.03093294891289</v>
      </c>
      <c r="S91" s="62">
        <f ca="1">AVERAGE(OFFSET($R$3,0,0,'Données projet'!$E$9+1,1))-AVERAGE(OFFSET($H$3,0,0,'Données projet'!$E$9+1,1))</f>
        <v>276.41972319856524</v>
      </c>
      <c r="T91" s="62">
        <f t="shared" si="88"/>
        <v>215.6982227646331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2.0239254807037903E-9</v>
      </c>
      <c r="AC91" s="24">
        <f t="shared" si="57"/>
        <v>2.0239254807037903E-9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338.77090459332697</v>
      </c>
      <c r="AO91" s="62">
        <f t="shared" si="90"/>
        <v>274.25481920867406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3.7900137114711784E-9</v>
      </c>
      <c r="AX91" s="23">
        <f t="shared" si="60"/>
        <v>3.7900137114711784E-9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5.9</v>
      </c>
      <c r="N92" s="14">
        <f>IF('Données projet'!$A$36&gt;35,N91+M92-V91,IF(A92&lt;'Données projet'!$A$36,$K$205^A92,IF(A92='Données projet'!$A$36,'Données projet'!$B$36,N91+M92-V91)))</f>
        <v>221.60000000000005</v>
      </c>
      <c r="O92" s="14">
        <f>N92*VLOOKUP('Données projet'!$B$9,Paramètres!$A$1:$I$89,3,0)*VLOOKUP('Données projet'!$B$9,Paramètres!$A$1:$I$89,5,0)</f>
        <v>200.50368000000003</v>
      </c>
      <c r="P92" s="14">
        <f t="shared" si="87"/>
        <v>49.854845135229887</v>
      </c>
      <c r="Q92" s="22">
        <f t="shared" si="54"/>
        <v>436.04109794385869</v>
      </c>
      <c r="R92" s="62">
        <f t="shared" si="55"/>
        <v>729.374431277192</v>
      </c>
      <c r="S92" s="62">
        <f ca="1">AVERAGE(OFFSET($R$3,0,0,'Données projet'!$E$9+1,1))-AVERAGE(OFFSET($H$3,0,0,'Données projet'!$E$9+1,1))</f>
        <v>276.41972319856524</v>
      </c>
      <c r="T92" s="62">
        <f t="shared" si="88"/>
        <v>215.6982227646331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1.431131432021893E-9</v>
      </c>
      <c r="AC92" s="24">
        <f t="shared" si="57"/>
        <v>1.431131432021893E-9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338.77090459332697</v>
      </c>
      <c r="AO92" s="62">
        <f t="shared" si="90"/>
        <v>274.25481920867406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2.6799443961712654E-9</v>
      </c>
      <c r="AX92" s="23">
        <f t="shared" si="60"/>
        <v>2.6799443961712654E-9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5.9</v>
      </c>
      <c r="N93" s="14">
        <f>IF('Données projet'!$A$36&gt;35,N92+M93-V92,IF(A93&lt;'Données projet'!$A$36,$K$205^A93,IF(A93='Données projet'!$A$36,'Données projet'!$B$36,N92+M93-V92)))</f>
        <v>227.50000000000006</v>
      </c>
      <c r="O93" s="14">
        <f>N93*VLOOKUP('Données projet'!$B$9,Paramètres!$A$1:$I$89,3,0)*VLOOKUP('Données projet'!$B$9,Paramètres!$A$1:$I$89,5,0)</f>
        <v>205.84200000000004</v>
      </c>
      <c r="P93" s="14">
        <f t="shared" si="87"/>
        <v>51.02590322155848</v>
      </c>
      <c r="Q93" s="22">
        <f t="shared" si="54"/>
        <v>447.37826477754771</v>
      </c>
      <c r="R93" s="62">
        <f t="shared" si="55"/>
        <v>740.71159811088103</v>
      </c>
      <c r="S93" s="62">
        <f ca="1">AVERAGE(OFFSET($R$3,0,0,'Données projet'!$E$9+1,1))-AVERAGE(OFFSET($H$3,0,0,'Données projet'!$E$9+1,1))</f>
        <v>276.41972319856524</v>
      </c>
      <c r="T93" s="62">
        <f t="shared" si="88"/>
        <v>215.6982227646331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1.0119627403518951E-9</v>
      </c>
      <c r="AC93" s="24">
        <f t="shared" si="57"/>
        <v>1.0119627403518951E-9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338.77090459332697</v>
      </c>
      <c r="AO93" s="62">
        <f t="shared" si="90"/>
        <v>274.25481920867406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1.8950068557355892E-9</v>
      </c>
      <c r="AX93" s="23">
        <f t="shared" si="60"/>
        <v>1.8950068557355892E-9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233.40000000000006</v>
      </c>
      <c r="O94" s="14">
        <f>N94*VLOOKUP('Données projet'!$B$9,Paramètres!$A$1:$I$89,3,0)*VLOOKUP('Données projet'!$B$9,Paramètres!$A$1:$I$89,5,0)</f>
        <v>211.18032000000002</v>
      </c>
      <c r="P94" s="14">
        <f t="shared" si="87"/>
        <v>52.193431117443069</v>
      </c>
      <c r="Q94" s="22">
        <f t="shared" si="54"/>
        <v>458.70928319621333</v>
      </c>
      <c r="R94" s="62">
        <f t="shared" si="55"/>
        <v>752.04261652954665</v>
      </c>
      <c r="S94" s="62">
        <f ca="1">AVERAGE(OFFSET($R$3,0,0,'Données projet'!$E$9+1,1))-AVERAGE(OFFSET($H$3,0,0,'Données projet'!$E$9+1,1))</f>
        <v>276.41972319856524</v>
      </c>
      <c r="T94" s="62">
        <f t="shared" si="88"/>
        <v>215.6982227646331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7.1556571601094652E-10</v>
      </c>
      <c r="AC94" s="24">
        <f t="shared" si="57"/>
        <v>7.1556571601094652E-10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338.77090459332697</v>
      </c>
      <c r="AO94" s="62">
        <f t="shared" si="90"/>
        <v>274.25481920867406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1.3399721980856327E-9</v>
      </c>
      <c r="AX94" s="23">
        <f t="shared" si="60"/>
        <v>1.3399721980856327E-9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239.30000000000007</v>
      </c>
      <c r="O95" s="14">
        <f>N95*VLOOKUP('Données projet'!$B$9,Paramètres!$A$1:$I$89,3,0)*VLOOKUP('Données projet'!$B$9,Paramètres!$A$1:$I$89,5,0)</f>
        <v>216.51864000000006</v>
      </c>
      <c r="P95" s="14">
        <f t="shared" si="87"/>
        <v>53.357528323079123</v>
      </c>
      <c r="Q95" s="22">
        <f t="shared" si="54"/>
        <v>470.03432649602956</v>
      </c>
      <c r="R95" s="62">
        <f t="shared" si="55"/>
        <v>763.36765982936288</v>
      </c>
      <c r="S95" s="62">
        <f ca="1">AVERAGE(OFFSET($R$3,0,0,'Données projet'!$E$9+1,1))-AVERAGE(OFFSET($H$3,0,0,'Données projet'!$E$9+1,1))</f>
        <v>276.41972319856524</v>
      </c>
      <c r="T95" s="62">
        <f t="shared" si="88"/>
        <v>215.6982227646331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5.0598137017594757E-10</v>
      </c>
      <c r="AC95" s="24">
        <f t="shared" si="57"/>
        <v>5.0598137017594757E-10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338.77090459332697</v>
      </c>
      <c r="AO95" s="62">
        <f t="shared" si="90"/>
        <v>274.25481920867406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9.4750342786779459E-10</v>
      </c>
      <c r="AX95" s="23">
        <f t="shared" si="60"/>
        <v>9.4750342786779459E-10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245.20000000000007</v>
      </c>
      <c r="O96" s="14">
        <f>N96*VLOOKUP('Données projet'!$B$9,Paramètres!$A$1:$I$89,3,0)*VLOOKUP('Données projet'!$B$9,Paramètres!$A$1:$I$89,5,0)</f>
        <v>221.85696000000007</v>
      </c>
      <c r="P96" s="14">
        <f t="shared" si="87"/>
        <v>54.518289152565778</v>
      </c>
      <c r="Q96" s="22">
        <f t="shared" si="54"/>
        <v>481.35355894071887</v>
      </c>
      <c r="R96" s="62">
        <f t="shared" si="55"/>
        <v>774.68689227405218</v>
      </c>
      <c r="S96" s="62">
        <f ca="1">AVERAGE(OFFSET($R$3,0,0,'Données projet'!$E$9+1,1))-AVERAGE(OFFSET($H$3,0,0,'Données projet'!$E$9+1,1))</f>
        <v>276.41972319856524</v>
      </c>
      <c r="T96" s="62">
        <f t="shared" si="88"/>
        <v>215.6982227646331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3.5778285800547326E-10</v>
      </c>
      <c r="AC96" s="24">
        <f t="shared" si="57"/>
        <v>3.5778285800547326E-10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338.77090459332697</v>
      </c>
      <c r="AO96" s="62">
        <f t="shared" si="90"/>
        <v>274.25481920867406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6.6998609904281635E-10</v>
      </c>
      <c r="AX96" s="23">
        <f t="shared" si="60"/>
        <v>6.6998609904281635E-10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251.10000000000008</v>
      </c>
      <c r="O97" s="14">
        <f>N97*VLOOKUP('Données projet'!$B$9,Paramètres!$A$1:$I$89,3,0)*VLOOKUP('Données projet'!$B$9,Paramètres!$A$1:$I$89,5,0)</f>
        <v>227.19528000000005</v>
      </c>
      <c r="P97" s="14">
        <f t="shared" si="87"/>
        <v>55.675803122401277</v>
      </c>
      <c r="Q97" s="22">
        <f t="shared" si="54"/>
        <v>492.66713643818224</v>
      </c>
      <c r="R97" s="62">
        <f t="shared" si="55"/>
        <v>786.00046977151555</v>
      </c>
      <c r="S97" s="62">
        <f ca="1">AVERAGE(OFFSET($R$3,0,0,'Données projet'!$E$9+1,1))-AVERAGE(OFFSET($H$3,0,0,'Données projet'!$E$9+1,1))</f>
        <v>276.41972319856524</v>
      </c>
      <c r="T97" s="62">
        <f t="shared" si="88"/>
        <v>215.6982227646331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2.5299068508797378E-10</v>
      </c>
      <c r="AC97" s="24">
        <f t="shared" si="57"/>
        <v>2.5299068508797378E-10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338.77090459332697</v>
      </c>
      <c r="AO97" s="62">
        <f t="shared" si="90"/>
        <v>274.25481920867406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4.737517139338973E-10</v>
      </c>
      <c r="AX97" s="23">
        <f t="shared" si="60"/>
        <v>4.737517139338973E-10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257</v>
      </c>
      <c r="L98" s="13">
        <f>VLOOKUP(A98,'Données projet'!$A$35:$I$55,9,0)</f>
        <v>5.9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257.00000000000006</v>
      </c>
      <c r="O98" s="14">
        <f>N98*VLOOKUP('Données projet'!$B$9,Paramètres!$A$1:$I$89,3,0)*VLOOKUP('Données projet'!$B$9,Paramètres!$A$1:$I$89,5,0)</f>
        <v>232.53360000000006</v>
      </c>
      <c r="P98" s="14">
        <f t="shared" si="87"/>
        <v>56.830155302436637</v>
      </c>
      <c r="Q98" s="22">
        <f t="shared" si="54"/>
        <v>503.97520715174386</v>
      </c>
      <c r="R98" s="62">
        <f t="shared" si="55"/>
        <v>797.30854048507717</v>
      </c>
      <c r="S98" s="62">
        <f ca="1">AVERAGE(OFFSET($R$3,0,0,'Données projet'!$E$9+1,1))-AVERAGE(OFFSET($H$3,0,0,'Données projet'!$E$9+1,1))</f>
        <v>276.41972319856524</v>
      </c>
      <c r="T98" s="62">
        <f t="shared" si="88"/>
        <v>215.6982227646331</v>
      </c>
      <c r="U98" s="16" t="str">
        <f>IF(ISNA(VLOOKUP(A98,'Données projet'!$A$35:$I$55,3,0)),0,VLOOKUP(A98,'Données projet'!$A$35:$I$55,3,0))</f>
        <v>CR</v>
      </c>
      <c r="V98" s="16">
        <f>IF(ISNA(VLOOKUP(A98,'Données projet'!$A$35:$I$55,4,0)),0,VLOOKUP(A98,'Données projet'!$A$35:$I$55,4,0))</f>
        <v>257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1.7889142900273663E-10</v>
      </c>
      <c r="AC98" s="24">
        <f t="shared" si="57"/>
        <v>1.7889142900273663E-10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338.77090459332697</v>
      </c>
      <c r="AO98" s="62">
        <f t="shared" si="90"/>
        <v>274.25481920867406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3.3499304952140817E-10</v>
      </c>
      <c r="AX98" s="23">
        <f t="shared" si="60"/>
        <v>3.3499304952140817E-10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5.1431925385259088E-14</v>
      </c>
      <c r="P99" s="14">
        <f t="shared" si="87"/>
        <v>8.3482866290946129E-13</v>
      </c>
      <c r="Q99" s="22">
        <f t="shared" ref="Q99:Q130" si="107">(O99+P99)*0.475*44/12</f>
        <v>1.5435705246133045E-12</v>
      </c>
      <c r="R99" s="62">
        <f t="shared" si="55"/>
        <v>293.33333333333485</v>
      </c>
      <c r="S99" s="62">
        <f ca="1">AVERAGE(OFFSET($R$3,0,0,'Données projet'!$E$9+1,1))-AVERAGE(OFFSET($H$3,0,0,'Données projet'!$E$9+1,1))</f>
        <v>276.41972319856524</v>
      </c>
      <c r="T99" s="62">
        <f t="shared" si="88"/>
        <v>215.6982227646331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1.2649534254398689E-10</v>
      </c>
      <c r="AC99" s="24">
        <f t="shared" si="57"/>
        <v>1.2649534254398689E-10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338.77090459332697</v>
      </c>
      <c r="AO99" s="62">
        <f t="shared" si="90"/>
        <v>274.25481920867406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2.3687585696694865E-10</v>
      </c>
      <c r="AX99" s="23">
        <f t="shared" si="60"/>
        <v>2.3687585696694865E-10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5.1431925385259088E-14</v>
      </c>
      <c r="P100" s="14">
        <f t="shared" si="87"/>
        <v>8.3482866290946129E-13</v>
      </c>
      <c r="Q100" s="22">
        <f t="shared" si="107"/>
        <v>1.5435705246133045E-12</v>
      </c>
      <c r="R100" s="62">
        <f t="shared" si="55"/>
        <v>293.33333333333485</v>
      </c>
      <c r="S100" s="62">
        <f ca="1">AVERAGE(OFFSET($R$3,0,0,'Données projet'!$E$9+1,1))-AVERAGE(OFFSET($H$3,0,0,'Données projet'!$E$9+1,1))</f>
        <v>276.41972319856524</v>
      </c>
      <c r="T100" s="62">
        <f t="shared" si="88"/>
        <v>215.6982227646331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8.9445714501368315E-11</v>
      </c>
      <c r="AC100" s="24">
        <f t="shared" si="57"/>
        <v>8.9445714501368315E-11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338.77090459332697</v>
      </c>
      <c r="AO100" s="62">
        <f t="shared" si="90"/>
        <v>274.25481920867406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1.6749652476070409E-10</v>
      </c>
      <c r="AX100" s="23">
        <f t="shared" si="60"/>
        <v>1.6749652476070409E-10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5.1431925385259088E-14</v>
      </c>
      <c r="P101" s="14">
        <f t="shared" si="87"/>
        <v>8.3482866290946129E-13</v>
      </c>
      <c r="Q101" s="22">
        <f t="shared" si="107"/>
        <v>1.5435705246133045E-12</v>
      </c>
      <c r="R101" s="62">
        <f t="shared" si="55"/>
        <v>293.33333333333485</v>
      </c>
      <c r="S101" s="62">
        <f ca="1">AVERAGE(OFFSET($R$3,0,0,'Données projet'!$E$9+1,1))-AVERAGE(OFFSET($H$3,0,0,'Données projet'!$E$9+1,1))</f>
        <v>276.41972319856524</v>
      </c>
      <c r="T101" s="62">
        <f t="shared" si="88"/>
        <v>215.6982227646331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6.3247671271993446E-11</v>
      </c>
      <c r="AC101" s="24">
        <f t="shared" si="57"/>
        <v>6.3247671271993446E-11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338.77090459332697</v>
      </c>
      <c r="AO101" s="62">
        <f t="shared" si="90"/>
        <v>274.25481920867406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1.1843792848347432E-10</v>
      </c>
      <c r="AX101" s="23">
        <f t="shared" si="60"/>
        <v>1.1843792848347432E-10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5.1431925385259088E-14</v>
      </c>
      <c r="P102" s="14">
        <f t="shared" si="87"/>
        <v>8.3482866290946129E-13</v>
      </c>
      <c r="Q102" s="22">
        <f t="shared" si="107"/>
        <v>1.5435705246133045E-12</v>
      </c>
      <c r="R102" s="62">
        <f t="shared" si="55"/>
        <v>293.33333333333485</v>
      </c>
      <c r="S102" s="62">
        <f ca="1">AVERAGE(OFFSET($R$3,0,0,'Données projet'!$E$9+1,1))-AVERAGE(OFFSET($H$3,0,0,'Données projet'!$E$9+1,1))</f>
        <v>276.41972319856524</v>
      </c>
      <c r="T102" s="62">
        <f t="shared" si="88"/>
        <v>215.6982227646331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4.4722857250684157E-11</v>
      </c>
      <c r="AC102" s="24">
        <f t="shared" si="57"/>
        <v>4.4722857250684157E-11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338.77090459332697</v>
      </c>
      <c r="AO102" s="62">
        <f t="shared" si="90"/>
        <v>274.25481920867406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8.3748262380352044E-11</v>
      </c>
      <c r="AX102" s="23">
        <f t="shared" si="60"/>
        <v>8.3748262380352044E-11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5.1431925385259088E-14</v>
      </c>
      <c r="P103" s="14">
        <f t="shared" si="87"/>
        <v>8.3482866290946129E-13</v>
      </c>
      <c r="Q103" s="22">
        <f t="shared" si="107"/>
        <v>1.5435705246133045E-12</v>
      </c>
      <c r="R103" s="62">
        <f t="shared" si="55"/>
        <v>293.33333333333485</v>
      </c>
      <c r="S103" s="62">
        <f ca="1">AVERAGE(OFFSET($R$3,0,0,'Données projet'!$E$9+1,1))-AVERAGE(OFFSET($H$3,0,0,'Données projet'!$E$9+1,1))</f>
        <v>276.41972319856524</v>
      </c>
      <c r="T103" s="62">
        <f t="shared" si="88"/>
        <v>215.6982227646331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3.1623835635996723E-11</v>
      </c>
      <c r="AC103" s="24">
        <f t="shared" si="57"/>
        <v>3.1623835635996723E-11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338.77090459332697</v>
      </c>
      <c r="AO103" s="62">
        <f t="shared" si="90"/>
        <v>274.25481920867406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5.9218964241737162E-11</v>
      </c>
      <c r="AX103" s="23">
        <f t="shared" si="60"/>
        <v>5.9218964241737162E-11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5.1431925385259088E-14</v>
      </c>
      <c r="P104" s="14">
        <f t="shared" si="87"/>
        <v>8.3482866290946129E-13</v>
      </c>
      <c r="Q104" s="22">
        <f t="shared" si="107"/>
        <v>1.5435705246133045E-12</v>
      </c>
      <c r="R104" s="62">
        <f t="shared" si="55"/>
        <v>293.33333333333485</v>
      </c>
      <c r="S104" s="62">
        <f ca="1">AVERAGE(OFFSET($R$3,0,0,'Données projet'!$E$9+1,1))-AVERAGE(OFFSET($H$3,0,0,'Données projet'!$E$9+1,1))</f>
        <v>276.41972319856524</v>
      </c>
      <c r="T104" s="62">
        <f t="shared" si="88"/>
        <v>215.6982227646331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2.2361428625342079E-11</v>
      </c>
      <c r="AC104" s="24">
        <f t="shared" si="57"/>
        <v>2.2361428625342079E-11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338.77090459332697</v>
      </c>
      <c r="AO104" s="62">
        <f t="shared" si="90"/>
        <v>274.25481920867406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4.1874131190176022E-11</v>
      </c>
      <c r="AX104" s="23">
        <f t="shared" si="60"/>
        <v>4.1874131190176022E-11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5.1431925385259088E-14</v>
      </c>
      <c r="P105" s="14">
        <f t="shared" si="87"/>
        <v>8.3482866290946129E-13</v>
      </c>
      <c r="Q105" s="22">
        <f t="shared" si="107"/>
        <v>1.5435705246133045E-12</v>
      </c>
      <c r="R105" s="62">
        <f t="shared" si="55"/>
        <v>293.33333333333485</v>
      </c>
      <c r="S105" s="62">
        <f ca="1">AVERAGE(OFFSET($R$3,0,0,'Données projet'!$E$9+1,1))-AVERAGE(OFFSET($H$3,0,0,'Données projet'!$E$9+1,1))</f>
        <v>276.41972319856524</v>
      </c>
      <c r="T105" s="62">
        <f t="shared" si="88"/>
        <v>215.6982227646331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1.5811917817998362E-11</v>
      </c>
      <c r="AC105" s="24">
        <f t="shared" si="57"/>
        <v>1.5811917817998362E-11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338.77090459332697</v>
      </c>
      <c r="AO105" s="62">
        <f t="shared" si="90"/>
        <v>274.25481920867406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2.9609482120868581E-11</v>
      </c>
      <c r="AX105" s="23">
        <f t="shared" si="60"/>
        <v>2.9609482120868581E-11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5.1431925385259088E-14</v>
      </c>
      <c r="P106" s="14">
        <f t="shared" si="87"/>
        <v>8.3482866290946129E-13</v>
      </c>
      <c r="Q106" s="22">
        <f t="shared" si="107"/>
        <v>1.5435705246133045E-12</v>
      </c>
      <c r="R106" s="62">
        <f t="shared" si="55"/>
        <v>293.33333333333485</v>
      </c>
      <c r="S106" s="62">
        <f ca="1">AVERAGE(OFFSET($R$3,0,0,'Données projet'!$E$9+1,1))-AVERAGE(OFFSET($H$3,0,0,'Données projet'!$E$9+1,1))</f>
        <v>276.41972319856524</v>
      </c>
      <c r="T106" s="62">
        <f t="shared" si="88"/>
        <v>215.6982227646331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1.1180714312671039E-11</v>
      </c>
      <c r="AC106" s="24">
        <f t="shared" si="57"/>
        <v>1.1180714312671039E-11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338.77090459332697</v>
      </c>
      <c r="AO106" s="62">
        <f t="shared" si="90"/>
        <v>274.25481920867406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2.0937065595088011E-11</v>
      </c>
      <c r="AX106" s="23">
        <f t="shared" si="60"/>
        <v>2.0937065595088011E-11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5.1431925385259088E-14</v>
      </c>
      <c r="P107" s="14">
        <f t="shared" si="87"/>
        <v>8.3482866290946129E-13</v>
      </c>
      <c r="Q107" s="22">
        <f t="shared" si="107"/>
        <v>1.5435705246133045E-12</v>
      </c>
      <c r="R107" s="62">
        <f t="shared" si="55"/>
        <v>293.33333333333485</v>
      </c>
      <c r="S107" s="62">
        <f ca="1">AVERAGE(OFFSET($R$3,0,0,'Données projet'!$E$9+1,1))-AVERAGE(OFFSET($H$3,0,0,'Données projet'!$E$9+1,1))</f>
        <v>276.41972319856524</v>
      </c>
      <c r="T107" s="62">
        <f t="shared" si="88"/>
        <v>215.6982227646331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7.9059589089991808E-12</v>
      </c>
      <c r="AC107" s="24">
        <f t="shared" si="57"/>
        <v>7.9059589089991808E-12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338.77090459332697</v>
      </c>
      <c r="AO107" s="62">
        <f t="shared" si="90"/>
        <v>274.25481920867406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1.480474106043429E-11</v>
      </c>
      <c r="AX107" s="23">
        <f t="shared" si="60"/>
        <v>1.480474106043429E-11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5.1431925385259088E-14</v>
      </c>
      <c r="P108" s="14">
        <f t="shared" si="87"/>
        <v>8.3482866290946129E-13</v>
      </c>
      <c r="Q108" s="22">
        <f t="shared" si="107"/>
        <v>1.5435705246133045E-12</v>
      </c>
      <c r="R108" s="62">
        <f t="shared" si="55"/>
        <v>293.33333333333485</v>
      </c>
      <c r="S108" s="62">
        <f ca="1">AVERAGE(OFFSET($R$3,0,0,'Données projet'!$E$9+1,1))-AVERAGE(OFFSET($H$3,0,0,'Données projet'!$E$9+1,1))</f>
        <v>276.41972319856524</v>
      </c>
      <c r="T108" s="62">
        <f t="shared" si="88"/>
        <v>215.6982227646331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5.5903571563355197E-12</v>
      </c>
      <c r="AC108" s="24">
        <f t="shared" si="57"/>
        <v>5.5903571563355197E-12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338.77090459332697</v>
      </c>
      <c r="AO108" s="62">
        <f t="shared" si="90"/>
        <v>274.25481920867406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1.0468532797544005E-11</v>
      </c>
      <c r="AX108" s="23">
        <f t="shared" si="60"/>
        <v>1.0468532797544005E-11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5.1431925385259088E-14</v>
      </c>
      <c r="P109" s="14">
        <f t="shared" si="87"/>
        <v>8.3482866290946129E-13</v>
      </c>
      <c r="Q109" s="22">
        <f t="shared" si="107"/>
        <v>1.5435705246133045E-12</v>
      </c>
      <c r="R109" s="62">
        <f t="shared" si="55"/>
        <v>293.33333333333485</v>
      </c>
      <c r="S109" s="62">
        <f ca="1">AVERAGE(OFFSET($R$3,0,0,'Données projet'!$E$9+1,1))-AVERAGE(OFFSET($H$3,0,0,'Données projet'!$E$9+1,1))</f>
        <v>276.41972319856524</v>
      </c>
      <c r="T109" s="62">
        <f t="shared" si="88"/>
        <v>215.6982227646331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3.9529794544995904E-12</v>
      </c>
      <c r="AC109" s="24">
        <f t="shared" si="57"/>
        <v>3.9529794544995904E-12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338.77090459332697</v>
      </c>
      <c r="AO109" s="62">
        <f t="shared" si="90"/>
        <v>274.25481920867406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7.4023705302171452E-12</v>
      </c>
      <c r="AX109" s="23">
        <f t="shared" si="60"/>
        <v>7.4023705302171452E-12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5.1431925385259088E-14</v>
      </c>
      <c r="P110" s="14">
        <f t="shared" si="87"/>
        <v>8.3482866290946129E-13</v>
      </c>
      <c r="Q110" s="22">
        <f t="shared" si="107"/>
        <v>1.5435705246133045E-12</v>
      </c>
      <c r="R110" s="62">
        <f t="shared" si="55"/>
        <v>293.33333333333485</v>
      </c>
      <c r="S110" s="62">
        <f ca="1">AVERAGE(OFFSET($R$3,0,0,'Données projet'!$E$9+1,1))-AVERAGE(OFFSET($H$3,0,0,'Données projet'!$E$9+1,1))</f>
        <v>276.41972319856524</v>
      </c>
      <c r="T110" s="62">
        <f t="shared" si="88"/>
        <v>215.6982227646331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2.7951785781677598E-12</v>
      </c>
      <c r="AC110" s="24">
        <f t="shared" si="57"/>
        <v>2.7951785781677598E-12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338.77090459332697</v>
      </c>
      <c r="AO110" s="62">
        <f t="shared" si="90"/>
        <v>274.25481920867406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5.2342663987720027E-12</v>
      </c>
      <c r="AX110" s="23">
        <f t="shared" si="60"/>
        <v>5.2342663987720027E-12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5.1431925385259088E-14</v>
      </c>
      <c r="P111" s="14">
        <f t="shared" si="87"/>
        <v>8.3482866290946129E-13</v>
      </c>
      <c r="Q111" s="22">
        <f t="shared" si="107"/>
        <v>1.5435705246133045E-12</v>
      </c>
      <c r="R111" s="62">
        <f t="shared" si="55"/>
        <v>293.33333333333485</v>
      </c>
      <c r="S111" s="62">
        <f ca="1">AVERAGE(OFFSET($R$3,0,0,'Données projet'!$E$9+1,1))-AVERAGE(OFFSET($H$3,0,0,'Données projet'!$E$9+1,1))</f>
        <v>276.41972319856524</v>
      </c>
      <c r="T111" s="62">
        <f t="shared" si="88"/>
        <v>215.6982227646331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1.9764897272497952E-12</v>
      </c>
      <c r="AC111" s="24">
        <f t="shared" si="57"/>
        <v>1.9764897272497952E-12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338.77090459332697</v>
      </c>
      <c r="AO111" s="62">
        <f t="shared" si="90"/>
        <v>274.25481920867406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3.7011852651085726E-12</v>
      </c>
      <c r="AX111" s="23">
        <f t="shared" si="60"/>
        <v>3.7011852651085726E-12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5.1431925385259088E-14</v>
      </c>
      <c r="P112" s="14">
        <f t="shared" si="87"/>
        <v>8.3482866290946129E-13</v>
      </c>
      <c r="Q112" s="22">
        <f t="shared" si="107"/>
        <v>1.5435705246133045E-12</v>
      </c>
      <c r="R112" s="62">
        <f t="shared" si="55"/>
        <v>293.33333333333485</v>
      </c>
      <c r="S112" s="62">
        <f ca="1">AVERAGE(OFFSET($R$3,0,0,'Données projet'!$E$9+1,1))-AVERAGE(OFFSET($H$3,0,0,'Données projet'!$E$9+1,1))</f>
        <v>276.41972319856524</v>
      </c>
      <c r="T112" s="62">
        <f t="shared" si="88"/>
        <v>215.6982227646331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1.3975892890838799E-12</v>
      </c>
      <c r="AC112" s="24">
        <f t="shared" si="57"/>
        <v>1.3975892890838799E-12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338.77090459332697</v>
      </c>
      <c r="AO112" s="62">
        <f t="shared" si="90"/>
        <v>274.25481920867406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2.6171331993860014E-12</v>
      </c>
      <c r="AX112" s="23">
        <f t="shared" si="60"/>
        <v>2.6171331993860014E-12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5.1431925385259088E-14</v>
      </c>
      <c r="P113" s="14">
        <f t="shared" si="87"/>
        <v>8.3482866290946129E-13</v>
      </c>
      <c r="Q113" s="22">
        <f t="shared" si="107"/>
        <v>1.5435705246133045E-12</v>
      </c>
      <c r="R113" s="62">
        <f t="shared" si="55"/>
        <v>293.33333333333485</v>
      </c>
      <c r="S113" s="62">
        <f ca="1">AVERAGE(OFFSET($R$3,0,0,'Données projet'!$E$9+1,1))-AVERAGE(OFFSET($H$3,0,0,'Données projet'!$E$9+1,1))</f>
        <v>276.41972319856524</v>
      </c>
      <c r="T113" s="62">
        <f t="shared" si="88"/>
        <v>215.6982227646331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9.8824486362489759E-13</v>
      </c>
      <c r="AC113" s="24">
        <f t="shared" si="57"/>
        <v>9.8824486362489759E-13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338.77090459332697</v>
      </c>
      <c r="AO113" s="62">
        <f t="shared" si="90"/>
        <v>274.25481920867406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1.8505926325542863E-12</v>
      </c>
      <c r="AX113" s="23">
        <f t="shared" si="60"/>
        <v>1.8505926325542863E-12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5.1431925385259088E-14</v>
      </c>
      <c r="P114" s="14">
        <f t="shared" si="87"/>
        <v>8.3482866290946129E-13</v>
      </c>
      <c r="Q114" s="22">
        <f t="shared" si="107"/>
        <v>1.5435705246133045E-12</v>
      </c>
      <c r="R114" s="62">
        <f t="shared" si="55"/>
        <v>293.33333333333485</v>
      </c>
      <c r="S114" s="62">
        <f ca="1">AVERAGE(OFFSET($R$3,0,0,'Données projet'!$E$9+1,1))-AVERAGE(OFFSET($H$3,0,0,'Données projet'!$E$9+1,1))</f>
        <v>276.41972319856524</v>
      </c>
      <c r="T114" s="62">
        <f t="shared" si="88"/>
        <v>215.6982227646331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6.9879464454193996E-13</v>
      </c>
      <c r="AC114" s="24">
        <f t="shared" si="57"/>
        <v>6.9879464454193996E-13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338.77090459332697</v>
      </c>
      <c r="AO114" s="62">
        <f t="shared" si="90"/>
        <v>274.25481920867406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1.3085665996930007E-12</v>
      </c>
      <c r="AX114" s="23">
        <f t="shared" si="60"/>
        <v>1.3085665996930007E-12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5.1431925385259088E-14</v>
      </c>
      <c r="P115" s="14">
        <f t="shared" si="87"/>
        <v>8.3482866290946129E-13</v>
      </c>
      <c r="Q115" s="22">
        <f t="shared" si="107"/>
        <v>1.5435705246133045E-12</v>
      </c>
      <c r="R115" s="62">
        <f t="shared" si="55"/>
        <v>293.33333333333485</v>
      </c>
      <c r="S115" s="62">
        <f ca="1">AVERAGE(OFFSET($R$3,0,0,'Données projet'!$E$9+1,1))-AVERAGE(OFFSET($H$3,0,0,'Données projet'!$E$9+1,1))</f>
        <v>276.41972319856524</v>
      </c>
      <c r="T115" s="62">
        <f t="shared" si="88"/>
        <v>215.6982227646331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4.941224318124488E-13</v>
      </c>
      <c r="AC115" s="24">
        <f t="shared" si="57"/>
        <v>4.941224318124488E-13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338.77090459332697</v>
      </c>
      <c r="AO115" s="62">
        <f t="shared" si="90"/>
        <v>274.25481920867406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9.2529631627714316E-13</v>
      </c>
      <c r="AX115" s="23">
        <f t="shared" si="60"/>
        <v>9.2529631627714316E-13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5.1431925385259088E-14</v>
      </c>
      <c r="P116" s="14">
        <f t="shared" si="87"/>
        <v>8.3482866290946129E-13</v>
      </c>
      <c r="Q116" s="22">
        <f t="shared" si="107"/>
        <v>1.5435705246133045E-12</v>
      </c>
      <c r="R116" s="62">
        <f t="shared" si="55"/>
        <v>293.33333333333485</v>
      </c>
      <c r="S116" s="62">
        <f ca="1">AVERAGE(OFFSET($R$3,0,0,'Données projet'!$E$9+1,1))-AVERAGE(OFFSET($H$3,0,0,'Données projet'!$E$9+1,1))</f>
        <v>276.41972319856524</v>
      </c>
      <c r="T116" s="62">
        <f t="shared" si="88"/>
        <v>215.6982227646331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3.4939732227096998E-13</v>
      </c>
      <c r="AC116" s="24">
        <f t="shared" si="57"/>
        <v>3.4939732227096998E-13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338.77090459332697</v>
      </c>
      <c r="AO116" s="62">
        <f t="shared" si="90"/>
        <v>274.25481920867406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6.5428329984650034E-13</v>
      </c>
      <c r="AX116" s="23">
        <f t="shared" si="60"/>
        <v>6.5428329984650034E-13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5.1431925385259088E-14</v>
      </c>
      <c r="P117" s="14">
        <f t="shared" si="87"/>
        <v>8.3482866290946129E-13</v>
      </c>
      <c r="Q117" s="22">
        <f t="shared" si="107"/>
        <v>1.5435705246133045E-12</v>
      </c>
      <c r="R117" s="62">
        <f t="shared" si="55"/>
        <v>293.33333333333485</v>
      </c>
      <c r="S117" s="62">
        <f ca="1">AVERAGE(OFFSET($R$3,0,0,'Données projet'!$E$9+1,1))-AVERAGE(OFFSET($H$3,0,0,'Données projet'!$E$9+1,1))</f>
        <v>276.41972319856524</v>
      </c>
      <c r="T117" s="62">
        <f t="shared" si="88"/>
        <v>215.6982227646331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2.470612159062244E-13</v>
      </c>
      <c r="AC117" s="24">
        <f t="shared" si="57"/>
        <v>2.470612159062244E-13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338.77090459332697</v>
      </c>
      <c r="AO117" s="62">
        <f t="shared" si="90"/>
        <v>274.25481920867406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4.6264815813857158E-13</v>
      </c>
      <c r="AX117" s="23">
        <f t="shared" si="60"/>
        <v>4.6264815813857158E-13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5.1431925385259088E-14</v>
      </c>
      <c r="P118" s="14">
        <f t="shared" si="87"/>
        <v>8.3482866290946129E-13</v>
      </c>
      <c r="Q118" s="22">
        <f t="shared" si="107"/>
        <v>1.5435705246133045E-12</v>
      </c>
      <c r="R118" s="62">
        <f t="shared" si="55"/>
        <v>293.33333333333485</v>
      </c>
      <c r="S118" s="62">
        <f ca="1">AVERAGE(OFFSET($R$3,0,0,'Données projet'!$E$9+1,1))-AVERAGE(OFFSET($H$3,0,0,'Données projet'!$E$9+1,1))</f>
        <v>276.41972319856524</v>
      </c>
      <c r="T118" s="62">
        <f t="shared" si="88"/>
        <v>215.6982227646331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1.7469866113548499E-13</v>
      </c>
      <c r="AC118" s="24">
        <f t="shared" si="57"/>
        <v>1.7469866113548499E-13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338.77090459332697</v>
      </c>
      <c r="AO118" s="62">
        <f t="shared" si="90"/>
        <v>274.25481920867406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3.2714164992325017E-13</v>
      </c>
      <c r="AX118" s="23">
        <f t="shared" si="60"/>
        <v>3.2714164992325017E-13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5.1431925385259088E-14</v>
      </c>
      <c r="P119" s="14">
        <f t="shared" si="87"/>
        <v>8.3482866290946129E-13</v>
      </c>
      <c r="Q119" s="22">
        <f t="shared" si="107"/>
        <v>1.5435705246133045E-12</v>
      </c>
      <c r="R119" s="62">
        <f t="shared" si="55"/>
        <v>293.33333333333485</v>
      </c>
      <c r="S119" s="62">
        <f ca="1">AVERAGE(OFFSET($R$3,0,0,'Données projet'!$E$9+1,1))-AVERAGE(OFFSET($H$3,0,0,'Données projet'!$E$9+1,1))</f>
        <v>276.41972319856524</v>
      </c>
      <c r="T119" s="62">
        <f t="shared" si="88"/>
        <v>215.6982227646331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1.235306079531122E-13</v>
      </c>
      <c r="AC119" s="24">
        <f t="shared" si="57"/>
        <v>1.235306079531122E-13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338.77090459332697</v>
      </c>
      <c r="AO119" s="62">
        <f t="shared" si="90"/>
        <v>274.25481920867406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2.3132407906928579E-13</v>
      </c>
      <c r="AX119" s="23">
        <f t="shared" si="60"/>
        <v>2.3132407906928579E-13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5.1431925385259088E-14</v>
      </c>
      <c r="P120" s="14">
        <f t="shared" si="87"/>
        <v>8.3482866290946129E-13</v>
      </c>
      <c r="Q120" s="22">
        <f t="shared" si="107"/>
        <v>1.5435705246133045E-12</v>
      </c>
      <c r="R120" s="62">
        <f t="shared" si="55"/>
        <v>293.33333333333485</v>
      </c>
      <c r="S120" s="62">
        <f ca="1">AVERAGE(OFFSET($R$3,0,0,'Données projet'!$E$9+1,1))-AVERAGE(OFFSET($H$3,0,0,'Données projet'!$E$9+1,1))</f>
        <v>276.41972319856524</v>
      </c>
      <c r="T120" s="62">
        <f t="shared" si="88"/>
        <v>215.6982227646331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8.7349330567742495E-14</v>
      </c>
      <c r="AC120" s="24">
        <f t="shared" si="57"/>
        <v>8.7349330567742495E-14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338.77090459332697</v>
      </c>
      <c r="AO120" s="62">
        <f t="shared" si="90"/>
        <v>274.25481920867406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1.6357082496162509E-13</v>
      </c>
      <c r="AX120" s="23">
        <f t="shared" si="60"/>
        <v>1.6357082496162509E-13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5.1431925385259088E-14</v>
      </c>
      <c r="P121" s="14">
        <f t="shared" si="87"/>
        <v>8.3482866290946129E-13</v>
      </c>
      <c r="Q121" s="22">
        <f t="shared" si="107"/>
        <v>1.5435705246133045E-12</v>
      </c>
      <c r="R121" s="62">
        <f t="shared" si="55"/>
        <v>293.33333333333485</v>
      </c>
      <c r="S121" s="62">
        <f ca="1">AVERAGE(OFFSET($R$3,0,0,'Données projet'!$E$9+1,1))-AVERAGE(OFFSET($H$3,0,0,'Données projet'!$E$9+1,1))</f>
        <v>276.41972319856524</v>
      </c>
      <c r="T121" s="62">
        <f t="shared" si="88"/>
        <v>215.6982227646331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6.17653039765561E-14</v>
      </c>
      <c r="AC121" s="24">
        <f t="shared" si="57"/>
        <v>6.17653039765561E-14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338.77090459332697</v>
      </c>
      <c r="AO121" s="62">
        <f t="shared" si="90"/>
        <v>274.25481920867406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1.1566203953464289E-13</v>
      </c>
      <c r="AX121" s="23">
        <f t="shared" si="60"/>
        <v>1.1566203953464289E-13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5.1431925385259088E-14</v>
      </c>
      <c r="P122" s="14">
        <f t="shared" si="87"/>
        <v>8.3482866290946129E-13</v>
      </c>
      <c r="Q122" s="22">
        <f t="shared" si="107"/>
        <v>1.5435705246133045E-12</v>
      </c>
      <c r="R122" s="62">
        <f t="shared" si="55"/>
        <v>293.33333333333485</v>
      </c>
      <c r="S122" s="62">
        <f ca="1">AVERAGE(OFFSET($R$3,0,0,'Données projet'!$E$9+1,1))-AVERAGE(OFFSET($H$3,0,0,'Données projet'!$E$9+1,1))</f>
        <v>276.41972319856524</v>
      </c>
      <c r="T122" s="62">
        <f t="shared" si="88"/>
        <v>215.6982227646331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4.3674665283871248E-14</v>
      </c>
      <c r="AC122" s="24">
        <f t="shared" si="57"/>
        <v>4.3674665283871248E-14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338.77090459332697</v>
      </c>
      <c r="AO122" s="62">
        <f t="shared" si="90"/>
        <v>274.25481920867406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8.1785412480812543E-14</v>
      </c>
      <c r="AX122" s="23">
        <f t="shared" si="60"/>
        <v>8.1785412480812543E-14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5.1431925385259088E-14</v>
      </c>
      <c r="P123" s="14">
        <f t="shared" si="87"/>
        <v>8.3482866290946129E-13</v>
      </c>
      <c r="Q123" s="22">
        <f t="shared" si="107"/>
        <v>1.5435705246133045E-12</v>
      </c>
      <c r="R123" s="62">
        <f t="shared" si="55"/>
        <v>293.33333333333485</v>
      </c>
      <c r="S123" s="62">
        <f ca="1">AVERAGE(OFFSET($R$3,0,0,'Données projet'!$E$9+1,1))-AVERAGE(OFFSET($H$3,0,0,'Données projet'!$E$9+1,1))</f>
        <v>276.41972319856524</v>
      </c>
      <c r="T123" s="62">
        <f t="shared" si="88"/>
        <v>215.6982227646331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3.088265198827805E-14</v>
      </c>
      <c r="AC123" s="24">
        <f t="shared" si="57"/>
        <v>3.088265198827805E-14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338.77090459332697</v>
      </c>
      <c r="AO123" s="62">
        <f t="shared" si="90"/>
        <v>274.25481920867406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5.7831019767321447E-14</v>
      </c>
      <c r="AX123" s="23">
        <f t="shared" si="60"/>
        <v>5.7831019767321447E-14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5.1431925385259088E-14</v>
      </c>
      <c r="P124" s="14">
        <f t="shared" si="87"/>
        <v>8.3482866290946129E-13</v>
      </c>
      <c r="Q124" s="22">
        <f t="shared" si="107"/>
        <v>1.5435705246133045E-12</v>
      </c>
      <c r="R124" s="62">
        <f t="shared" si="55"/>
        <v>293.33333333333485</v>
      </c>
      <c r="S124" s="62">
        <f ca="1">AVERAGE(OFFSET($R$3,0,0,'Données projet'!$E$9+1,1))-AVERAGE(OFFSET($H$3,0,0,'Données projet'!$E$9+1,1))</f>
        <v>276.41972319856524</v>
      </c>
      <c r="T124" s="62">
        <f t="shared" si="88"/>
        <v>215.6982227646331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2.1837332641935624E-14</v>
      </c>
      <c r="AC124" s="24">
        <f t="shared" si="57"/>
        <v>2.1837332641935624E-14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338.77090459332697</v>
      </c>
      <c r="AO124" s="62">
        <f t="shared" si="90"/>
        <v>274.25481920867406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4.0892706240406271E-14</v>
      </c>
      <c r="AX124" s="23">
        <f t="shared" si="60"/>
        <v>4.0892706240406271E-14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5.1431925385259088E-14</v>
      </c>
      <c r="P125" s="14">
        <f t="shared" si="87"/>
        <v>8.3482866290946129E-13</v>
      </c>
      <c r="Q125" s="22">
        <f t="shared" si="107"/>
        <v>1.5435705246133045E-12</v>
      </c>
      <c r="R125" s="62">
        <f t="shared" si="55"/>
        <v>293.33333333333485</v>
      </c>
      <c r="S125" s="62">
        <f ca="1">AVERAGE(OFFSET($R$3,0,0,'Données projet'!$E$9+1,1))-AVERAGE(OFFSET($H$3,0,0,'Données projet'!$E$9+1,1))</f>
        <v>276.41972319856524</v>
      </c>
      <c r="T125" s="62">
        <f t="shared" si="88"/>
        <v>215.6982227646331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1.5441325994139025E-14</v>
      </c>
      <c r="AC125" s="24">
        <f t="shared" si="57"/>
        <v>1.5441325994139025E-14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338.77090459332697</v>
      </c>
      <c r="AO125" s="62">
        <f t="shared" si="90"/>
        <v>274.25481920867406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2.8915509883660724E-14</v>
      </c>
      <c r="AX125" s="23">
        <f t="shared" si="60"/>
        <v>2.8915509883660724E-14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5.1431925385259088E-14</v>
      </c>
      <c r="P126" s="14">
        <f t="shared" si="87"/>
        <v>8.3482866290946129E-13</v>
      </c>
      <c r="Q126" s="22">
        <f t="shared" si="107"/>
        <v>1.5435705246133045E-12</v>
      </c>
      <c r="R126" s="62">
        <f t="shared" si="55"/>
        <v>293.33333333333485</v>
      </c>
      <c r="S126" s="62">
        <f ca="1">AVERAGE(OFFSET($R$3,0,0,'Données projet'!$E$9+1,1))-AVERAGE(OFFSET($H$3,0,0,'Données projet'!$E$9+1,1))</f>
        <v>276.41972319856524</v>
      </c>
      <c r="T126" s="62">
        <f t="shared" si="88"/>
        <v>215.6982227646331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1.0918666320967812E-14</v>
      </c>
      <c r="AC126" s="24">
        <f t="shared" si="57"/>
        <v>1.0918666320967812E-14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338.77090459332697</v>
      </c>
      <c r="AO126" s="62">
        <f t="shared" si="90"/>
        <v>274.25481920867406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2.0446353120203136E-14</v>
      </c>
      <c r="AX126" s="23">
        <f t="shared" si="60"/>
        <v>2.0446353120203136E-14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5.1431925385259088E-14</v>
      </c>
      <c r="P127" s="14">
        <f t="shared" si="87"/>
        <v>8.3482866290946129E-13</v>
      </c>
      <c r="Q127" s="22">
        <f t="shared" si="107"/>
        <v>1.5435705246133045E-12</v>
      </c>
      <c r="R127" s="62">
        <f t="shared" si="55"/>
        <v>293.33333333333485</v>
      </c>
      <c r="S127" s="62">
        <f ca="1">AVERAGE(OFFSET($R$3,0,0,'Données projet'!$E$9+1,1))-AVERAGE(OFFSET($H$3,0,0,'Données projet'!$E$9+1,1))</f>
        <v>276.41972319856524</v>
      </c>
      <c r="T127" s="62">
        <f t="shared" si="88"/>
        <v>215.6982227646331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7.7206629970695125E-15</v>
      </c>
      <c r="AC127" s="24">
        <f t="shared" si="57"/>
        <v>7.7206629970695125E-15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338.77090459332697</v>
      </c>
      <c r="AO127" s="62">
        <f t="shared" si="90"/>
        <v>274.25481920867406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1.4457754941830362E-14</v>
      </c>
      <c r="AX127" s="23">
        <f t="shared" si="60"/>
        <v>1.4457754941830362E-14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5.1431925385259088E-14</v>
      </c>
      <c r="P128" s="14">
        <f t="shared" si="87"/>
        <v>8.3482866290946129E-13</v>
      </c>
      <c r="Q128" s="22">
        <f t="shared" si="107"/>
        <v>1.5435705246133045E-12</v>
      </c>
      <c r="R128" s="62">
        <f t="shared" si="55"/>
        <v>293.33333333333485</v>
      </c>
      <c r="S128" s="62">
        <f ca="1">AVERAGE(OFFSET($R$3,0,0,'Données projet'!$E$9+1,1))-AVERAGE(OFFSET($H$3,0,0,'Données projet'!$E$9+1,1))</f>
        <v>276.41972319856524</v>
      </c>
      <c r="T128" s="62">
        <f t="shared" si="88"/>
        <v>215.6982227646331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5.4593331604839059E-15</v>
      </c>
      <c r="AC128" s="24">
        <f t="shared" si="57"/>
        <v>5.4593331604839059E-15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338.77090459332697</v>
      </c>
      <c r="AO128" s="62">
        <f t="shared" si="90"/>
        <v>274.25481920867406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1.0223176560101568E-14</v>
      </c>
      <c r="AX128" s="23">
        <f t="shared" si="60"/>
        <v>1.0223176560101568E-14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5.1431925385259088E-14</v>
      </c>
      <c r="P129" s="14">
        <f t="shared" si="87"/>
        <v>8.3482866290946129E-13</v>
      </c>
      <c r="Q129" s="22">
        <f t="shared" si="107"/>
        <v>1.5435705246133045E-12</v>
      </c>
      <c r="R129" s="62">
        <f t="shared" si="55"/>
        <v>293.33333333333485</v>
      </c>
      <c r="S129" s="62">
        <f ca="1">AVERAGE(OFFSET($R$3,0,0,'Données projet'!$E$9+1,1))-AVERAGE(OFFSET($H$3,0,0,'Données projet'!$E$9+1,1))</f>
        <v>276.41972319856524</v>
      </c>
      <c r="T129" s="62">
        <f t="shared" si="88"/>
        <v>215.6982227646331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3.8603314985347562E-15</v>
      </c>
      <c r="AC129" s="24">
        <f t="shared" si="57"/>
        <v>3.8603314985347562E-15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338.77090459332697</v>
      </c>
      <c r="AO129" s="62">
        <f t="shared" si="90"/>
        <v>274.25481920867406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7.2288774709151809E-15</v>
      </c>
      <c r="AX129" s="23">
        <f t="shared" si="60"/>
        <v>7.2288774709151809E-15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5.1431925385259088E-14</v>
      </c>
      <c r="P130" s="14">
        <f t="shared" si="87"/>
        <v>8.3482866290946129E-13</v>
      </c>
      <c r="Q130" s="22">
        <f t="shared" si="107"/>
        <v>1.5435705246133045E-12</v>
      </c>
      <c r="R130" s="62">
        <f t="shared" si="55"/>
        <v>293.33333333333485</v>
      </c>
      <c r="S130" s="62">
        <f ca="1">AVERAGE(OFFSET($R$3,0,0,'Données projet'!$E$9+1,1))-AVERAGE(OFFSET($H$3,0,0,'Données projet'!$E$9+1,1))</f>
        <v>276.41972319856524</v>
      </c>
      <c r="T130" s="62">
        <f t="shared" si="88"/>
        <v>215.6982227646331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2.729666580241953E-15</v>
      </c>
      <c r="AC130" s="24">
        <f t="shared" si="57"/>
        <v>2.729666580241953E-15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338.77090459332697</v>
      </c>
      <c r="AO130" s="62">
        <f t="shared" si="90"/>
        <v>274.25481920867406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5.1115882800507839E-15</v>
      </c>
      <c r="AX130" s="23">
        <f t="shared" si="60"/>
        <v>5.1115882800507839E-15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5.1431925385259088E-14</v>
      </c>
      <c r="P131" s="14">
        <f t="shared" si="87"/>
        <v>8.3482866290946129E-13</v>
      </c>
      <c r="Q131" s="22">
        <f t="shared" ref="Q131:Q153" si="108">(O131+P131)*0.475*44/12</f>
        <v>1.5435705246133045E-12</v>
      </c>
      <c r="R131" s="62">
        <f t="shared" ref="R131:R194" si="109">Q131+(I131+J131)*44/12</f>
        <v>293.33333333333485</v>
      </c>
      <c r="S131" s="62">
        <f ca="1">AVERAGE(OFFSET($R$3,0,0,'Données projet'!$E$9+1,1))-AVERAGE(OFFSET($H$3,0,0,'Données projet'!$E$9+1,1))</f>
        <v>276.41972319856524</v>
      </c>
      <c r="T131" s="62">
        <f t="shared" si="88"/>
        <v>215.6982227646331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1.9301657492673781E-15</v>
      </c>
      <c r="AC131" s="24">
        <f t="shared" si="57"/>
        <v>1.9301657492673781E-15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338.77090459332697</v>
      </c>
      <c r="AO131" s="62">
        <f t="shared" si="90"/>
        <v>274.25481920867406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3.6144387354575905E-15</v>
      </c>
      <c r="AX131" s="23">
        <f t="shared" si="60"/>
        <v>3.6144387354575905E-15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5.1431925385259088E-14</v>
      </c>
      <c r="P132" s="14">
        <f t="shared" si="87"/>
        <v>8.3482866290946129E-13</v>
      </c>
      <c r="Q132" s="22">
        <f t="shared" si="108"/>
        <v>1.5435705246133045E-12</v>
      </c>
      <c r="R132" s="62">
        <f t="shared" si="109"/>
        <v>293.33333333333485</v>
      </c>
      <c r="S132" s="62">
        <f ca="1">AVERAGE(OFFSET($R$3,0,0,'Données projet'!$E$9+1,1))-AVERAGE(OFFSET($H$3,0,0,'Données projet'!$E$9+1,1))</f>
        <v>276.41972319856524</v>
      </c>
      <c r="T132" s="62">
        <f t="shared" si="88"/>
        <v>215.6982227646331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1.3648332901209765E-15</v>
      </c>
      <c r="AC132" s="24">
        <f t="shared" ref="AC132:AC153" si="111">SUM(Z132:AB132)</f>
        <v>1.3648332901209765E-15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338.77090459332697</v>
      </c>
      <c r="AO132" s="62">
        <f t="shared" si="90"/>
        <v>274.25481920867406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2.555794140025392E-15</v>
      </c>
      <c r="AX132" s="23">
        <f t="shared" ref="AX132:AX153" si="114">SUM(AU132:AW132)</f>
        <v>2.555794140025392E-15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5.1431925385259088E-14</v>
      </c>
      <c r="P133" s="14">
        <f t="shared" ref="P133:P196" si="141">EXP(-1.0587+0.8836*LN(O133)+0.284)</f>
        <v>8.3482866290946129E-13</v>
      </c>
      <c r="Q133" s="22">
        <f t="shared" si="108"/>
        <v>1.5435705246133045E-12</v>
      </c>
      <c r="R133" s="62">
        <f t="shared" si="109"/>
        <v>293.33333333333485</v>
      </c>
      <c r="S133" s="62">
        <f ca="1">AVERAGE(OFFSET($R$3,0,0,'Données projet'!$E$9+1,1))-AVERAGE(OFFSET($H$3,0,0,'Données projet'!$E$9+1,1))</f>
        <v>276.41972319856524</v>
      </c>
      <c r="T133" s="62">
        <f t="shared" ref="T133:T196" si="142">$T$3</f>
        <v>215.6982227646331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9.6508287463368906E-16</v>
      </c>
      <c r="AC133" s="24">
        <f t="shared" si="111"/>
        <v>9.6508287463368906E-16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338.77090459332697</v>
      </c>
      <c r="AO133" s="62">
        <f t="shared" ref="AO133:AO196" si="144">$AO$3</f>
        <v>274.25481920867406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1.8072193677287952E-15</v>
      </c>
      <c r="AX133" s="23">
        <f t="shared" si="114"/>
        <v>1.8072193677287952E-15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5.1431925385259088E-14</v>
      </c>
      <c r="P134" s="14">
        <f t="shared" si="141"/>
        <v>8.3482866290946129E-13</v>
      </c>
      <c r="Q134" s="22">
        <f t="shared" si="108"/>
        <v>1.5435705246133045E-12</v>
      </c>
      <c r="R134" s="62">
        <f t="shared" si="109"/>
        <v>293.33333333333485</v>
      </c>
      <c r="S134" s="62">
        <f ca="1">AVERAGE(OFFSET($R$3,0,0,'Données projet'!$E$9+1,1))-AVERAGE(OFFSET($H$3,0,0,'Données projet'!$E$9+1,1))</f>
        <v>276.41972319856524</v>
      </c>
      <c r="T134" s="62">
        <f t="shared" si="142"/>
        <v>215.6982227646331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6.8241664506048824E-16</v>
      </c>
      <c r="AC134" s="24">
        <f t="shared" si="111"/>
        <v>6.8241664506048824E-16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338.77090459332697</v>
      </c>
      <c r="AO134" s="62">
        <f t="shared" si="144"/>
        <v>274.25481920867406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1.277897070012696E-15</v>
      </c>
      <c r="AX134" s="23">
        <f t="shared" si="114"/>
        <v>1.277897070012696E-15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5.1431925385259088E-14</v>
      </c>
      <c r="P135" s="14">
        <f t="shared" si="141"/>
        <v>8.3482866290946129E-13</v>
      </c>
      <c r="Q135" s="22">
        <f t="shared" si="108"/>
        <v>1.5435705246133045E-12</v>
      </c>
      <c r="R135" s="62">
        <f t="shared" si="109"/>
        <v>293.33333333333485</v>
      </c>
      <c r="S135" s="62">
        <f ca="1">AVERAGE(OFFSET($R$3,0,0,'Données projet'!$E$9+1,1))-AVERAGE(OFFSET($H$3,0,0,'Données projet'!$E$9+1,1))</f>
        <v>276.41972319856524</v>
      </c>
      <c r="T135" s="62">
        <f t="shared" si="142"/>
        <v>215.6982227646331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4.8254143731684453E-16</v>
      </c>
      <c r="AC135" s="24">
        <f t="shared" si="111"/>
        <v>4.8254143731684453E-16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338.77090459332697</v>
      </c>
      <c r="AO135" s="62">
        <f t="shared" si="144"/>
        <v>274.25481920867406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9.0360968386439761E-16</v>
      </c>
      <c r="AX135" s="23">
        <f t="shared" si="114"/>
        <v>9.0360968386439761E-16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5.1431925385259088E-14</v>
      </c>
      <c r="P136" s="14">
        <f t="shared" si="141"/>
        <v>8.3482866290946129E-13</v>
      </c>
      <c r="Q136" s="22">
        <f t="shared" si="108"/>
        <v>1.5435705246133045E-12</v>
      </c>
      <c r="R136" s="62">
        <f t="shared" si="109"/>
        <v>293.33333333333485</v>
      </c>
      <c r="S136" s="62">
        <f ca="1">AVERAGE(OFFSET($R$3,0,0,'Données projet'!$E$9+1,1))-AVERAGE(OFFSET($H$3,0,0,'Données projet'!$E$9+1,1))</f>
        <v>276.41972319856524</v>
      </c>
      <c r="T136" s="62">
        <f t="shared" si="142"/>
        <v>215.6982227646331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3.4120832253024412E-16</v>
      </c>
      <c r="AC136" s="24">
        <f t="shared" si="111"/>
        <v>3.4120832253024412E-16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338.77090459332697</v>
      </c>
      <c r="AO136" s="62">
        <f t="shared" si="144"/>
        <v>274.25481920867406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6.3894853500634799E-16</v>
      </c>
      <c r="AX136" s="23">
        <f t="shared" si="114"/>
        <v>6.3894853500634799E-16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5.1431925385259088E-14</v>
      </c>
      <c r="P137" s="14">
        <f t="shared" si="141"/>
        <v>8.3482866290946129E-13</v>
      </c>
      <c r="Q137" s="22">
        <f t="shared" si="108"/>
        <v>1.5435705246133045E-12</v>
      </c>
      <c r="R137" s="62">
        <f t="shared" si="109"/>
        <v>293.33333333333485</v>
      </c>
      <c r="S137" s="62">
        <f ca="1">AVERAGE(OFFSET($R$3,0,0,'Données projet'!$E$9+1,1))-AVERAGE(OFFSET($H$3,0,0,'Données projet'!$E$9+1,1))</f>
        <v>276.41972319856524</v>
      </c>
      <c r="T137" s="62">
        <f t="shared" si="142"/>
        <v>215.6982227646331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2.4127071865842226E-16</v>
      </c>
      <c r="AC137" s="24">
        <f t="shared" si="111"/>
        <v>2.4127071865842226E-16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338.77090459332697</v>
      </c>
      <c r="AO137" s="62">
        <f t="shared" si="144"/>
        <v>274.25481920867406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4.5180484193219881E-16</v>
      </c>
      <c r="AX137" s="23">
        <f t="shared" si="114"/>
        <v>4.5180484193219881E-16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5.1431925385259088E-14</v>
      </c>
      <c r="P138" s="14">
        <f t="shared" si="141"/>
        <v>8.3482866290946129E-13</v>
      </c>
      <c r="Q138" s="22">
        <f t="shared" si="108"/>
        <v>1.5435705246133045E-12</v>
      </c>
      <c r="R138" s="62">
        <f t="shared" si="109"/>
        <v>293.33333333333485</v>
      </c>
      <c r="S138" s="62">
        <f ca="1">AVERAGE(OFFSET($R$3,0,0,'Données projet'!$E$9+1,1))-AVERAGE(OFFSET($H$3,0,0,'Données projet'!$E$9+1,1))</f>
        <v>276.41972319856524</v>
      </c>
      <c r="T138" s="62">
        <f t="shared" si="142"/>
        <v>215.6982227646331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1.7060416126512206E-16</v>
      </c>
      <c r="AC138" s="24">
        <f t="shared" si="111"/>
        <v>1.7060416126512206E-16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338.77090459332697</v>
      </c>
      <c r="AO138" s="62">
        <f t="shared" si="144"/>
        <v>274.25481920867406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3.1947426750317399E-16</v>
      </c>
      <c r="AX138" s="23">
        <f t="shared" si="114"/>
        <v>3.1947426750317399E-16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5.1431925385259088E-14</v>
      </c>
      <c r="P139" s="14">
        <f t="shared" si="141"/>
        <v>8.3482866290946129E-13</v>
      </c>
      <c r="Q139" s="22">
        <f t="shared" si="108"/>
        <v>1.5435705246133045E-12</v>
      </c>
      <c r="R139" s="62">
        <f t="shared" si="109"/>
        <v>293.33333333333485</v>
      </c>
      <c r="S139" s="62">
        <f ca="1">AVERAGE(OFFSET($R$3,0,0,'Données projet'!$E$9+1,1))-AVERAGE(OFFSET($H$3,0,0,'Données projet'!$E$9+1,1))</f>
        <v>276.41972319856524</v>
      </c>
      <c r="T139" s="62">
        <f t="shared" si="142"/>
        <v>215.6982227646331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1.2063535932921113E-16</v>
      </c>
      <c r="AC139" s="24">
        <f t="shared" si="111"/>
        <v>1.2063535932921113E-16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338.77090459332697</v>
      </c>
      <c r="AO139" s="62">
        <f t="shared" si="144"/>
        <v>274.25481920867406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2.259024209660994E-16</v>
      </c>
      <c r="AX139" s="23">
        <f t="shared" si="114"/>
        <v>2.259024209660994E-16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5.1431925385259088E-14</v>
      </c>
      <c r="P140" s="14">
        <f t="shared" si="141"/>
        <v>8.3482866290946129E-13</v>
      </c>
      <c r="Q140" s="22">
        <f t="shared" si="108"/>
        <v>1.5435705246133045E-12</v>
      </c>
      <c r="R140" s="62">
        <f t="shared" si="109"/>
        <v>293.33333333333485</v>
      </c>
      <c r="S140" s="62">
        <f ca="1">AVERAGE(OFFSET($R$3,0,0,'Données projet'!$E$9+1,1))-AVERAGE(OFFSET($H$3,0,0,'Données projet'!$E$9+1,1))</f>
        <v>276.41972319856524</v>
      </c>
      <c r="T140" s="62">
        <f t="shared" si="142"/>
        <v>215.6982227646331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8.530208063256103E-17</v>
      </c>
      <c r="AC140" s="24">
        <f t="shared" si="111"/>
        <v>8.530208063256103E-17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338.77090459332697</v>
      </c>
      <c r="AO140" s="62">
        <f t="shared" si="144"/>
        <v>274.25481920867406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1.59737133751587E-16</v>
      </c>
      <c r="AX140" s="23">
        <f t="shared" si="114"/>
        <v>1.59737133751587E-16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5.1431925385259088E-14</v>
      </c>
      <c r="P141" s="14">
        <f t="shared" si="141"/>
        <v>8.3482866290946129E-13</v>
      </c>
      <c r="Q141" s="22">
        <f t="shared" si="108"/>
        <v>1.5435705246133045E-12</v>
      </c>
      <c r="R141" s="62">
        <f t="shared" si="109"/>
        <v>293.33333333333485</v>
      </c>
      <c r="S141" s="62">
        <f ca="1">AVERAGE(OFFSET($R$3,0,0,'Données projet'!$E$9+1,1))-AVERAGE(OFFSET($H$3,0,0,'Données projet'!$E$9+1,1))</f>
        <v>276.41972319856524</v>
      </c>
      <c r="T141" s="62">
        <f t="shared" si="142"/>
        <v>215.6982227646331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6.0317679664605566E-17</v>
      </c>
      <c r="AC141" s="24">
        <f t="shared" si="111"/>
        <v>6.0317679664605566E-17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338.77090459332697</v>
      </c>
      <c r="AO141" s="62">
        <f t="shared" si="144"/>
        <v>274.25481920867406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1.129512104830497E-16</v>
      </c>
      <c r="AX141" s="23">
        <f t="shared" si="114"/>
        <v>1.129512104830497E-16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5.1431925385259088E-14</v>
      </c>
      <c r="P142" s="14">
        <f t="shared" si="141"/>
        <v>8.3482866290946129E-13</v>
      </c>
      <c r="Q142" s="22">
        <f t="shared" si="108"/>
        <v>1.5435705246133045E-12</v>
      </c>
      <c r="R142" s="62">
        <f t="shared" si="109"/>
        <v>293.33333333333485</v>
      </c>
      <c r="S142" s="62">
        <f ca="1">AVERAGE(OFFSET($R$3,0,0,'Données projet'!$E$9+1,1))-AVERAGE(OFFSET($H$3,0,0,'Données projet'!$E$9+1,1))</f>
        <v>276.41972319856524</v>
      </c>
      <c r="T142" s="62">
        <f t="shared" si="142"/>
        <v>215.6982227646331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4.2651040316280515E-17</v>
      </c>
      <c r="AC142" s="24">
        <f t="shared" si="111"/>
        <v>4.2651040316280515E-17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338.77090459332697</v>
      </c>
      <c r="AO142" s="62">
        <f t="shared" si="144"/>
        <v>274.25481920867406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7.9868566875793499E-17</v>
      </c>
      <c r="AX142" s="23">
        <f t="shared" si="114"/>
        <v>7.9868566875793499E-17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5.1431925385259088E-14</v>
      </c>
      <c r="P143" s="14">
        <f t="shared" si="141"/>
        <v>8.3482866290946129E-13</v>
      </c>
      <c r="Q143" s="22">
        <f t="shared" si="108"/>
        <v>1.5435705246133045E-12</v>
      </c>
      <c r="R143" s="62">
        <f t="shared" si="109"/>
        <v>293.33333333333485</v>
      </c>
      <c r="S143" s="62">
        <f ca="1">AVERAGE(OFFSET($R$3,0,0,'Données projet'!$E$9+1,1))-AVERAGE(OFFSET($H$3,0,0,'Données projet'!$E$9+1,1))</f>
        <v>276.41972319856524</v>
      </c>
      <c r="T143" s="62">
        <f t="shared" si="142"/>
        <v>215.6982227646331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3.0158839832302783E-17</v>
      </c>
      <c r="AC143" s="24">
        <f t="shared" si="111"/>
        <v>3.0158839832302783E-17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338.77090459332697</v>
      </c>
      <c r="AO143" s="62">
        <f t="shared" si="144"/>
        <v>274.25481920867406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5.6475605241524851E-17</v>
      </c>
      <c r="AX143" s="23">
        <f t="shared" si="114"/>
        <v>5.6475605241524851E-17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5.1431925385259088E-14</v>
      </c>
      <c r="P144" s="14">
        <f t="shared" si="141"/>
        <v>8.3482866290946129E-13</v>
      </c>
      <c r="Q144" s="22">
        <f t="shared" si="108"/>
        <v>1.5435705246133045E-12</v>
      </c>
      <c r="R144" s="62">
        <f t="shared" si="109"/>
        <v>293.33333333333485</v>
      </c>
      <c r="S144" s="62">
        <f ca="1">AVERAGE(OFFSET($R$3,0,0,'Données projet'!$E$9+1,1))-AVERAGE(OFFSET($H$3,0,0,'Données projet'!$E$9+1,1))</f>
        <v>276.41972319856524</v>
      </c>
      <c r="T144" s="62">
        <f t="shared" si="142"/>
        <v>215.6982227646331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2.1325520158140258E-17</v>
      </c>
      <c r="AC144" s="24">
        <f t="shared" si="111"/>
        <v>2.1325520158140258E-17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338.77090459332697</v>
      </c>
      <c r="AO144" s="62">
        <f t="shared" si="144"/>
        <v>274.25481920867406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3.9934283437896749E-17</v>
      </c>
      <c r="AX144" s="23">
        <f t="shared" si="114"/>
        <v>3.9934283437896749E-17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5.1431925385259088E-14</v>
      </c>
      <c r="P145" s="14">
        <f t="shared" si="141"/>
        <v>8.3482866290946129E-13</v>
      </c>
      <c r="Q145" s="22">
        <f t="shared" si="108"/>
        <v>1.5435705246133045E-12</v>
      </c>
      <c r="R145" s="62">
        <f t="shared" si="109"/>
        <v>293.33333333333485</v>
      </c>
      <c r="S145" s="62">
        <f ca="1">AVERAGE(OFFSET($R$3,0,0,'Données projet'!$E$9+1,1))-AVERAGE(OFFSET($H$3,0,0,'Données projet'!$E$9+1,1))</f>
        <v>276.41972319856524</v>
      </c>
      <c r="T145" s="62">
        <f t="shared" si="142"/>
        <v>215.6982227646331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1.5079419916151392E-17</v>
      </c>
      <c r="AC145" s="24">
        <f t="shared" si="111"/>
        <v>1.5079419916151392E-17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338.77090459332697</v>
      </c>
      <c r="AO145" s="62">
        <f t="shared" si="144"/>
        <v>274.25481920867406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2.8237802620762425E-17</v>
      </c>
      <c r="AX145" s="23">
        <f t="shared" si="114"/>
        <v>2.8237802620762425E-17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5.1431925385259088E-14</v>
      </c>
      <c r="P146" s="14">
        <f t="shared" si="141"/>
        <v>8.3482866290946129E-13</v>
      </c>
      <c r="Q146" s="22">
        <f t="shared" si="108"/>
        <v>1.5435705246133045E-12</v>
      </c>
      <c r="R146" s="62">
        <f t="shared" si="109"/>
        <v>293.33333333333485</v>
      </c>
      <c r="S146" s="62">
        <f ca="1">AVERAGE(OFFSET($R$3,0,0,'Données projet'!$E$9+1,1))-AVERAGE(OFFSET($H$3,0,0,'Données projet'!$E$9+1,1))</f>
        <v>276.41972319856524</v>
      </c>
      <c r="T146" s="62">
        <f t="shared" si="142"/>
        <v>215.6982227646331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1.0662760079070129E-17</v>
      </c>
      <c r="AC146" s="24">
        <f t="shared" si="111"/>
        <v>1.0662760079070129E-17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338.77090459332697</v>
      </c>
      <c r="AO146" s="62">
        <f t="shared" si="144"/>
        <v>274.25481920867406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1.9967141718948375E-17</v>
      </c>
      <c r="AX146" s="23">
        <f t="shared" si="114"/>
        <v>1.9967141718948375E-17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5.1431925385259088E-14</v>
      </c>
      <c r="P147" s="14">
        <f t="shared" si="141"/>
        <v>8.3482866290946129E-13</v>
      </c>
      <c r="Q147" s="22">
        <f t="shared" si="108"/>
        <v>1.5435705246133045E-12</v>
      </c>
      <c r="R147" s="62">
        <f t="shared" si="109"/>
        <v>293.33333333333485</v>
      </c>
      <c r="S147" s="62">
        <f ca="1">AVERAGE(OFFSET($R$3,0,0,'Données projet'!$E$9+1,1))-AVERAGE(OFFSET($H$3,0,0,'Données projet'!$E$9+1,1))</f>
        <v>276.41972319856524</v>
      </c>
      <c r="T147" s="62">
        <f t="shared" si="142"/>
        <v>215.6982227646331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7.5397099580756958E-18</v>
      </c>
      <c r="AC147" s="24">
        <f t="shared" si="111"/>
        <v>7.5397099580756958E-18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338.77090459332697</v>
      </c>
      <c r="AO147" s="62">
        <f t="shared" si="144"/>
        <v>274.25481920867406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1.4118901310381213E-17</v>
      </c>
      <c r="AX147" s="23">
        <f t="shared" si="114"/>
        <v>1.4118901310381213E-17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5.1431925385259088E-14</v>
      </c>
      <c r="P148" s="14">
        <f t="shared" si="141"/>
        <v>8.3482866290946129E-13</v>
      </c>
      <c r="Q148" s="22">
        <f t="shared" si="108"/>
        <v>1.5435705246133045E-12</v>
      </c>
      <c r="R148" s="62">
        <f t="shared" si="109"/>
        <v>293.33333333333485</v>
      </c>
      <c r="S148" s="62">
        <f ca="1">AVERAGE(OFFSET($R$3,0,0,'Données projet'!$E$9+1,1))-AVERAGE(OFFSET($H$3,0,0,'Données projet'!$E$9+1,1))</f>
        <v>276.41972319856524</v>
      </c>
      <c r="T148" s="62">
        <f t="shared" si="142"/>
        <v>215.6982227646331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5.3313800395350644E-18</v>
      </c>
      <c r="AC148" s="24">
        <f t="shared" si="111"/>
        <v>5.3313800395350644E-18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338.77090459332697</v>
      </c>
      <c r="AO148" s="62">
        <f t="shared" si="144"/>
        <v>274.25481920867406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9.9835708594741873E-18</v>
      </c>
      <c r="AX148" s="23">
        <f t="shared" si="114"/>
        <v>9.9835708594741873E-18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5.1431925385259088E-14</v>
      </c>
      <c r="P149" s="14">
        <f t="shared" si="141"/>
        <v>8.3482866290946129E-13</v>
      </c>
      <c r="Q149" s="22">
        <f t="shared" si="108"/>
        <v>1.5435705246133045E-12</v>
      </c>
      <c r="R149" s="62">
        <f t="shared" si="109"/>
        <v>293.33333333333485</v>
      </c>
      <c r="S149" s="62">
        <f ca="1">AVERAGE(OFFSET($R$3,0,0,'Données projet'!$E$9+1,1))-AVERAGE(OFFSET($H$3,0,0,'Données projet'!$E$9+1,1))</f>
        <v>276.41972319856524</v>
      </c>
      <c r="T149" s="62">
        <f t="shared" si="142"/>
        <v>215.6982227646331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3.7698549790378479E-18</v>
      </c>
      <c r="AC149" s="24">
        <f t="shared" si="111"/>
        <v>3.7698549790378479E-18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338.77090459332697</v>
      </c>
      <c r="AO149" s="62">
        <f t="shared" si="144"/>
        <v>274.25481920867406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7.0594506551906064E-18</v>
      </c>
      <c r="AX149" s="23">
        <f t="shared" si="114"/>
        <v>7.0594506551906064E-18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5.1431925385259088E-14</v>
      </c>
      <c r="P150" s="14">
        <f t="shared" si="141"/>
        <v>8.3482866290946129E-13</v>
      </c>
      <c r="Q150" s="22">
        <f t="shared" si="108"/>
        <v>1.5435705246133045E-12</v>
      </c>
      <c r="R150" s="62">
        <f t="shared" si="109"/>
        <v>293.33333333333485</v>
      </c>
      <c r="S150" s="62">
        <f ca="1">AVERAGE(OFFSET($R$3,0,0,'Données projet'!$E$9+1,1))-AVERAGE(OFFSET($H$3,0,0,'Données projet'!$E$9+1,1))</f>
        <v>276.41972319856524</v>
      </c>
      <c r="T150" s="62">
        <f t="shared" si="142"/>
        <v>215.6982227646331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2.6656900197675322E-18</v>
      </c>
      <c r="AC150" s="24">
        <f t="shared" si="111"/>
        <v>2.6656900197675322E-18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338.77090459332697</v>
      </c>
      <c r="AO150" s="62">
        <f t="shared" si="144"/>
        <v>274.25481920867406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4.9917854297370937E-18</v>
      </c>
      <c r="AX150" s="23">
        <f t="shared" si="114"/>
        <v>4.9917854297370937E-18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5.1431925385259088E-14</v>
      </c>
      <c r="P151" s="14">
        <f t="shared" si="141"/>
        <v>8.3482866290946129E-13</v>
      </c>
      <c r="Q151" s="22">
        <f t="shared" si="108"/>
        <v>1.5435705246133045E-12</v>
      </c>
      <c r="R151" s="62">
        <f t="shared" si="109"/>
        <v>293.33333333333485</v>
      </c>
      <c r="S151" s="62">
        <f ca="1">AVERAGE(OFFSET($R$3,0,0,'Données projet'!$E$9+1,1))-AVERAGE(OFFSET($H$3,0,0,'Données projet'!$E$9+1,1))</f>
        <v>276.41972319856524</v>
      </c>
      <c r="T151" s="62">
        <f t="shared" si="142"/>
        <v>215.6982227646331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1.8849274895189239E-18</v>
      </c>
      <c r="AC151" s="24">
        <f t="shared" si="111"/>
        <v>1.8849274895189239E-18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338.77090459332697</v>
      </c>
      <c r="AO151" s="62">
        <f t="shared" si="144"/>
        <v>274.25481920867406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3.5297253275953032E-18</v>
      </c>
      <c r="AX151" s="23">
        <f t="shared" si="114"/>
        <v>3.5297253275953032E-18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5.1431925385259088E-14</v>
      </c>
      <c r="P152" s="14">
        <f t="shared" si="141"/>
        <v>8.3482866290946129E-13</v>
      </c>
      <c r="Q152" s="22">
        <f t="shared" si="108"/>
        <v>1.5435705246133045E-12</v>
      </c>
      <c r="R152" s="62">
        <f t="shared" si="109"/>
        <v>293.33333333333485</v>
      </c>
      <c r="S152" s="62">
        <f ca="1">AVERAGE(OFFSET($R$3,0,0,'Données projet'!$E$9+1,1))-AVERAGE(OFFSET($H$3,0,0,'Données projet'!$E$9+1,1))</f>
        <v>276.41972319856524</v>
      </c>
      <c r="T152" s="62">
        <f t="shared" si="142"/>
        <v>215.6982227646331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1.3328450098837661E-18</v>
      </c>
      <c r="AC152" s="24">
        <f t="shared" si="111"/>
        <v>1.3328450098837661E-18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338.77090459332697</v>
      </c>
      <c r="AO152" s="62">
        <f t="shared" si="144"/>
        <v>274.25481920867406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2.4958927148685468E-18</v>
      </c>
      <c r="AX152" s="23">
        <f t="shared" si="114"/>
        <v>2.4958927148685468E-18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5.1431925385259088E-14</v>
      </c>
      <c r="P153" s="14">
        <f t="shared" si="141"/>
        <v>8.3482866290946129E-13</v>
      </c>
      <c r="Q153" s="22">
        <f t="shared" si="108"/>
        <v>1.5435705246133045E-12</v>
      </c>
      <c r="R153" s="62">
        <f t="shared" si="109"/>
        <v>293.33333333333485</v>
      </c>
      <c r="S153" s="62">
        <f ca="1">AVERAGE(OFFSET($R$3,0,0,'Données projet'!$E$9+1,1))-AVERAGE(OFFSET($H$3,0,0,'Données projet'!$E$9+1,1))</f>
        <v>276.41972319856524</v>
      </c>
      <c r="T153" s="62">
        <f t="shared" si="142"/>
        <v>215.6982227646331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9.4246374475946197E-19</v>
      </c>
      <c r="AC153" s="24">
        <f t="shared" si="111"/>
        <v>9.4246374475946197E-19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338.77090459332697</v>
      </c>
      <c r="AO153" s="62">
        <f t="shared" si="144"/>
        <v>274.25481920867406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1.7648626637976516E-18</v>
      </c>
      <c r="AX153" s="23">
        <f t="shared" si="114"/>
        <v>1.7648626637976516E-18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5.1431925385259088E-14</v>
      </c>
      <c r="P154" s="14">
        <f t="shared" si="141"/>
        <v>8.3482866290946129E-13</v>
      </c>
      <c r="Q154" s="22">
        <f t="shared" ref="Q154:Q203" si="162">(O154+P154)*0.475*44/12</f>
        <v>1.5435705246133045E-12</v>
      </c>
      <c r="R154" s="62">
        <f t="shared" si="109"/>
        <v>293.33333333333485</v>
      </c>
      <c r="S154" s="62">
        <f ca="1">AVERAGE(OFFSET($R$3,0,0,'Données projet'!$E$9+1,1))-AVERAGE(OFFSET($H$3,0,0,'Données projet'!$E$9+1,1))</f>
        <v>276.41972319856524</v>
      </c>
      <c r="T154" s="62">
        <f t="shared" si="142"/>
        <v>215.6982227646331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6.6642250494188305E-19</v>
      </c>
      <c r="AC154" s="24">
        <f t="shared" ref="AC154:AC203" si="163">SUM(Z154:AB154)</f>
        <v>6.6642250494188305E-19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338.77090459332697</v>
      </c>
      <c r="AO154" s="62">
        <f t="shared" si="144"/>
        <v>274.25481920867406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1.2479463574342734E-18</v>
      </c>
      <c r="AX154" s="23">
        <f t="shared" ref="AX154:AX203" si="166">SUM(AU154:AW154)</f>
        <v>1.2479463574342734E-18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5.1431925385259088E-14</v>
      </c>
      <c r="P155" s="14">
        <f t="shared" si="141"/>
        <v>8.3482866290946129E-13</v>
      </c>
      <c r="Q155" s="22">
        <f t="shared" si="162"/>
        <v>1.5435705246133045E-12</v>
      </c>
      <c r="R155" s="62">
        <f t="shared" si="109"/>
        <v>293.33333333333485</v>
      </c>
      <c r="S155" s="62">
        <f ca="1">AVERAGE(OFFSET($R$3,0,0,'Données projet'!$E$9+1,1))-AVERAGE(OFFSET($H$3,0,0,'Données projet'!$E$9+1,1))</f>
        <v>276.41972319856524</v>
      </c>
      <c r="T155" s="62">
        <f t="shared" si="142"/>
        <v>215.6982227646331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4.7123187237973098E-19</v>
      </c>
      <c r="AC155" s="24">
        <f t="shared" si="163"/>
        <v>4.7123187237973098E-19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338.77090459332697</v>
      </c>
      <c r="AO155" s="62">
        <f t="shared" si="144"/>
        <v>274.25481920867406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8.8243133189882579E-19</v>
      </c>
      <c r="AX155" s="23">
        <f t="shared" si="166"/>
        <v>8.8243133189882579E-19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5.1431925385259088E-14</v>
      </c>
      <c r="P156" s="14">
        <f t="shared" si="141"/>
        <v>8.3482866290946129E-13</v>
      </c>
      <c r="Q156" s="22">
        <f t="shared" si="162"/>
        <v>1.5435705246133045E-12</v>
      </c>
      <c r="R156" s="62">
        <f t="shared" si="109"/>
        <v>293.33333333333485</v>
      </c>
      <c r="S156" s="62">
        <f ca="1">AVERAGE(OFFSET($R$3,0,0,'Données projet'!$E$9+1,1))-AVERAGE(OFFSET($H$3,0,0,'Données projet'!$E$9+1,1))</f>
        <v>276.41972319856524</v>
      </c>
      <c r="T156" s="62">
        <f t="shared" si="142"/>
        <v>215.6982227646331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3.3321125247094152E-19</v>
      </c>
      <c r="AC156" s="24">
        <f t="shared" si="163"/>
        <v>3.3321125247094152E-19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338.77090459332697</v>
      </c>
      <c r="AO156" s="62">
        <f t="shared" si="144"/>
        <v>274.25481920867406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6.2397317871713671E-19</v>
      </c>
      <c r="AX156" s="23">
        <f t="shared" si="166"/>
        <v>6.2397317871713671E-19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5.1431925385259088E-14</v>
      </c>
      <c r="P157" s="14">
        <f t="shared" si="141"/>
        <v>8.3482866290946129E-13</v>
      </c>
      <c r="Q157" s="22">
        <f t="shared" si="162"/>
        <v>1.5435705246133045E-12</v>
      </c>
      <c r="R157" s="62">
        <f t="shared" si="109"/>
        <v>293.33333333333485</v>
      </c>
      <c r="S157" s="62">
        <f ca="1">AVERAGE(OFFSET($R$3,0,0,'Données projet'!$E$9+1,1))-AVERAGE(OFFSET($H$3,0,0,'Données projet'!$E$9+1,1))</f>
        <v>276.41972319856524</v>
      </c>
      <c r="T157" s="62">
        <f t="shared" si="142"/>
        <v>215.6982227646331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2.3561593618986549E-19</v>
      </c>
      <c r="AC157" s="24">
        <f t="shared" si="163"/>
        <v>2.3561593618986549E-19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338.77090459332697</v>
      </c>
      <c r="AO157" s="62">
        <f t="shared" si="144"/>
        <v>274.25481920867406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4.412156659494129E-19</v>
      </c>
      <c r="AX157" s="23">
        <f t="shared" si="166"/>
        <v>4.412156659494129E-19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5.1431925385259088E-14</v>
      </c>
      <c r="P158" s="14">
        <f t="shared" si="141"/>
        <v>8.3482866290946129E-13</v>
      </c>
      <c r="Q158" s="22">
        <f t="shared" si="162"/>
        <v>1.5435705246133045E-12</v>
      </c>
      <c r="R158" s="62">
        <f t="shared" si="109"/>
        <v>293.33333333333485</v>
      </c>
      <c r="S158" s="62">
        <f ca="1">AVERAGE(OFFSET($R$3,0,0,'Données projet'!$E$9+1,1))-AVERAGE(OFFSET($H$3,0,0,'Données projet'!$E$9+1,1))</f>
        <v>276.41972319856524</v>
      </c>
      <c r="T158" s="62">
        <f t="shared" si="142"/>
        <v>215.6982227646331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1.6660562623547076E-19</v>
      </c>
      <c r="AC158" s="24">
        <f t="shared" si="163"/>
        <v>1.6660562623547076E-19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338.77090459332697</v>
      </c>
      <c r="AO158" s="62">
        <f t="shared" si="144"/>
        <v>274.25481920867406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3.1198658935856835E-19</v>
      </c>
      <c r="AX158" s="23">
        <f t="shared" si="166"/>
        <v>3.1198658935856835E-19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5.1431925385259088E-14</v>
      </c>
      <c r="P159" s="14">
        <f t="shared" si="141"/>
        <v>8.3482866290946129E-13</v>
      </c>
      <c r="Q159" s="22">
        <f t="shared" si="162"/>
        <v>1.5435705246133045E-12</v>
      </c>
      <c r="R159" s="62">
        <f t="shared" si="109"/>
        <v>293.33333333333485</v>
      </c>
      <c r="S159" s="62">
        <f ca="1">AVERAGE(OFFSET($R$3,0,0,'Données projet'!$E$9+1,1))-AVERAGE(OFFSET($H$3,0,0,'Données projet'!$E$9+1,1))</f>
        <v>276.41972319856524</v>
      </c>
      <c r="T159" s="62">
        <f t="shared" si="142"/>
        <v>215.6982227646331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1.1780796809493275E-19</v>
      </c>
      <c r="AC159" s="24">
        <f t="shared" si="163"/>
        <v>1.1780796809493275E-19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338.77090459332697</v>
      </c>
      <c r="AO159" s="62">
        <f t="shared" si="144"/>
        <v>274.25481920867406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2.2060783297470645E-19</v>
      </c>
      <c r="AX159" s="23">
        <f t="shared" si="166"/>
        <v>2.2060783297470645E-19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5.1431925385259088E-14</v>
      </c>
      <c r="P160" s="14">
        <f t="shared" si="141"/>
        <v>8.3482866290946129E-13</v>
      </c>
      <c r="Q160" s="22">
        <f t="shared" si="162"/>
        <v>1.5435705246133045E-12</v>
      </c>
      <c r="R160" s="62">
        <f t="shared" si="109"/>
        <v>293.33333333333485</v>
      </c>
      <c r="S160" s="62">
        <f ca="1">AVERAGE(OFFSET($R$3,0,0,'Données projet'!$E$9+1,1))-AVERAGE(OFFSET($H$3,0,0,'Données projet'!$E$9+1,1))</f>
        <v>276.41972319856524</v>
      </c>
      <c r="T160" s="62">
        <f t="shared" si="142"/>
        <v>215.6982227646331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8.3302813117735381E-20</v>
      </c>
      <c r="AC160" s="24">
        <f t="shared" si="163"/>
        <v>8.3302813117735381E-20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338.77090459332697</v>
      </c>
      <c r="AO160" s="62">
        <f t="shared" si="144"/>
        <v>274.25481920867406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1.5599329467928418E-19</v>
      </c>
      <c r="AX160" s="23">
        <f t="shared" si="166"/>
        <v>1.5599329467928418E-19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5.1431925385259088E-14</v>
      </c>
      <c r="P161" s="14">
        <f t="shared" si="141"/>
        <v>8.3482866290946129E-13</v>
      </c>
      <c r="Q161" s="22">
        <f t="shared" si="162"/>
        <v>1.5435705246133045E-12</v>
      </c>
      <c r="R161" s="62">
        <f t="shared" si="109"/>
        <v>293.33333333333485</v>
      </c>
      <c r="S161" s="62">
        <f ca="1">AVERAGE(OFFSET($R$3,0,0,'Données projet'!$E$9+1,1))-AVERAGE(OFFSET($H$3,0,0,'Données projet'!$E$9+1,1))</f>
        <v>276.41972319856524</v>
      </c>
      <c r="T161" s="62">
        <f t="shared" si="142"/>
        <v>215.6982227646331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5.8903984047466373E-20</v>
      </c>
      <c r="AC161" s="24">
        <f t="shared" si="163"/>
        <v>5.8903984047466373E-20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338.77090459332697</v>
      </c>
      <c r="AO161" s="62">
        <f t="shared" si="144"/>
        <v>274.25481920867406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1.1030391648735322E-19</v>
      </c>
      <c r="AX161" s="23">
        <f t="shared" si="166"/>
        <v>1.1030391648735322E-19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5.1431925385259088E-14</v>
      </c>
      <c r="P162" s="14">
        <f t="shared" si="141"/>
        <v>8.3482866290946129E-13</v>
      </c>
      <c r="Q162" s="22">
        <f t="shared" si="162"/>
        <v>1.5435705246133045E-12</v>
      </c>
      <c r="R162" s="62">
        <f t="shared" si="109"/>
        <v>293.33333333333485</v>
      </c>
      <c r="S162" s="62">
        <f ca="1">AVERAGE(OFFSET($R$3,0,0,'Données projet'!$E$9+1,1))-AVERAGE(OFFSET($H$3,0,0,'Données projet'!$E$9+1,1))</f>
        <v>276.41972319856524</v>
      </c>
      <c r="T162" s="62">
        <f t="shared" si="142"/>
        <v>215.6982227646331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4.1651406558867691E-20</v>
      </c>
      <c r="AC162" s="24">
        <f t="shared" si="163"/>
        <v>4.1651406558867691E-20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338.77090459332697</v>
      </c>
      <c r="AO162" s="62">
        <f t="shared" si="144"/>
        <v>274.25481920867406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7.7996647339642089E-20</v>
      </c>
      <c r="AX162" s="23">
        <f t="shared" si="166"/>
        <v>7.7996647339642089E-20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5.1431925385259088E-14</v>
      </c>
      <c r="P163" s="14">
        <f t="shared" si="141"/>
        <v>8.3482866290946129E-13</v>
      </c>
      <c r="Q163" s="22">
        <f t="shared" si="162"/>
        <v>1.5435705246133045E-12</v>
      </c>
      <c r="R163" s="62">
        <f t="shared" si="109"/>
        <v>293.33333333333485</v>
      </c>
      <c r="S163" s="62">
        <f ca="1">AVERAGE(OFFSET($R$3,0,0,'Données projet'!$E$9+1,1))-AVERAGE(OFFSET($H$3,0,0,'Données projet'!$E$9+1,1))</f>
        <v>276.41972319856524</v>
      </c>
      <c r="T163" s="62">
        <f t="shared" si="142"/>
        <v>215.6982227646331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2.9451992023733187E-20</v>
      </c>
      <c r="AC163" s="24">
        <f t="shared" si="163"/>
        <v>2.9451992023733187E-20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338.77090459332697</v>
      </c>
      <c r="AO163" s="62">
        <f t="shared" si="144"/>
        <v>274.25481920867406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5.5151958243676612E-20</v>
      </c>
      <c r="AX163" s="23">
        <f t="shared" si="166"/>
        <v>5.5151958243676612E-20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5.1431925385259088E-14</v>
      </c>
      <c r="P164" s="14">
        <f t="shared" si="141"/>
        <v>8.3482866290946129E-13</v>
      </c>
      <c r="Q164" s="22">
        <f t="shared" si="162"/>
        <v>1.5435705246133045E-12</v>
      </c>
      <c r="R164" s="62">
        <f t="shared" si="109"/>
        <v>293.33333333333485</v>
      </c>
      <c r="S164" s="62">
        <f ca="1">AVERAGE(OFFSET($R$3,0,0,'Données projet'!$E$9+1,1))-AVERAGE(OFFSET($H$3,0,0,'Données projet'!$E$9+1,1))</f>
        <v>276.41972319856524</v>
      </c>
      <c r="T164" s="62">
        <f t="shared" si="142"/>
        <v>215.6982227646331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2.0825703279433845E-20</v>
      </c>
      <c r="AC164" s="24">
        <f t="shared" si="163"/>
        <v>2.0825703279433845E-20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338.77090459332697</v>
      </c>
      <c r="AO164" s="62">
        <f t="shared" si="144"/>
        <v>274.25481920867406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3.8998323669821044E-20</v>
      </c>
      <c r="AX164" s="23">
        <f t="shared" si="166"/>
        <v>3.8998323669821044E-20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5.1431925385259088E-14</v>
      </c>
      <c r="P165" s="14">
        <f t="shared" si="141"/>
        <v>8.3482866290946129E-13</v>
      </c>
      <c r="Q165" s="22">
        <f t="shared" si="162"/>
        <v>1.5435705246133045E-12</v>
      </c>
      <c r="R165" s="62">
        <f t="shared" si="109"/>
        <v>293.33333333333485</v>
      </c>
      <c r="S165" s="62">
        <f ca="1">AVERAGE(OFFSET($R$3,0,0,'Données projet'!$E$9+1,1))-AVERAGE(OFFSET($H$3,0,0,'Données projet'!$E$9+1,1))</f>
        <v>276.41972319856524</v>
      </c>
      <c r="T165" s="62">
        <f t="shared" si="142"/>
        <v>215.6982227646331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1.4725996011866593E-20</v>
      </c>
      <c r="AC165" s="24">
        <f t="shared" si="163"/>
        <v>1.4725996011866593E-20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338.77090459332697</v>
      </c>
      <c r="AO165" s="62">
        <f t="shared" si="144"/>
        <v>274.25481920867406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2.7575979121838306E-20</v>
      </c>
      <c r="AX165" s="23">
        <f t="shared" si="166"/>
        <v>2.7575979121838306E-20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5.1431925385259088E-14</v>
      </c>
      <c r="P166" s="14">
        <f t="shared" si="141"/>
        <v>8.3482866290946129E-13</v>
      </c>
      <c r="Q166" s="22">
        <f t="shared" si="162"/>
        <v>1.5435705246133045E-12</v>
      </c>
      <c r="R166" s="62">
        <f t="shared" si="109"/>
        <v>293.33333333333485</v>
      </c>
      <c r="S166" s="62">
        <f ca="1">AVERAGE(OFFSET($R$3,0,0,'Données projet'!$E$9+1,1))-AVERAGE(OFFSET($H$3,0,0,'Données projet'!$E$9+1,1))</f>
        <v>276.41972319856524</v>
      </c>
      <c r="T166" s="62">
        <f t="shared" si="142"/>
        <v>215.6982227646331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1.0412851639716923E-20</v>
      </c>
      <c r="AC166" s="24">
        <f t="shared" si="163"/>
        <v>1.0412851639716923E-20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338.77090459332697</v>
      </c>
      <c r="AO166" s="62">
        <f t="shared" si="144"/>
        <v>274.25481920867406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1.9499161834910522E-20</v>
      </c>
      <c r="AX166" s="23">
        <f t="shared" si="166"/>
        <v>1.9499161834910522E-20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5.1431925385259088E-14</v>
      </c>
      <c r="P167" s="14">
        <f t="shared" si="141"/>
        <v>8.3482866290946129E-13</v>
      </c>
      <c r="Q167" s="22">
        <f t="shared" si="162"/>
        <v>1.5435705246133045E-12</v>
      </c>
      <c r="R167" s="62">
        <f t="shared" si="109"/>
        <v>293.33333333333485</v>
      </c>
      <c r="S167" s="62">
        <f ca="1">AVERAGE(OFFSET($R$3,0,0,'Données projet'!$E$9+1,1))-AVERAGE(OFFSET($H$3,0,0,'Données projet'!$E$9+1,1))</f>
        <v>276.41972319856524</v>
      </c>
      <c r="T167" s="62">
        <f t="shared" si="142"/>
        <v>215.6982227646331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7.3629980059332966E-21</v>
      </c>
      <c r="AC167" s="24">
        <f t="shared" si="163"/>
        <v>7.3629980059332966E-21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338.77090459332697</v>
      </c>
      <c r="AO167" s="62">
        <f t="shared" si="144"/>
        <v>274.25481920867406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1.3787989560919153E-20</v>
      </c>
      <c r="AX167" s="23">
        <f t="shared" si="166"/>
        <v>1.3787989560919153E-20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5.1431925385259088E-14</v>
      </c>
      <c r="P168" s="14">
        <f t="shared" si="141"/>
        <v>8.3482866290946129E-13</v>
      </c>
      <c r="Q168" s="22">
        <f t="shared" si="162"/>
        <v>1.5435705246133045E-12</v>
      </c>
      <c r="R168" s="62">
        <f t="shared" si="109"/>
        <v>293.33333333333485</v>
      </c>
      <c r="S168" s="62">
        <f ca="1">AVERAGE(OFFSET($R$3,0,0,'Données projet'!$E$9+1,1))-AVERAGE(OFFSET($H$3,0,0,'Données projet'!$E$9+1,1))</f>
        <v>276.41972319856524</v>
      </c>
      <c r="T168" s="62">
        <f t="shared" si="142"/>
        <v>215.6982227646331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5.2064258198584613E-21</v>
      </c>
      <c r="AC168" s="24">
        <f t="shared" si="163"/>
        <v>5.2064258198584613E-21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338.77090459332697</v>
      </c>
      <c r="AO168" s="62">
        <f t="shared" si="144"/>
        <v>274.25481920867406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9.7495809174552611E-21</v>
      </c>
      <c r="AX168" s="23">
        <f t="shared" si="166"/>
        <v>9.7495809174552611E-21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5.1431925385259088E-14</v>
      </c>
      <c r="P169" s="14">
        <f t="shared" si="141"/>
        <v>8.3482866290946129E-13</v>
      </c>
      <c r="Q169" s="22">
        <f t="shared" si="162"/>
        <v>1.5435705246133045E-12</v>
      </c>
      <c r="R169" s="62">
        <f t="shared" si="109"/>
        <v>293.33333333333485</v>
      </c>
      <c r="S169" s="62">
        <f ca="1">AVERAGE(OFFSET($R$3,0,0,'Données projet'!$E$9+1,1))-AVERAGE(OFFSET($H$3,0,0,'Données projet'!$E$9+1,1))</f>
        <v>276.41972319856524</v>
      </c>
      <c r="T169" s="62">
        <f t="shared" si="142"/>
        <v>215.6982227646331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3.6814990029666483E-21</v>
      </c>
      <c r="AC169" s="24">
        <f t="shared" si="163"/>
        <v>3.6814990029666483E-21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338.77090459332697</v>
      </c>
      <c r="AO169" s="62">
        <f t="shared" si="144"/>
        <v>274.25481920867406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6.8939947804595765E-21</v>
      </c>
      <c r="AX169" s="23">
        <f t="shared" si="166"/>
        <v>6.8939947804595765E-21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5.1431925385259088E-14</v>
      </c>
      <c r="P170" s="14">
        <f t="shared" si="141"/>
        <v>8.3482866290946129E-13</v>
      </c>
      <c r="Q170" s="22">
        <f t="shared" si="162"/>
        <v>1.5435705246133045E-12</v>
      </c>
      <c r="R170" s="62">
        <f t="shared" si="109"/>
        <v>293.33333333333485</v>
      </c>
      <c r="S170" s="62">
        <f ca="1">AVERAGE(OFFSET($R$3,0,0,'Données projet'!$E$9+1,1))-AVERAGE(OFFSET($H$3,0,0,'Données projet'!$E$9+1,1))</f>
        <v>276.41972319856524</v>
      </c>
      <c r="T170" s="62">
        <f t="shared" si="142"/>
        <v>215.6982227646331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2.6032129099292307E-21</v>
      </c>
      <c r="AC170" s="24">
        <f t="shared" si="163"/>
        <v>2.6032129099292307E-21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338.77090459332697</v>
      </c>
      <c r="AO170" s="62">
        <f t="shared" si="144"/>
        <v>274.25481920867406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4.8747904587276305E-21</v>
      </c>
      <c r="AX170" s="23">
        <f t="shared" si="166"/>
        <v>4.8747904587276305E-21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5.1431925385259088E-14</v>
      </c>
      <c r="P171" s="14">
        <f t="shared" si="141"/>
        <v>8.3482866290946129E-13</v>
      </c>
      <c r="Q171" s="22">
        <f t="shared" si="162"/>
        <v>1.5435705246133045E-12</v>
      </c>
      <c r="R171" s="62">
        <f t="shared" si="109"/>
        <v>293.33333333333485</v>
      </c>
      <c r="S171" s="62">
        <f ca="1">AVERAGE(OFFSET($R$3,0,0,'Données projet'!$E$9+1,1))-AVERAGE(OFFSET($H$3,0,0,'Données projet'!$E$9+1,1))</f>
        <v>276.41972319856524</v>
      </c>
      <c r="T171" s="62">
        <f t="shared" si="142"/>
        <v>215.6982227646331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1.8407495014833242E-21</v>
      </c>
      <c r="AC171" s="24">
        <f t="shared" si="163"/>
        <v>1.8407495014833242E-21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338.77090459332697</v>
      </c>
      <c r="AO171" s="62">
        <f t="shared" si="144"/>
        <v>274.25481920867406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3.4469973902297883E-21</v>
      </c>
      <c r="AX171" s="23">
        <f t="shared" si="166"/>
        <v>3.4469973902297883E-21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5.1431925385259088E-14</v>
      </c>
      <c r="P172" s="14">
        <f t="shared" si="141"/>
        <v>8.3482866290946129E-13</v>
      </c>
      <c r="Q172" s="22">
        <f t="shared" si="162"/>
        <v>1.5435705246133045E-12</v>
      </c>
      <c r="R172" s="62">
        <f t="shared" si="109"/>
        <v>293.33333333333485</v>
      </c>
      <c r="S172" s="62">
        <f ca="1">AVERAGE(OFFSET($R$3,0,0,'Données projet'!$E$9+1,1))-AVERAGE(OFFSET($H$3,0,0,'Données projet'!$E$9+1,1))</f>
        <v>276.41972319856524</v>
      </c>
      <c r="T172" s="62">
        <f t="shared" si="142"/>
        <v>215.6982227646331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1.3016064549646153E-21</v>
      </c>
      <c r="AC172" s="24">
        <f t="shared" si="163"/>
        <v>1.3016064549646153E-21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338.77090459332697</v>
      </c>
      <c r="AO172" s="62">
        <f t="shared" si="144"/>
        <v>274.25481920867406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2.4373952293638153E-21</v>
      </c>
      <c r="AX172" s="23">
        <f t="shared" si="166"/>
        <v>2.4373952293638153E-21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5.1431925385259088E-14</v>
      </c>
      <c r="P173" s="14">
        <f t="shared" si="141"/>
        <v>8.3482866290946129E-13</v>
      </c>
      <c r="Q173" s="22">
        <f t="shared" si="162"/>
        <v>1.5435705246133045E-12</v>
      </c>
      <c r="R173" s="62">
        <f t="shared" si="109"/>
        <v>293.33333333333485</v>
      </c>
      <c r="S173" s="62">
        <f ca="1">AVERAGE(OFFSET($R$3,0,0,'Données projet'!$E$9+1,1))-AVERAGE(OFFSET($H$3,0,0,'Données projet'!$E$9+1,1))</f>
        <v>276.41972319856524</v>
      </c>
      <c r="T173" s="62">
        <f t="shared" si="142"/>
        <v>215.6982227646331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9.2037475074166208E-22</v>
      </c>
      <c r="AC173" s="24">
        <f t="shared" si="163"/>
        <v>9.2037475074166208E-22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338.77090459332697</v>
      </c>
      <c r="AO173" s="62">
        <f t="shared" si="144"/>
        <v>274.25481920867406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1.7234986951148941E-21</v>
      </c>
      <c r="AX173" s="23">
        <f t="shared" si="166"/>
        <v>1.7234986951148941E-21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5.1431925385259088E-14</v>
      </c>
      <c r="P174" s="14">
        <f t="shared" si="141"/>
        <v>8.3482866290946129E-13</v>
      </c>
      <c r="Q174" s="22">
        <f t="shared" si="162"/>
        <v>1.5435705246133045E-12</v>
      </c>
      <c r="R174" s="62">
        <f t="shared" si="109"/>
        <v>293.33333333333485</v>
      </c>
      <c r="S174" s="62">
        <f ca="1">AVERAGE(OFFSET($R$3,0,0,'Données projet'!$E$9+1,1))-AVERAGE(OFFSET($H$3,0,0,'Données projet'!$E$9+1,1))</f>
        <v>276.41972319856524</v>
      </c>
      <c r="T174" s="62">
        <f t="shared" si="142"/>
        <v>215.6982227646331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6.5080322748230767E-22</v>
      </c>
      <c r="AC174" s="24">
        <f t="shared" si="163"/>
        <v>6.5080322748230767E-22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338.77090459332697</v>
      </c>
      <c r="AO174" s="62">
        <f t="shared" si="144"/>
        <v>274.25481920867406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1.2186976146819076E-21</v>
      </c>
      <c r="AX174" s="23">
        <f t="shared" si="166"/>
        <v>1.2186976146819076E-21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5.1431925385259088E-14</v>
      </c>
      <c r="P175" s="14">
        <f t="shared" si="141"/>
        <v>8.3482866290946129E-13</v>
      </c>
      <c r="Q175" s="22">
        <f t="shared" si="162"/>
        <v>1.5435705246133045E-12</v>
      </c>
      <c r="R175" s="62">
        <f t="shared" si="109"/>
        <v>293.33333333333485</v>
      </c>
      <c r="S175" s="62">
        <f ca="1">AVERAGE(OFFSET($R$3,0,0,'Données projet'!$E$9+1,1))-AVERAGE(OFFSET($H$3,0,0,'Données projet'!$E$9+1,1))</f>
        <v>276.41972319856524</v>
      </c>
      <c r="T175" s="62">
        <f t="shared" si="142"/>
        <v>215.6982227646331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4.6018737537083104E-22</v>
      </c>
      <c r="AC175" s="24">
        <f t="shared" si="163"/>
        <v>4.6018737537083104E-22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338.77090459332697</v>
      </c>
      <c r="AO175" s="62">
        <f t="shared" si="144"/>
        <v>274.25481920867406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8.6174934755744706E-22</v>
      </c>
      <c r="AX175" s="23">
        <f t="shared" si="166"/>
        <v>8.6174934755744706E-22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5.1431925385259088E-14</v>
      </c>
      <c r="P176" s="14">
        <f t="shared" si="141"/>
        <v>8.3482866290946129E-13</v>
      </c>
      <c r="Q176" s="22">
        <f t="shared" si="162"/>
        <v>1.5435705246133045E-12</v>
      </c>
      <c r="R176" s="62">
        <f t="shared" si="109"/>
        <v>293.33333333333485</v>
      </c>
      <c r="S176" s="62">
        <f ca="1">AVERAGE(OFFSET($R$3,0,0,'Données projet'!$E$9+1,1))-AVERAGE(OFFSET($H$3,0,0,'Données projet'!$E$9+1,1))</f>
        <v>276.41972319856524</v>
      </c>
      <c r="T176" s="62">
        <f t="shared" si="142"/>
        <v>215.6982227646331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3.2540161374115383E-22</v>
      </c>
      <c r="AC176" s="24">
        <f t="shared" si="163"/>
        <v>3.2540161374115383E-22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338.77090459332697</v>
      </c>
      <c r="AO176" s="62">
        <f t="shared" si="144"/>
        <v>274.25481920867406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6.0934880734095382E-22</v>
      </c>
      <c r="AX176" s="23">
        <f t="shared" si="166"/>
        <v>6.0934880734095382E-22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5.1431925385259088E-14</v>
      </c>
      <c r="P177" s="14">
        <f t="shared" si="141"/>
        <v>8.3482866290946129E-13</v>
      </c>
      <c r="Q177" s="22">
        <f t="shared" si="162"/>
        <v>1.5435705246133045E-12</v>
      </c>
      <c r="R177" s="62">
        <f t="shared" si="109"/>
        <v>293.33333333333485</v>
      </c>
      <c r="S177" s="62">
        <f ca="1">AVERAGE(OFFSET($R$3,0,0,'Données projet'!$E$9+1,1))-AVERAGE(OFFSET($H$3,0,0,'Données projet'!$E$9+1,1))</f>
        <v>276.41972319856524</v>
      </c>
      <c r="T177" s="62">
        <f t="shared" si="142"/>
        <v>215.6982227646331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2.3009368768541552E-22</v>
      </c>
      <c r="AC177" s="24">
        <f t="shared" si="163"/>
        <v>2.3009368768541552E-22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338.77090459332697</v>
      </c>
      <c r="AO177" s="62">
        <f t="shared" si="144"/>
        <v>274.25481920867406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4.3087467377872353E-22</v>
      </c>
      <c r="AX177" s="23">
        <f t="shared" si="166"/>
        <v>4.3087467377872353E-22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5.1431925385259088E-14</v>
      </c>
      <c r="P178" s="14">
        <f t="shared" si="141"/>
        <v>8.3482866290946129E-13</v>
      </c>
      <c r="Q178" s="22">
        <f t="shared" si="162"/>
        <v>1.5435705246133045E-12</v>
      </c>
      <c r="R178" s="62">
        <f t="shared" si="109"/>
        <v>293.33333333333485</v>
      </c>
      <c r="S178" s="62">
        <f ca="1">AVERAGE(OFFSET($R$3,0,0,'Données projet'!$E$9+1,1))-AVERAGE(OFFSET($H$3,0,0,'Données projet'!$E$9+1,1))</f>
        <v>276.41972319856524</v>
      </c>
      <c r="T178" s="62">
        <f t="shared" si="142"/>
        <v>215.6982227646331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1.6270080687057692E-22</v>
      </c>
      <c r="AC178" s="24">
        <f t="shared" si="163"/>
        <v>1.6270080687057692E-22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338.77090459332697</v>
      </c>
      <c r="AO178" s="62">
        <f t="shared" si="144"/>
        <v>274.25481920867406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3.0467440367047691E-22</v>
      </c>
      <c r="AX178" s="23">
        <f t="shared" si="166"/>
        <v>3.0467440367047691E-22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5.1431925385259088E-14</v>
      </c>
      <c r="P179" s="14">
        <f t="shared" si="141"/>
        <v>8.3482866290946129E-13</v>
      </c>
      <c r="Q179" s="22">
        <f t="shared" si="162"/>
        <v>1.5435705246133045E-12</v>
      </c>
      <c r="R179" s="62">
        <f t="shared" si="109"/>
        <v>293.33333333333485</v>
      </c>
      <c r="S179" s="62">
        <f ca="1">AVERAGE(OFFSET($R$3,0,0,'Données projet'!$E$9+1,1))-AVERAGE(OFFSET($H$3,0,0,'Données projet'!$E$9+1,1))</f>
        <v>276.41972319856524</v>
      </c>
      <c r="T179" s="62">
        <f t="shared" si="142"/>
        <v>215.6982227646331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1.1504684384270776E-22</v>
      </c>
      <c r="AC179" s="24">
        <f t="shared" si="163"/>
        <v>1.1504684384270776E-22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338.77090459332697</v>
      </c>
      <c r="AO179" s="62">
        <f t="shared" si="144"/>
        <v>274.25481920867406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2.1543733688936177E-22</v>
      </c>
      <c r="AX179" s="23">
        <f t="shared" si="166"/>
        <v>2.1543733688936177E-22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5.1431925385259088E-14</v>
      </c>
      <c r="P180" s="14">
        <f t="shared" si="141"/>
        <v>8.3482866290946129E-13</v>
      </c>
      <c r="Q180" s="22">
        <f t="shared" si="162"/>
        <v>1.5435705246133045E-12</v>
      </c>
      <c r="R180" s="62">
        <f t="shared" si="109"/>
        <v>293.33333333333485</v>
      </c>
      <c r="S180" s="62">
        <f ca="1">AVERAGE(OFFSET($R$3,0,0,'Données projet'!$E$9+1,1))-AVERAGE(OFFSET($H$3,0,0,'Données projet'!$E$9+1,1))</f>
        <v>276.41972319856524</v>
      </c>
      <c r="T180" s="62">
        <f t="shared" si="142"/>
        <v>215.6982227646331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8.1350403435288458E-23</v>
      </c>
      <c r="AC180" s="24">
        <f t="shared" si="163"/>
        <v>8.1350403435288458E-23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338.77090459332697</v>
      </c>
      <c r="AO180" s="62">
        <f t="shared" si="144"/>
        <v>274.25481920867406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1.5233720183523845E-22</v>
      </c>
      <c r="AX180" s="23">
        <f t="shared" si="166"/>
        <v>1.5233720183523845E-22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5.1431925385259088E-14</v>
      </c>
      <c r="P181" s="14">
        <f t="shared" si="141"/>
        <v>8.3482866290946129E-13</v>
      </c>
      <c r="Q181" s="22">
        <f t="shared" si="162"/>
        <v>1.5435705246133045E-12</v>
      </c>
      <c r="R181" s="62">
        <f t="shared" si="109"/>
        <v>293.33333333333485</v>
      </c>
      <c r="S181" s="62">
        <f ca="1">AVERAGE(OFFSET($R$3,0,0,'Données projet'!$E$9+1,1))-AVERAGE(OFFSET($H$3,0,0,'Données projet'!$E$9+1,1))</f>
        <v>276.41972319856524</v>
      </c>
      <c r="T181" s="62">
        <f t="shared" si="142"/>
        <v>215.6982227646331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5.752342192135388E-23</v>
      </c>
      <c r="AC181" s="24">
        <f t="shared" si="163"/>
        <v>5.752342192135388E-23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338.77090459332697</v>
      </c>
      <c r="AO181" s="62">
        <f t="shared" si="144"/>
        <v>274.25481920867406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1.0771866844468088E-22</v>
      </c>
      <c r="AX181" s="23">
        <f t="shared" si="166"/>
        <v>1.0771866844468088E-22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5.1431925385259088E-14</v>
      </c>
      <c r="P182" s="14">
        <f t="shared" si="141"/>
        <v>8.3482866290946129E-13</v>
      </c>
      <c r="Q182" s="22">
        <f t="shared" si="162"/>
        <v>1.5435705246133045E-12</v>
      </c>
      <c r="R182" s="62">
        <f t="shared" si="109"/>
        <v>293.33333333333485</v>
      </c>
      <c r="S182" s="62">
        <f ca="1">AVERAGE(OFFSET($R$3,0,0,'Données projet'!$E$9+1,1))-AVERAGE(OFFSET($H$3,0,0,'Données projet'!$E$9+1,1))</f>
        <v>276.41972319856524</v>
      </c>
      <c r="T182" s="62">
        <f t="shared" si="142"/>
        <v>215.6982227646331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4.0675201717644229E-23</v>
      </c>
      <c r="AC182" s="24">
        <f t="shared" si="163"/>
        <v>4.0675201717644229E-23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338.77090459332697</v>
      </c>
      <c r="AO182" s="62">
        <f t="shared" si="144"/>
        <v>274.25481920867406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7.6168600917619227E-23</v>
      </c>
      <c r="AX182" s="23">
        <f t="shared" si="166"/>
        <v>7.6168600917619227E-23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5.1431925385259088E-14</v>
      </c>
      <c r="P183" s="14">
        <f t="shared" si="141"/>
        <v>8.3482866290946129E-13</v>
      </c>
      <c r="Q183" s="22">
        <f t="shared" si="162"/>
        <v>1.5435705246133045E-12</v>
      </c>
      <c r="R183" s="62">
        <f t="shared" si="109"/>
        <v>293.33333333333485</v>
      </c>
      <c r="S183" s="62">
        <f ca="1">AVERAGE(OFFSET($R$3,0,0,'Données projet'!$E$9+1,1))-AVERAGE(OFFSET($H$3,0,0,'Données projet'!$E$9+1,1))</f>
        <v>276.41972319856524</v>
      </c>
      <c r="T183" s="62">
        <f t="shared" si="142"/>
        <v>215.6982227646331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2.876171096067694E-23</v>
      </c>
      <c r="AC183" s="24">
        <f t="shared" si="163"/>
        <v>2.876171096067694E-23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338.77090459332697</v>
      </c>
      <c r="AO183" s="62">
        <f t="shared" si="144"/>
        <v>274.25481920867406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5.3859334222340442E-23</v>
      </c>
      <c r="AX183" s="23">
        <f t="shared" si="166"/>
        <v>5.3859334222340442E-23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5.1431925385259088E-14</v>
      </c>
      <c r="P184" s="14">
        <f t="shared" si="141"/>
        <v>8.3482866290946129E-13</v>
      </c>
      <c r="Q184" s="22">
        <f t="shared" si="162"/>
        <v>1.5435705246133045E-12</v>
      </c>
      <c r="R184" s="62">
        <f t="shared" si="109"/>
        <v>293.33333333333485</v>
      </c>
      <c r="S184" s="62">
        <f ca="1">AVERAGE(OFFSET($R$3,0,0,'Données projet'!$E$9+1,1))-AVERAGE(OFFSET($H$3,0,0,'Données projet'!$E$9+1,1))</f>
        <v>276.41972319856524</v>
      </c>
      <c r="T184" s="62">
        <f t="shared" si="142"/>
        <v>215.6982227646331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2.0337600858822115E-23</v>
      </c>
      <c r="AC184" s="24">
        <f t="shared" si="163"/>
        <v>2.0337600858822115E-23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338.77090459332697</v>
      </c>
      <c r="AO184" s="62">
        <f t="shared" si="144"/>
        <v>274.25481920867406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3.8084300458809614E-23</v>
      </c>
      <c r="AX184" s="23">
        <f t="shared" si="166"/>
        <v>3.8084300458809614E-23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5.1431925385259088E-14</v>
      </c>
      <c r="P185" s="14">
        <f t="shared" si="141"/>
        <v>8.3482866290946129E-13</v>
      </c>
      <c r="Q185" s="22">
        <f t="shared" si="162"/>
        <v>1.5435705246133045E-12</v>
      </c>
      <c r="R185" s="62">
        <f t="shared" si="109"/>
        <v>293.33333333333485</v>
      </c>
      <c r="S185" s="62">
        <f ca="1">AVERAGE(OFFSET($R$3,0,0,'Données projet'!$E$9+1,1))-AVERAGE(OFFSET($H$3,0,0,'Données projet'!$E$9+1,1))</f>
        <v>276.41972319856524</v>
      </c>
      <c r="T185" s="62">
        <f t="shared" si="142"/>
        <v>215.6982227646331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1.438085548033847E-23</v>
      </c>
      <c r="AC185" s="24">
        <f t="shared" si="163"/>
        <v>1.438085548033847E-23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338.77090459332697</v>
      </c>
      <c r="AO185" s="62">
        <f t="shared" si="144"/>
        <v>274.25481920867406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2.6929667111170221E-23</v>
      </c>
      <c r="AX185" s="23">
        <f t="shared" si="166"/>
        <v>2.6929667111170221E-23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5.1431925385259088E-14</v>
      </c>
      <c r="P186" s="14">
        <f t="shared" si="141"/>
        <v>8.3482866290946129E-13</v>
      </c>
      <c r="Q186" s="22">
        <f t="shared" si="162"/>
        <v>1.5435705246133045E-12</v>
      </c>
      <c r="R186" s="62">
        <f t="shared" si="109"/>
        <v>293.33333333333485</v>
      </c>
      <c r="S186" s="62">
        <f ca="1">AVERAGE(OFFSET($R$3,0,0,'Données projet'!$E$9+1,1))-AVERAGE(OFFSET($H$3,0,0,'Données projet'!$E$9+1,1))</f>
        <v>276.41972319856524</v>
      </c>
      <c r="T186" s="62">
        <f t="shared" si="142"/>
        <v>215.6982227646331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1.0168800429411057E-23</v>
      </c>
      <c r="AC186" s="24">
        <f t="shared" si="163"/>
        <v>1.0168800429411057E-23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338.77090459332697</v>
      </c>
      <c r="AO186" s="62">
        <f t="shared" si="144"/>
        <v>274.25481920867406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1.9042150229404807E-23</v>
      </c>
      <c r="AX186" s="23">
        <f t="shared" si="166"/>
        <v>1.9042150229404807E-23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5.1431925385259088E-14</v>
      </c>
      <c r="P187" s="14">
        <f t="shared" si="141"/>
        <v>8.3482866290946129E-13</v>
      </c>
      <c r="Q187" s="22">
        <f t="shared" si="162"/>
        <v>1.5435705246133045E-12</v>
      </c>
      <c r="R187" s="62">
        <f t="shared" si="109"/>
        <v>293.33333333333485</v>
      </c>
      <c r="S187" s="62">
        <f ca="1">AVERAGE(OFFSET($R$3,0,0,'Données projet'!$E$9+1,1))-AVERAGE(OFFSET($H$3,0,0,'Données projet'!$E$9+1,1))</f>
        <v>276.41972319856524</v>
      </c>
      <c r="T187" s="62">
        <f t="shared" si="142"/>
        <v>215.6982227646331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7.190427740169235E-24</v>
      </c>
      <c r="AC187" s="24">
        <f t="shared" si="163"/>
        <v>7.190427740169235E-24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338.77090459332697</v>
      </c>
      <c r="AO187" s="62">
        <f t="shared" si="144"/>
        <v>274.25481920867406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1.346483355558511E-23</v>
      </c>
      <c r="AX187" s="23">
        <f t="shared" si="166"/>
        <v>1.346483355558511E-23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5.1431925385259088E-14</v>
      </c>
      <c r="P188" s="14">
        <f t="shared" si="141"/>
        <v>8.3482866290946129E-13</v>
      </c>
      <c r="Q188" s="22">
        <f t="shared" si="162"/>
        <v>1.5435705246133045E-12</v>
      </c>
      <c r="R188" s="62">
        <f t="shared" si="109"/>
        <v>293.33333333333485</v>
      </c>
      <c r="S188" s="62">
        <f ca="1">AVERAGE(OFFSET($R$3,0,0,'Données projet'!$E$9+1,1))-AVERAGE(OFFSET($H$3,0,0,'Données projet'!$E$9+1,1))</f>
        <v>276.41972319856524</v>
      </c>
      <c r="T188" s="62">
        <f t="shared" si="142"/>
        <v>215.6982227646331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5.0844002147055286E-24</v>
      </c>
      <c r="AC188" s="24">
        <f t="shared" si="163"/>
        <v>5.0844002147055286E-24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338.77090459332697</v>
      </c>
      <c r="AO188" s="62">
        <f t="shared" si="144"/>
        <v>274.25481920867406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9.5210751147024034E-24</v>
      </c>
      <c r="AX188" s="23">
        <f t="shared" si="166"/>
        <v>9.5210751147024034E-24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5.1431925385259088E-14</v>
      </c>
      <c r="P189" s="14">
        <f t="shared" si="141"/>
        <v>8.3482866290946129E-13</v>
      </c>
      <c r="Q189" s="22">
        <f t="shared" si="162"/>
        <v>1.5435705246133045E-12</v>
      </c>
      <c r="R189" s="62">
        <f t="shared" si="109"/>
        <v>293.33333333333485</v>
      </c>
      <c r="S189" s="62">
        <f ca="1">AVERAGE(OFFSET($R$3,0,0,'Données projet'!$E$9+1,1))-AVERAGE(OFFSET($H$3,0,0,'Données projet'!$E$9+1,1))</f>
        <v>276.41972319856524</v>
      </c>
      <c r="T189" s="62">
        <f t="shared" si="142"/>
        <v>215.6982227646331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3.5952138700846175E-24</v>
      </c>
      <c r="AC189" s="24">
        <f t="shared" si="163"/>
        <v>3.5952138700846175E-24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338.77090459332697</v>
      </c>
      <c r="AO189" s="62">
        <f t="shared" si="144"/>
        <v>274.25481920867406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6.7324167777925552E-24</v>
      </c>
      <c r="AX189" s="23">
        <f t="shared" si="166"/>
        <v>6.7324167777925552E-24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5.1431925385259088E-14</v>
      </c>
      <c r="P190" s="14">
        <f t="shared" si="141"/>
        <v>8.3482866290946129E-13</v>
      </c>
      <c r="Q190" s="22">
        <f t="shared" si="162"/>
        <v>1.5435705246133045E-12</v>
      </c>
      <c r="R190" s="62">
        <f t="shared" si="109"/>
        <v>293.33333333333485</v>
      </c>
      <c r="S190" s="62">
        <f ca="1">AVERAGE(OFFSET($R$3,0,0,'Données projet'!$E$9+1,1))-AVERAGE(OFFSET($H$3,0,0,'Données projet'!$E$9+1,1))</f>
        <v>276.41972319856524</v>
      </c>
      <c r="T190" s="62">
        <f t="shared" si="142"/>
        <v>215.6982227646331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2.5422001073527643E-24</v>
      </c>
      <c r="AC190" s="24">
        <f t="shared" si="163"/>
        <v>2.5422001073527643E-24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338.77090459332697</v>
      </c>
      <c r="AO190" s="62">
        <f t="shared" si="144"/>
        <v>274.25481920867406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4.7605375573512017E-24</v>
      </c>
      <c r="AX190" s="23">
        <f t="shared" si="166"/>
        <v>4.7605375573512017E-24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5.1431925385259088E-14</v>
      </c>
      <c r="P191" s="14">
        <f t="shared" si="141"/>
        <v>8.3482866290946129E-13</v>
      </c>
      <c r="Q191" s="22">
        <f t="shared" si="162"/>
        <v>1.5435705246133045E-12</v>
      </c>
      <c r="R191" s="62">
        <f t="shared" si="109"/>
        <v>293.33333333333485</v>
      </c>
      <c r="S191" s="62">
        <f ca="1">AVERAGE(OFFSET($R$3,0,0,'Données projet'!$E$9+1,1))-AVERAGE(OFFSET($H$3,0,0,'Données projet'!$E$9+1,1))</f>
        <v>276.41972319856524</v>
      </c>
      <c r="T191" s="62">
        <f t="shared" si="142"/>
        <v>215.6982227646331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1.7976069350423087E-24</v>
      </c>
      <c r="AC191" s="24">
        <f t="shared" si="163"/>
        <v>1.7976069350423087E-24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338.77090459332697</v>
      </c>
      <c r="AO191" s="62">
        <f t="shared" si="144"/>
        <v>274.25481920867406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3.3662083888962776E-24</v>
      </c>
      <c r="AX191" s="23">
        <f t="shared" si="166"/>
        <v>3.3662083888962776E-24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5.1431925385259088E-14</v>
      </c>
      <c r="P192" s="14">
        <f t="shared" si="141"/>
        <v>8.3482866290946129E-13</v>
      </c>
      <c r="Q192" s="22">
        <f t="shared" si="162"/>
        <v>1.5435705246133045E-12</v>
      </c>
      <c r="R192" s="62">
        <f t="shared" si="109"/>
        <v>293.33333333333485</v>
      </c>
      <c r="S192" s="62">
        <f ca="1">AVERAGE(OFFSET($R$3,0,0,'Données projet'!$E$9+1,1))-AVERAGE(OFFSET($H$3,0,0,'Données projet'!$E$9+1,1))</f>
        <v>276.41972319856524</v>
      </c>
      <c r="T192" s="62">
        <f t="shared" si="142"/>
        <v>215.6982227646331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1.2711000536763822E-24</v>
      </c>
      <c r="AC192" s="24">
        <f t="shared" si="163"/>
        <v>1.2711000536763822E-24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338.77090459332697</v>
      </c>
      <c r="AO192" s="62">
        <f t="shared" si="144"/>
        <v>274.25481920867406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2.3802687786756008E-24</v>
      </c>
      <c r="AX192" s="23">
        <f t="shared" si="166"/>
        <v>2.3802687786756008E-24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5.1431925385259088E-14</v>
      </c>
      <c r="P193" s="14">
        <f t="shared" si="141"/>
        <v>8.3482866290946129E-13</v>
      </c>
      <c r="Q193" s="22">
        <f t="shared" si="162"/>
        <v>1.5435705246133045E-12</v>
      </c>
      <c r="R193" s="62">
        <f t="shared" si="109"/>
        <v>293.33333333333485</v>
      </c>
      <c r="S193" s="62">
        <f ca="1">AVERAGE(OFFSET($R$3,0,0,'Données projet'!$E$9+1,1))-AVERAGE(OFFSET($H$3,0,0,'Données projet'!$E$9+1,1))</f>
        <v>276.41972319856524</v>
      </c>
      <c r="T193" s="62">
        <f t="shared" si="142"/>
        <v>215.6982227646331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8.9880346752115437E-25</v>
      </c>
      <c r="AC193" s="24">
        <f t="shared" si="163"/>
        <v>8.9880346752115437E-25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338.77090459332697</v>
      </c>
      <c r="AO193" s="62">
        <f t="shared" si="144"/>
        <v>274.25481920867406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1.6831041944481388E-24</v>
      </c>
      <c r="AX193" s="23">
        <f t="shared" si="166"/>
        <v>1.6831041944481388E-24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5.1431925385259088E-14</v>
      </c>
      <c r="P194" s="14">
        <f t="shared" si="141"/>
        <v>8.3482866290946129E-13</v>
      </c>
      <c r="Q194" s="22">
        <f t="shared" si="162"/>
        <v>1.5435705246133045E-12</v>
      </c>
      <c r="R194" s="62">
        <f t="shared" si="109"/>
        <v>293.33333333333485</v>
      </c>
      <c r="S194" s="62">
        <f ca="1">AVERAGE(OFFSET($R$3,0,0,'Données projet'!$E$9+1,1))-AVERAGE(OFFSET($H$3,0,0,'Données projet'!$E$9+1,1))</f>
        <v>276.41972319856524</v>
      </c>
      <c r="T194" s="62">
        <f t="shared" si="142"/>
        <v>215.6982227646331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6.3555002683819108E-25</v>
      </c>
      <c r="AC194" s="24">
        <f t="shared" si="163"/>
        <v>6.3555002683819108E-25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338.77090459332697</v>
      </c>
      <c r="AO194" s="62">
        <f t="shared" si="144"/>
        <v>274.25481920867406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1.1901343893378004E-24</v>
      </c>
      <c r="AX194" s="23">
        <f t="shared" si="166"/>
        <v>1.1901343893378004E-24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5.1431925385259088E-14</v>
      </c>
      <c r="P195" s="14">
        <f t="shared" si="141"/>
        <v>8.3482866290946129E-13</v>
      </c>
      <c r="Q195" s="22">
        <f t="shared" si="162"/>
        <v>1.5435705246133045E-12</v>
      </c>
      <c r="R195" s="62">
        <f t="shared" ref="R195:R203" si="191">Q195+(I195+J195)*44/12</f>
        <v>293.33333333333485</v>
      </c>
      <c r="S195" s="62">
        <f ca="1">AVERAGE(OFFSET($R$3,0,0,'Données projet'!$E$9+1,1))-AVERAGE(OFFSET($H$3,0,0,'Données projet'!$E$9+1,1))</f>
        <v>276.41972319856524</v>
      </c>
      <c r="T195" s="62">
        <f t="shared" si="142"/>
        <v>215.6982227646331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4.4940173376057719E-25</v>
      </c>
      <c r="AC195" s="24">
        <f t="shared" si="163"/>
        <v>4.4940173376057719E-25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338.77090459332697</v>
      </c>
      <c r="AO195" s="62">
        <f t="shared" si="144"/>
        <v>274.25481920867406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8.415520972240694E-25</v>
      </c>
      <c r="AX195" s="23">
        <f t="shared" si="166"/>
        <v>8.415520972240694E-25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5.1431925385259088E-14</v>
      </c>
      <c r="P196" s="14">
        <f t="shared" si="141"/>
        <v>8.3482866290946129E-13</v>
      </c>
      <c r="Q196" s="22">
        <f t="shared" si="162"/>
        <v>1.5435705246133045E-12</v>
      </c>
      <c r="R196" s="62">
        <f t="shared" si="191"/>
        <v>293.33333333333485</v>
      </c>
      <c r="S196" s="62">
        <f ca="1">AVERAGE(OFFSET($R$3,0,0,'Données projet'!$E$9+1,1))-AVERAGE(OFFSET($H$3,0,0,'Données projet'!$E$9+1,1))</f>
        <v>276.41972319856524</v>
      </c>
      <c r="T196" s="62">
        <f t="shared" si="142"/>
        <v>215.6982227646331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3.1777501341909554E-25</v>
      </c>
      <c r="AC196" s="24">
        <f t="shared" si="163"/>
        <v>3.1777501341909554E-25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338.77090459332697</v>
      </c>
      <c r="AO196" s="62">
        <f t="shared" si="144"/>
        <v>274.25481920867406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5.9506719466890021E-25</v>
      </c>
      <c r="AX196" s="23">
        <f t="shared" si="166"/>
        <v>5.9506719466890021E-25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5.1431925385259088E-14</v>
      </c>
      <c r="P197" s="14">
        <f t="shared" ref="P197:P203" si="203">EXP(-1.0587+0.8836*LN(O197)+0.284)</f>
        <v>8.3482866290946129E-13</v>
      </c>
      <c r="Q197" s="22">
        <f t="shared" si="162"/>
        <v>1.5435705246133045E-12</v>
      </c>
      <c r="R197" s="62">
        <f t="shared" si="191"/>
        <v>293.33333333333485</v>
      </c>
      <c r="S197" s="62">
        <f ca="1">AVERAGE(OFFSET($R$3,0,0,'Données projet'!$E$9+1,1))-AVERAGE(OFFSET($H$3,0,0,'Données projet'!$E$9+1,1))</f>
        <v>276.41972319856524</v>
      </c>
      <c r="T197" s="62">
        <f t="shared" ref="T197:T203" si="204">$T$3</f>
        <v>215.6982227646331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2.2470086688028859E-25</v>
      </c>
      <c r="AC197" s="24">
        <f t="shared" si="163"/>
        <v>2.2470086688028859E-25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338.77090459332697</v>
      </c>
      <c r="AO197" s="62">
        <f t="shared" ref="AO197:AO203" si="205">$AO$3</f>
        <v>274.25481920867406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4.207760486120347E-25</v>
      </c>
      <c r="AX197" s="23">
        <f t="shared" si="166"/>
        <v>4.207760486120347E-25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5.1431925385259088E-14</v>
      </c>
      <c r="P198" s="14">
        <f t="shared" si="203"/>
        <v>8.3482866290946129E-13</v>
      </c>
      <c r="Q198" s="22">
        <f t="shared" si="162"/>
        <v>1.5435705246133045E-12</v>
      </c>
      <c r="R198" s="62">
        <f t="shared" si="191"/>
        <v>293.33333333333485</v>
      </c>
      <c r="S198" s="62">
        <f ca="1">AVERAGE(OFFSET($R$3,0,0,'Données projet'!$E$9+1,1))-AVERAGE(OFFSET($H$3,0,0,'Données projet'!$E$9+1,1))</f>
        <v>276.41972319856524</v>
      </c>
      <c r="T198" s="62">
        <f t="shared" si="204"/>
        <v>215.6982227646331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1.5888750670954777E-25</v>
      </c>
      <c r="AC198" s="24">
        <f t="shared" si="163"/>
        <v>1.5888750670954777E-25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338.77090459332697</v>
      </c>
      <c r="AO198" s="62">
        <f t="shared" si="205"/>
        <v>274.25481920867406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2.9753359733445011E-25</v>
      </c>
      <c r="AX198" s="23">
        <f t="shared" si="166"/>
        <v>2.9753359733445011E-25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5.1431925385259088E-14</v>
      </c>
      <c r="P199" s="14">
        <f t="shared" si="203"/>
        <v>8.3482866290946129E-13</v>
      </c>
      <c r="Q199" s="22">
        <f t="shared" si="162"/>
        <v>1.5435705246133045E-12</v>
      </c>
      <c r="R199" s="62">
        <f t="shared" si="191"/>
        <v>293.33333333333485</v>
      </c>
      <c r="S199" s="62">
        <f ca="1">AVERAGE(OFFSET($R$3,0,0,'Données projet'!$E$9+1,1))-AVERAGE(OFFSET($H$3,0,0,'Données projet'!$E$9+1,1))</f>
        <v>276.41972319856524</v>
      </c>
      <c r="T199" s="62">
        <f t="shared" si="204"/>
        <v>215.6982227646331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1.123504334401443E-25</v>
      </c>
      <c r="AC199" s="24">
        <f t="shared" si="163"/>
        <v>1.123504334401443E-25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338.77090459332697</v>
      </c>
      <c r="AO199" s="62">
        <f t="shared" si="205"/>
        <v>274.25481920867406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2.1038802430601735E-25</v>
      </c>
      <c r="AX199" s="23">
        <f t="shared" si="166"/>
        <v>2.1038802430601735E-25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5.1431925385259088E-14</v>
      </c>
      <c r="P200" s="14">
        <f t="shared" si="203"/>
        <v>8.3482866290946129E-13</v>
      </c>
      <c r="Q200" s="22">
        <f t="shared" si="162"/>
        <v>1.5435705246133045E-12</v>
      </c>
      <c r="R200" s="62">
        <f t="shared" si="191"/>
        <v>293.33333333333485</v>
      </c>
      <c r="S200" s="62">
        <f ca="1">AVERAGE(OFFSET($R$3,0,0,'Données projet'!$E$9+1,1))-AVERAGE(OFFSET($H$3,0,0,'Données projet'!$E$9+1,1))</f>
        <v>276.41972319856524</v>
      </c>
      <c r="T200" s="62">
        <f t="shared" si="204"/>
        <v>215.6982227646331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7.9443753354773885E-26</v>
      </c>
      <c r="AC200" s="24">
        <f t="shared" si="163"/>
        <v>7.9443753354773885E-26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338.77090459332697</v>
      </c>
      <c r="AO200" s="62">
        <f t="shared" si="205"/>
        <v>274.25481920867406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1.4876679866722505E-25</v>
      </c>
      <c r="AX200" s="23">
        <f t="shared" si="166"/>
        <v>1.4876679866722505E-25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5.1431925385259088E-14</v>
      </c>
      <c r="P201" s="14">
        <f t="shared" si="203"/>
        <v>8.3482866290946129E-13</v>
      </c>
      <c r="Q201" s="22">
        <f t="shared" si="162"/>
        <v>1.5435705246133045E-12</v>
      </c>
      <c r="R201" s="62">
        <f t="shared" si="191"/>
        <v>293.33333333333485</v>
      </c>
      <c r="S201" s="62">
        <f ca="1">AVERAGE(OFFSET($R$3,0,0,'Données projet'!$E$9+1,1))-AVERAGE(OFFSET($H$3,0,0,'Données projet'!$E$9+1,1))</f>
        <v>276.41972319856524</v>
      </c>
      <c r="T201" s="62">
        <f t="shared" si="204"/>
        <v>215.6982227646331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5.6175216720072148E-26</v>
      </c>
      <c r="AC201" s="24">
        <f t="shared" si="163"/>
        <v>5.6175216720072148E-26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338.77090459332697</v>
      </c>
      <c r="AO201" s="62">
        <f t="shared" si="205"/>
        <v>274.25481920867406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1.0519401215300867E-25</v>
      </c>
      <c r="AX201" s="23">
        <f t="shared" si="166"/>
        <v>1.0519401215300867E-25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5.1431925385259088E-14</v>
      </c>
      <c r="P202" s="14">
        <f t="shared" si="203"/>
        <v>8.3482866290946129E-13</v>
      </c>
      <c r="Q202" s="22">
        <f t="shared" si="162"/>
        <v>1.5435705246133045E-12</v>
      </c>
      <c r="R202" s="62">
        <f t="shared" si="191"/>
        <v>293.33333333333485</v>
      </c>
      <c r="S202" s="62">
        <f ca="1">AVERAGE(OFFSET($R$3,0,0,'Données projet'!$E$9+1,1))-AVERAGE(OFFSET($H$3,0,0,'Données projet'!$E$9+1,1))</f>
        <v>276.41972319856524</v>
      </c>
      <c r="T202" s="62">
        <f t="shared" si="204"/>
        <v>215.6982227646331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3.9721876677386942E-26</v>
      </c>
      <c r="AC202" s="24">
        <f t="shared" si="163"/>
        <v>3.9721876677386942E-26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338.77090459332697</v>
      </c>
      <c r="AO202" s="62">
        <f t="shared" si="205"/>
        <v>274.25481920867406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7.4383399333612527E-26</v>
      </c>
      <c r="AX202" s="23">
        <f t="shared" si="166"/>
        <v>7.4383399333612527E-26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5.1431925385259088E-14</v>
      </c>
      <c r="P203" s="14">
        <f t="shared" si="203"/>
        <v>8.3482866290946129E-13</v>
      </c>
      <c r="Q203" s="22">
        <f t="shared" si="162"/>
        <v>1.5435705246133045E-12</v>
      </c>
      <c r="R203" s="62">
        <f t="shared" si="191"/>
        <v>293.33333333333485</v>
      </c>
      <c r="S203" s="62">
        <f ca="1">AVERAGE(OFFSET($R$3,0,0,'Données projet'!$E$9+1,1))-AVERAGE(OFFSET($H$3,0,0,'Données projet'!$E$9+1,1))</f>
        <v>276.41972319856524</v>
      </c>
      <c r="T203" s="62">
        <f t="shared" si="204"/>
        <v>215.6982227646331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2.8087608360036074E-26</v>
      </c>
      <c r="AC203" s="24">
        <f t="shared" si="163"/>
        <v>2.8087608360036074E-26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338.77090459332697</v>
      </c>
      <c r="AO203" s="62">
        <f t="shared" si="205"/>
        <v>274.25481920867406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5.2597006076504337E-26</v>
      </c>
      <c r="AX203" s="23">
        <f t="shared" si="166"/>
        <v>5.2597006076504337E-26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1.1891387833073912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1.2199288434253939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C16" sqref="C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1.1599999999999999</v>
      </c>
      <c r="C6" s="156">
        <f ca="1">IF(OR('Données projet'!B9="",'Données projet'!C9="",'Données projet'!C9=0%),0,Calculateur!S3)</f>
        <v>276.41972319856524</v>
      </c>
      <c r="D6" s="156">
        <f>IF(OR('Données projet'!B9="",'Données projet'!C9="",'Données projet'!C9=0%),0,Calculateur!T3)</f>
        <v>215.6982227646331</v>
      </c>
      <c r="E6" s="156">
        <f ca="1">MIN(C6,D6)</f>
        <v>215.6982227646331</v>
      </c>
      <c r="F6" s="156">
        <f ca="1">E6*B6</f>
        <v>250.20993840697437</v>
      </c>
      <c r="G6" s="156">
        <f ca="1">F6*(100%-'Données projet'!$C$24)*(100%-'Données projet'!$C$25)*(100%-'Données projet'!$C$26)*(100%-'Données projet'!$C$27)</f>
        <v>213.92949733796308</v>
      </c>
      <c r="H6" s="157">
        <f>IF(OR('Données projet'!B9="",'Données projet'!C9="",'Données projet'!C9=0%),0,AVERAGE(Calculateur!$AC$3:$AC$33)*B6)</f>
        <v>0.68712288483641992</v>
      </c>
      <c r="I6" s="158">
        <f>H6*(100%-'Données projet'!$C$24)*(100%-'Données projet'!$C$25)*(100%-'Données projet'!$C$26)*(100%-'Données projet'!$C$27)</f>
        <v>0.58749006653513902</v>
      </c>
      <c r="J6" s="159">
        <f>IF(OR('Données projet'!B9="",'Données projet'!C9="",'Données projet'!C9=0%),0,SUM(Calculateur!$V$3:$V$33)*VLOOKUP('Données projet'!$B$9,Paramètres!$A$1:$I$89,9,0)*B6)</f>
        <v>5.22</v>
      </c>
      <c r="K6" s="160">
        <f>J6*(100%-'Données projet'!$C$24)*(100%-'Données projet'!$C$25)*(100%-'Données projet'!$C$26)*(100%-'Données projet'!$C$27)</f>
        <v>4.463099999999999</v>
      </c>
      <c r="L6" s="161">
        <f ca="1">G6+I6+K6</f>
        <v>218.98008740449822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laricio</v>
      </c>
      <c r="B7" s="163">
        <f>'Données projet'!D10</f>
        <v>1.74</v>
      </c>
      <c r="C7" s="156">
        <f ca="1">IF(OR('Données projet'!B10="",'Données projet'!C10="",'Données projet'!C10=0%),0,Calculateur!AN3)</f>
        <v>338.77090459332697</v>
      </c>
      <c r="D7" s="156">
        <f>IF(OR('Données projet'!B10="",'Données projet'!C10="",'Données projet'!C10=0%),0,Calculateur!AO3)</f>
        <v>274.25481920867406</v>
      </c>
      <c r="E7" s="156">
        <f t="shared" ref="E7:E15" ca="1" si="0">MIN(C7,D7)</f>
        <v>274.25481920867406</v>
      </c>
      <c r="F7" s="156">
        <f t="shared" ref="F7:F15" ca="1" si="1">E7*B7</f>
        <v>477.20338542309287</v>
      </c>
      <c r="G7" s="156">
        <f ca="1">F7*(100%-'Données projet'!$C$24)*(100%-'Données projet'!$C$25)*(100%-'Données projet'!$C$26)*(100%-'Données projet'!$C$27)</f>
        <v>408.00889453674438</v>
      </c>
      <c r="H7" s="164">
        <f>IF(OR('Données projet'!B10="",'Données projet'!C10="",'Données projet'!C10=0%),0,AVERAGE(Calculateur!$AX$3:$AX$33)*B7)</f>
        <v>1.9300649997919557</v>
      </c>
      <c r="I7" s="158">
        <f>H7*(100%-'Données projet'!$C$24)*(100%-'Données projet'!$C$25)*(100%-'Données projet'!$C$26)*(100%-'Données projet'!$C$27)</f>
        <v>1.650205574822122</v>
      </c>
      <c r="J7" s="159">
        <f>IF(OR('Données projet'!B10="",'Données projet'!C10="",'Données projet'!C10=0%),0,SUM(Calculateur!$AQ$3:$AQ$33)*VLOOKUP('Données projet'!$B$10,Paramètres!$A$1:$I$89,9,0)*B7)</f>
        <v>12.719399999999998</v>
      </c>
      <c r="K7" s="160">
        <f>J7*(100%-'Données projet'!$C$24)*(100%-'Données projet'!$C$25)*(100%-'Données projet'!$C$26)*(100%-'Données projet'!$C$27)</f>
        <v>10.875086999999999</v>
      </c>
      <c r="L7" s="161">
        <f t="shared" ref="L7:L15" ca="1" si="2">G7+I7+K7</f>
        <v>420.5341871115665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727.41332383006727</v>
      </c>
      <c r="G16" s="175">
        <f t="shared" ca="1" si="3"/>
        <v>621.93839187470746</v>
      </c>
      <c r="H16" s="176">
        <f t="shared" si="3"/>
        <v>2.6171878846283754</v>
      </c>
      <c r="I16" s="176">
        <f t="shared" si="3"/>
        <v>2.2376956413572611</v>
      </c>
      <c r="J16" s="177">
        <f t="shared" si="3"/>
        <v>17.939399999999999</v>
      </c>
      <c r="K16" s="177">
        <f t="shared" si="3"/>
        <v>15.338186999999998</v>
      </c>
      <c r="L16" s="178">
        <f t="shared" ca="1" si="3"/>
        <v>639.51427451606469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C59" sqref="C5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729.7824041167446</v>
      </c>
      <c r="U10" s="190">
        <f>'Données projet'!D9</f>
        <v>1.1599999999999999</v>
      </c>
      <c r="V10" s="189">
        <f>U10*T10</f>
        <v>846.54758877542372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1132.1312421558946</v>
      </c>
      <c r="U11" s="190">
        <f>'Données projet'!D10</f>
        <v>1.74</v>
      </c>
      <c r="V11" s="189">
        <f t="shared" ref="V11" si="0">U11*T11</f>
        <v>1969.9083613512566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5236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245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245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18</v>
      </c>
      <c r="C23" s="206">
        <v>1</v>
      </c>
      <c r="D23" s="194">
        <f>B23*C23</f>
        <v>18</v>
      </c>
      <c r="E23" s="206"/>
      <c r="F23" s="261"/>
      <c r="H23" s="203">
        <v>3</v>
      </c>
      <c r="I23" s="204">
        <v>120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-15447.163529480851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35</v>
      </c>
      <c r="B24" s="193">
        <f>'Données projet'!D37</f>
        <v>26</v>
      </c>
      <c r="C24" s="206">
        <v>2</v>
      </c>
      <c r="D24" s="194">
        <f t="shared" ref="D24:D42" si="2">B24*C24</f>
        <v>52</v>
      </c>
      <c r="E24" s="206"/>
      <c r="F24" s="264"/>
      <c r="H24" s="203">
        <v>4</v>
      </c>
      <c r="I24" s="204">
        <v>120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45</v>
      </c>
      <c r="B25" s="193">
        <f>'Données projet'!D38</f>
        <v>37</v>
      </c>
      <c r="C25" s="206">
        <v>4</v>
      </c>
      <c r="D25" s="194">
        <f t="shared" si="2"/>
        <v>148</v>
      </c>
      <c r="E25" s="206"/>
      <c r="F25" s="264"/>
      <c r="G25" s="1"/>
      <c r="H25" s="203">
        <v>5</v>
      </c>
      <c r="I25" s="204">
        <v>495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-15447.163529480851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55</v>
      </c>
      <c r="B26" s="193">
        <f>'Données projet'!D39</f>
        <v>45</v>
      </c>
      <c r="C26" s="206">
        <v>15</v>
      </c>
      <c r="D26" s="194">
        <f t="shared" si="2"/>
        <v>675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65</v>
      </c>
      <c r="B27" s="193">
        <f>'Données projet'!D40</f>
        <v>51</v>
      </c>
      <c r="C27" s="206">
        <v>30</v>
      </c>
      <c r="D27" s="194">
        <f t="shared" si="2"/>
        <v>1530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75</v>
      </c>
      <c r="B28" s="193">
        <f>'Données projet'!D41</f>
        <v>40</v>
      </c>
      <c r="C28" s="206">
        <v>55</v>
      </c>
      <c r="D28" s="194">
        <f t="shared" si="2"/>
        <v>2200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85</v>
      </c>
      <c r="B29" s="193">
        <f>'Données projet'!D42</f>
        <v>40</v>
      </c>
      <c r="C29" s="206">
        <v>75</v>
      </c>
      <c r="D29" s="194">
        <f t="shared" si="2"/>
        <v>3000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95</v>
      </c>
      <c r="B30" s="193">
        <f>'Données projet'!D43</f>
        <v>257</v>
      </c>
      <c r="C30" s="206">
        <v>100</v>
      </c>
      <c r="D30" s="194">
        <f t="shared" si="2"/>
        <v>25700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17</v>
      </c>
      <c r="C54" s="204">
        <v>4</v>
      </c>
      <c r="D54" s="191">
        <f>B54*C54</f>
        <v>68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35</v>
      </c>
      <c r="B55" s="193">
        <f>'Données projet'!D63</f>
        <v>41</v>
      </c>
      <c r="C55" s="204">
        <v>4</v>
      </c>
      <c r="D55" s="191">
        <f t="shared" ref="D55:D73" si="4">B55*C55</f>
        <v>164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45</v>
      </c>
      <c r="B56" s="193">
        <f>'Données projet'!D64</f>
        <v>53</v>
      </c>
      <c r="C56" s="204">
        <v>11</v>
      </c>
      <c r="D56" s="191">
        <f t="shared" si="4"/>
        <v>583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55</v>
      </c>
      <c r="B57" s="193">
        <f>'Données projet'!D65</f>
        <v>78</v>
      </c>
      <c r="C57" s="204">
        <v>18</v>
      </c>
      <c r="D57" s="191">
        <f t="shared" si="4"/>
        <v>1404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65</v>
      </c>
      <c r="B58" s="193">
        <f>'Données projet'!D66</f>
        <v>65</v>
      </c>
      <c r="C58" s="204">
        <v>32</v>
      </c>
      <c r="D58" s="191">
        <f t="shared" si="4"/>
        <v>2080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75</v>
      </c>
      <c r="B59" s="193">
        <f>'Données projet'!D67</f>
        <v>533</v>
      </c>
      <c r="C59" s="204">
        <v>40</v>
      </c>
      <c r="D59" s="191">
        <f t="shared" si="4"/>
        <v>21320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str">
        <f>IF(O108+1&lt;=MIN('Données projet'!$E$9:$E$18),O108+1,"STOP")</f>
        <v>STOP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Baptiste DUBOIS</cp:lastModifiedBy>
  <dcterms:created xsi:type="dcterms:W3CDTF">2021-02-01T08:22:39Z</dcterms:created>
  <dcterms:modified xsi:type="dcterms:W3CDTF">2023-11-02T16:30:38Z</dcterms:modified>
</cp:coreProperties>
</file>