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Desktop/110-B-BUREAU-PDL(85)-LE BOIS DE LA FOSSE AU LOUP-GFA de la Cascade-de Bourmont-St Cyr des Gâts-8,5ha/"/>
    </mc:Choice>
  </mc:AlternateContent>
  <xr:revisionPtr revIDLastSave="0" documentId="13_ncr:1_{99EEFE59-84E3-004D-BA43-1D6B4BCFE2A4}" xr6:coauthVersionLast="47" xr6:coauthVersionMax="47" xr10:uidLastSave="{00000000-0000-0000-0000-000000000000}"/>
  <bookViews>
    <workbookView xWindow="1040" yWindow="1140" windowWidth="28440" windowHeight="1706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6" l="1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H38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Q4" i="2"/>
  <c r="GL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B28" i="2"/>
  <c r="FS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EA35" i="2"/>
  <c r="CM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H38" i="2"/>
  <c r="HI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I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EV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HH130" i="2"/>
  <c r="HG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EB156" i="2"/>
  <c r="FS156" i="2"/>
  <c r="DH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D157" i="2" s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AB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EV163" i="2"/>
  <c r="EB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H164" i="2"/>
  <c r="HH164" i="2"/>
  <c r="EX164" i="2"/>
  <c r="FS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X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HI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W178" i="2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G185" i="2" l="1"/>
  <c r="EB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W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FS197" i="2"/>
  <c r="EW197" i="2"/>
  <c r="EA197" i="2"/>
  <c r="HH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G199" i="2"/>
  <c r="HJ199" i="2" s="1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HG203" i="2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<sst xmlns="http://schemas.openxmlformats.org/spreadsheetml/2006/main" count="1171" uniqueCount="324">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</sst>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208.00044644770722</c:v>
                </c:pt>
                <c:pt idx="32">
                  <c:v>229.08024217931521</c:v>
                </c:pt>
                <c:pt idx="33">
                  <c:v>250.11566977871595</c:v>
                </c:pt>
                <c:pt idx="34">
                  <c:v>271.11098488765975</c:v>
                </c:pt>
                <c:pt idx="35">
                  <c:v>292.06972985560304</c:v>
                </c:pt>
                <c:pt idx="36">
                  <c:v>259.45164815796983</c:v>
                </c:pt>
                <c:pt idx="37">
                  <c:v>281.2066016742919</c:v>
                </c:pt>
                <c:pt idx="38">
                  <c:v>302.92383728372153</c:v>
                </c:pt>
                <c:pt idx="39">
                  <c:v>324.60643807826494</c:v>
                </c:pt>
                <c:pt idx="40">
                  <c:v>346.2570416653702</c:v>
                </c:pt>
                <c:pt idx="41">
                  <c:v>314.15647495690456</c:v>
                </c:pt>
                <c:pt idx="42">
                  <c:v>336.20880231759605</c:v>
                </c:pt>
                <c:pt idx="43">
                  <c:v>358.22928558083078</c:v>
                </c:pt>
                <c:pt idx="44">
                  <c:v>380.22015624917958</c:v>
                </c:pt>
                <c:pt idx="45">
                  <c:v>402.18336673633206</c:v>
                </c:pt>
                <c:pt idx="46">
                  <c:v>369.42119511414552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432.96552861089225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439.50055712660463</c:v>
                </c:pt>
                <c:pt idx="53">
                  <c:v>459.0932798580705</c:v>
                </c:pt>
                <c:pt idx="54">
                  <c:v>478.66815678776123</c:v>
                </c:pt>
                <c:pt idx="55">
                  <c:v>498.22601991660628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583.94370486394712</c:v>
                </c:pt>
                <c:pt idx="82">
                  <c:v>596.93039273337797</c:v>
                </c:pt>
                <c:pt idx="83">
                  <c:v>609.91120610652638</c:v>
                </c:pt>
                <c:pt idx="84">
                  <c:v>622.88628757946469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606.85741792448346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643.4823213641663</c:v>
                </c:pt>
                <c:pt idx="91">
                  <c:v>601.8943306586167</c:v>
                </c:pt>
                <c:pt idx="92">
                  <c:v>613.72799533010152</c:v>
                </c:pt>
                <c:pt idx="93">
                  <c:v>625.55692889431907</c:v>
                </c:pt>
                <c:pt idx="94">
                  <c:v>637.38123339273818</c:v>
                </c:pt>
                <c:pt idx="95">
                  <c:v>649.20100677344146</c:v>
                </c:pt>
                <c:pt idx="96">
                  <c:v>606.47567200029607</c:v>
                </c:pt>
                <c:pt idx="97">
                  <c:v>617.16268463508504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649.20100677344169</c:v>
                </c:pt>
                <c:pt idx="101">
                  <c:v>607.62089481714168</c:v>
                </c:pt>
                <c:pt idx="102">
                  <c:v>617.5442922766041</c:v>
                </c:pt>
                <c:pt idx="103">
                  <c:v>627.46438526884401</c:v>
                </c:pt>
                <c:pt idx="104">
                  <c:v>637.3812333927383</c:v>
                </c:pt>
                <c:pt idx="105">
                  <c:v>647.29489424172459</c:v>
                </c:pt>
                <c:pt idx="106">
                  <c:v>607.23915886223847</c:v>
                </c:pt>
                <c:pt idx="107">
                  <c:v>616.78107210210862</c:v>
                </c:pt>
                <c:pt idx="108">
                  <c:v>626.31992587040452</c:v>
                </c:pt>
                <c:pt idx="109">
                  <c:v>635.8557733256531</c:v>
                </c:pt>
                <c:pt idx="110">
                  <c:v>645.38866590218868</c:v>
                </c:pt>
                <c:pt idx="111">
                  <c:v>601.8943306586167</c:v>
                </c:pt>
                <c:pt idx="112">
                  <c:v>606.09392108609245</c:v>
                </c:pt>
                <c:pt idx="113">
                  <c:v>610.29290728129263</c:v>
                </c:pt>
                <c:pt idx="114">
                  <c:v>614.49129398976902</c:v>
                </c:pt>
                <c:pt idx="115">
                  <c:v>618.68908588691181</c:v>
                </c:pt>
                <c:pt idx="116">
                  <c:v>622.88628757946447</c:v>
                </c:pt>
                <c:pt idx="117">
                  <c:v>627.08290360699914</c:v>
                </c:pt>
                <c:pt idx="118">
                  <c:v>631.27893844334847</c:v>
                </c:pt>
                <c:pt idx="119">
                  <c:v>635.47439649799776</c:v>
                </c:pt>
                <c:pt idx="120">
                  <c:v>639.66928211743868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2.9824708137834541</c:v>
                </c:pt>
                <c:pt idx="2">
                  <c:v>3.6677102841368421</c:v>
                </c:pt>
                <c:pt idx="3">
                  <c:v>4.5109846579121706</c:v>
                </c:pt>
                <c:pt idx="4">
                  <c:v>5.5488709111756451</c:v>
                </c:pt>
                <c:pt idx="5">
                  <c:v>6.8264398240106265</c:v>
                </c:pt>
                <c:pt idx="6">
                  <c:v>8.3992344531589023</c:v>
                </c:pt>
                <c:pt idx="7">
                  <c:v>10.335710757094397</c:v>
                </c:pt>
                <c:pt idx="8">
                  <c:v>12.72024860757179</c:v>
                </c:pt>
                <c:pt idx="9">
                  <c:v>15.65686682940161</c:v>
                </c:pt>
                <c:pt idx="10">
                  <c:v>19.273807295064337</c:v>
                </c:pt>
                <c:pt idx="11">
                  <c:v>23.729191871622522</c:v>
                </c:pt>
                <c:pt idx="12">
                  <c:v>29.218003915697977</c:v>
                </c:pt>
                <c:pt idx="13">
                  <c:v>35.980705190831372</c:v>
                </c:pt>
                <c:pt idx="14">
                  <c:v>44.3138722017109</c:v>
                </c:pt>
                <c:pt idx="15">
                  <c:v>54.583326291850803</c:v>
                </c:pt>
                <c:pt idx="16">
                  <c:v>67.240343503402343</c:v>
                </c:pt>
                <c:pt idx="17">
                  <c:v>82.841668179859667</c:v>
                </c:pt>
                <c:pt idx="18">
                  <c:v>102.07422482410162</c:v>
                </c:pt>
                <c:pt idx="19">
                  <c:v>125.78563349650449</c:v>
                </c:pt>
                <c:pt idx="20">
                  <c:v>155.02189456174526</c:v>
                </c:pt>
                <c:pt idx="21">
                  <c:v>167.4263369209842</c:v>
                </c:pt>
                <c:pt idx="22">
                  <c:v>179.80910354001196</c:v>
                </c:pt>
                <c:pt idx="23">
                  <c:v>192.17189850121227</c:v>
                </c:pt>
                <c:pt idx="24">
                  <c:v>204.51618846220967</c:v>
                </c:pt>
                <c:pt idx="25">
                  <c:v>216.84324838446651</c:v>
                </c:pt>
                <c:pt idx="26">
                  <c:v>224.23168469882569</c:v>
                </c:pt>
                <c:pt idx="27">
                  <c:v>231.61454141982765</c:v>
                </c:pt>
                <c:pt idx="28">
                  <c:v>238.99202172454963</c:v>
                </c:pt>
                <c:pt idx="29">
                  <c:v>246.3643152052681</c:v>
                </c:pt>
                <c:pt idx="30">
                  <c:v>253.7315991661691</c:v>
                </c:pt>
                <c:pt idx="31">
                  <c:v>218.48561623496562</c:v>
                </c:pt>
                <c:pt idx="32">
                  <c:v>240.63075098232821</c:v>
                </c:pt>
                <c:pt idx="33">
                  <c:v>262.72949581077319</c:v>
                </c:pt>
                <c:pt idx="34">
                  <c:v>284.78630028501993</c:v>
                </c:pt>
                <c:pt idx="35">
                  <c:v>306.80486817387464</c:v>
                </c:pt>
                <c:pt idx="36">
                  <c:v>272.53746265331603</c:v>
                </c:pt>
                <c:pt idx="37">
                  <c:v>295.39240127979417</c:v>
                </c:pt>
                <c:pt idx="38">
                  <c:v>318.20790325308354</c:v>
                </c:pt>
                <c:pt idx="39">
                  <c:v>340.98719215689329</c:v>
                </c:pt>
                <c:pt idx="40">
                  <c:v>363.73302579033657</c:v>
                </c:pt>
                <c:pt idx="41">
                  <c:v>330.00865771394552</c:v>
                </c:pt>
                <c:pt idx="42">
                  <c:v>353.17646115054987</c:v>
                </c:pt>
                <c:pt idx="43">
                  <c:v>376.31096940375261</c:v>
                </c:pt>
                <c:pt idx="44">
                  <c:v>399.41451566222264</c:v>
                </c:pt>
                <c:pt idx="45">
                  <c:v>422.48914130810198</c:v>
                </c:pt>
                <c:pt idx="46">
                  <c:v>388.06913980682003</c:v>
                </c:pt>
                <c:pt idx="47">
                  <c:v>410.34809118885124</c:v>
                </c:pt>
                <c:pt idx="48">
                  <c:v>432.60093655053009</c:v>
                </c:pt>
                <c:pt idx="49">
                  <c:v>454.82920658695593</c:v>
                </c:pt>
                <c:pt idx="50">
                  <c:v>477.03427027689895</c:v>
                </c:pt>
                <c:pt idx="51">
                  <c:v>441.09091679699776</c:v>
                </c:pt>
                <c:pt idx="52">
                  <c:v>461.69500792288181</c:v>
                </c:pt>
                <c:pt idx="53">
                  <c:v>482.27948576072532</c:v>
                </c:pt>
                <c:pt idx="54">
                  <c:v>502.84530459138995</c:v>
                </c:pt>
                <c:pt idx="55">
                  <c:v>523.39333432879209</c:v>
                </c:pt>
                <c:pt idx="56">
                  <c:v>485.91007793184218</c:v>
                </c:pt>
                <c:pt idx="57">
                  <c:v>504.86059041346806</c:v>
                </c:pt>
                <c:pt idx="58">
                  <c:v>523.79606451981522</c:v>
                </c:pt>
                <c:pt idx="59">
                  <c:v>542.71712003460107</c:v>
                </c:pt>
                <c:pt idx="60">
                  <c:v>561.62433003260378</c:v>
                </c:pt>
                <c:pt idx="61">
                  <c:v>522.99059760658679</c:v>
                </c:pt>
                <c:pt idx="62">
                  <c:v>540.70490958838263</c:v>
                </c:pt>
                <c:pt idx="63">
                  <c:v>558.40703591428905</c:v>
                </c:pt>
                <c:pt idx="64">
                  <c:v>576.09741701420501</c:v>
                </c:pt>
                <c:pt idx="65">
                  <c:v>593.77646408241515</c:v>
                </c:pt>
                <c:pt idx="66">
                  <c:v>553.9826221295549</c:v>
                </c:pt>
                <c:pt idx="67">
                  <c:v>570.46990784967431</c:v>
                </c:pt>
                <c:pt idx="68">
                  <c:v>586.94724165778484</c:v>
                </c:pt>
                <c:pt idx="69">
                  <c:v>603.41494210376152</c:v>
                </c:pt>
                <c:pt idx="70">
                  <c:v>619.87330894420143</c:v>
                </c:pt>
                <c:pt idx="71">
                  <c:v>578.91074057866115</c:v>
                </c:pt>
                <c:pt idx="72">
                  <c:v>594.17813194616576</c:v>
                </c:pt>
                <c:pt idx="73">
                  <c:v>609.43736326756459</c:v>
                </c:pt>
                <c:pt idx="74">
                  <c:v>624.68866751882354</c:v>
                </c:pt>
                <c:pt idx="75">
                  <c:v>639.93226537936835</c:v>
                </c:pt>
                <c:pt idx="76">
                  <c:v>598.19450053799255</c:v>
                </c:pt>
                <c:pt idx="77">
                  <c:v>612.64881534392623</c:v>
                </c:pt>
                <c:pt idx="78">
                  <c:v>627.09605822700178</c:v>
                </c:pt>
                <c:pt idx="79">
                  <c:v>641.53641497722685</c:v>
                </c:pt>
                <c:pt idx="80">
                  <c:v>655.9700623435441</c:v>
                </c:pt>
                <c:pt idx="81">
                  <c:v>613.45162372006337</c:v>
                </c:pt>
                <c:pt idx="82">
                  <c:v>627.09605822700178</c:v>
                </c:pt>
                <c:pt idx="83">
                  <c:v>640.73435054600816</c:v>
                </c:pt>
                <c:pt idx="84">
                  <c:v>654.36664977103578</c:v>
                </c:pt>
                <c:pt idx="85">
                  <c:v>667.99309828075707</c:v>
                </c:pt>
                <c:pt idx="86">
                  <c:v>624.68866751882354</c:v>
                </c:pt>
                <c:pt idx="87">
                  <c:v>637.52588516971218</c:v>
                </c:pt>
                <c:pt idx="88">
                  <c:v>650.35776359167301</c:v>
                </c:pt>
                <c:pt idx="89">
                  <c:v>663.18442292667976</c:v>
                </c:pt>
                <c:pt idx="90">
                  <c:v>676.00597829271317</c:v>
                </c:pt>
                <c:pt idx="91">
                  <c:v>632.3114164096545</c:v>
                </c:pt>
                <c:pt idx="92">
                  <c:v>644.74446593869322</c:v>
                </c:pt>
                <c:pt idx="93">
                  <c:v>657.17256877127193</c:v>
                </c:pt>
                <c:pt idx="94">
                  <c:v>669.59583159873034</c:v>
                </c:pt>
                <c:pt idx="95">
                  <c:v>682.01435683249281</c:v>
                </c:pt>
                <c:pt idx="96">
                  <c:v>637.12480357544473</c:v>
                </c:pt>
                <c:pt idx="97">
                  <c:v>648.35312961173247</c:v>
                </c:pt>
                <c:pt idx="98">
                  <c:v>659.57744574766468</c:v>
                </c:pt>
                <c:pt idx="99">
                  <c:v>670.79782981553092</c:v>
                </c:pt>
                <c:pt idx="100">
                  <c:v>682.01435683249326</c:v>
                </c:pt>
                <c:pt idx="101">
                  <c:v>638.32803272102171</c:v>
                </c:pt>
                <c:pt idx="102">
                  <c:v>648.75406662200567</c:v>
                </c:pt>
                <c:pt idx="103">
                  <c:v>659.17664547634001</c:v>
                </c:pt>
                <c:pt idx="104">
                  <c:v>669.59583159873046</c:v>
                </c:pt>
                <c:pt idx="105">
                  <c:v>680.01168520705698</c:v>
                </c:pt>
                <c:pt idx="106">
                  <c:v>637.9269615503232</c:v>
                </c:pt>
                <c:pt idx="107">
                  <c:v>647.95218748710602</c:v>
                </c:pt>
                <c:pt idx="108">
                  <c:v>657.97421453695733</c:v>
                </c:pt>
                <c:pt idx="109">
                  <c:v>667.99309828075695</c:v>
                </c:pt>
                <c:pt idx="110">
                  <c:v>678.00889249662043</c:v>
                </c:pt>
                <c:pt idx="111">
                  <c:v>632.3114164096545</c:v>
                </c:pt>
                <c:pt idx="112">
                  <c:v>636.72371676377406</c:v>
                </c:pt>
                <c:pt idx="113">
                  <c:v>641.13538535169312</c:v>
                </c:pt>
                <c:pt idx="114">
                  <c:v>645.54642713521218</c:v>
                </c:pt>
                <c:pt idx="115">
                  <c:v>649.95684700277081</c:v>
                </c:pt>
                <c:pt idx="116">
                  <c:v>654.36664977103544</c:v>
                </c:pt>
                <c:pt idx="117">
                  <c:v>658.77584018643893</c:v>
                </c:pt>
                <c:pt idx="118">
                  <c:v>663.18442292667953</c:v>
                </c:pt>
                <c:pt idx="119">
                  <c:v>667.59240260217587</c:v>
                </c:pt>
                <c:pt idx="120">
                  <c:v>671.99978375748265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6" zoomScale="80" zoomScaleNormal="80" workbookViewId="0">
      <selection activeCell="E62" sqref="E62:H81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4" t="s">
        <v>231</v>
      </c>
      <c r="B5" s="304"/>
      <c r="C5" s="26">
        <v>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14</v>
      </c>
      <c r="C9" s="35">
        <v>0.8</v>
      </c>
      <c r="D9" s="36">
        <f t="shared" ref="D9:D18" si="0">C9*$C$5</f>
        <v>7.2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6</v>
      </c>
      <c r="C10" s="35">
        <v>0.2</v>
      </c>
      <c r="D10" s="36">
        <f t="shared" si="0"/>
        <v>1.8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20</v>
      </c>
      <c r="B36" s="63">
        <v>73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25</v>
      </c>
      <c r="B37" s="63">
        <v>103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30</v>
      </c>
      <c r="B38" s="63">
        <v>121</v>
      </c>
      <c r="C38" s="63">
        <v>3</v>
      </c>
      <c r="D38" s="63">
        <v>28</v>
      </c>
      <c r="E38" s="54">
        <v>0</v>
      </c>
      <c r="F38" s="54"/>
      <c r="G38" s="54"/>
      <c r="H38" s="54">
        <f>1-E38</f>
        <v>1</v>
      </c>
      <c r="I38" s="56">
        <f t="shared" si="1"/>
        <v>3.6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35</v>
      </c>
      <c r="B39" s="63">
        <v>147</v>
      </c>
      <c r="C39" s="63">
        <v>4</v>
      </c>
      <c r="D39" s="63">
        <v>28</v>
      </c>
      <c r="E39" s="54">
        <v>0.1</v>
      </c>
      <c r="F39" s="54"/>
      <c r="G39" s="54"/>
      <c r="H39" s="54">
        <v>1</v>
      </c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40</v>
      </c>
      <c r="B40" s="63">
        <v>175</v>
      </c>
      <c r="C40" s="63">
        <v>5</v>
      </c>
      <c r="D40" s="63">
        <v>28</v>
      </c>
      <c r="E40" s="54">
        <v>0.2</v>
      </c>
      <c r="F40" s="54"/>
      <c r="G40" s="54"/>
      <c r="H40" s="54">
        <v>1</v>
      </c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45</v>
      </c>
      <c r="B41" s="63">
        <v>204</v>
      </c>
      <c r="C41" s="63">
        <v>6</v>
      </c>
      <c r="D41" s="63">
        <v>28</v>
      </c>
      <c r="E41" s="54">
        <v>0.3</v>
      </c>
      <c r="F41" s="54"/>
      <c r="G41" s="54"/>
      <c r="H41" s="54">
        <v>1</v>
      </c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50</v>
      </c>
      <c r="B42" s="63">
        <v>231</v>
      </c>
      <c r="C42" s="63">
        <v>7</v>
      </c>
      <c r="D42" s="63">
        <v>28</v>
      </c>
      <c r="E42" s="54">
        <v>0.4</v>
      </c>
      <c r="F42" s="54"/>
      <c r="G42" s="54"/>
      <c r="H42" s="54">
        <v>1</v>
      </c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3">
        <v>55</v>
      </c>
      <c r="B43" s="63">
        <v>254</v>
      </c>
      <c r="C43" s="63">
        <v>8</v>
      </c>
      <c r="D43" s="63">
        <v>28</v>
      </c>
      <c r="E43" s="54">
        <v>0.5</v>
      </c>
      <c r="F43" s="54"/>
      <c r="G43" s="54"/>
      <c r="H43" s="54">
        <v>1</v>
      </c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3">
        <v>60</v>
      </c>
      <c r="B44" s="63">
        <v>273</v>
      </c>
      <c r="C44" s="63">
        <v>9</v>
      </c>
      <c r="D44" s="63">
        <v>28</v>
      </c>
      <c r="E44" s="54">
        <v>0.5</v>
      </c>
      <c r="F44" s="54"/>
      <c r="G44" s="54"/>
      <c r="H44" s="54">
        <v>1</v>
      </c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3">
        <v>65</v>
      </c>
      <c r="B45" s="63">
        <v>289</v>
      </c>
      <c r="C45" s="63">
        <v>10</v>
      </c>
      <c r="D45" s="63">
        <v>28</v>
      </c>
      <c r="E45" s="54">
        <v>0.6</v>
      </c>
      <c r="F45" s="54"/>
      <c r="G45" s="54"/>
      <c r="H45" s="54">
        <v>1</v>
      </c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>
        <v>70</v>
      </c>
      <c r="B46" s="63">
        <v>302</v>
      </c>
      <c r="C46" s="63">
        <v>11</v>
      </c>
      <c r="D46" s="63">
        <v>28</v>
      </c>
      <c r="E46" s="54">
        <v>0.7</v>
      </c>
      <c r="F46" s="54"/>
      <c r="G46" s="54"/>
      <c r="H46" s="54">
        <v>1</v>
      </c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>
        <v>75</v>
      </c>
      <c r="B47" s="63">
        <v>312</v>
      </c>
      <c r="C47" s="63">
        <v>12</v>
      </c>
      <c r="D47" s="63">
        <v>28</v>
      </c>
      <c r="E47" s="54">
        <v>0.7</v>
      </c>
      <c r="F47" s="54"/>
      <c r="G47" s="54"/>
      <c r="H47" s="54">
        <v>1</v>
      </c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>
        <v>80</v>
      </c>
      <c r="B48" s="63">
        <v>320</v>
      </c>
      <c r="C48" s="63">
        <v>13</v>
      </c>
      <c r="D48" s="63">
        <v>28</v>
      </c>
      <c r="E48" s="54">
        <v>0.8</v>
      </c>
      <c r="F48" s="54"/>
      <c r="G48" s="54"/>
      <c r="H48" s="54">
        <v>1</v>
      </c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>
        <v>85</v>
      </c>
      <c r="B49" s="63">
        <v>326</v>
      </c>
      <c r="C49" s="63">
        <v>14</v>
      </c>
      <c r="D49" s="63">
        <v>28</v>
      </c>
      <c r="E49" s="54">
        <v>0.8</v>
      </c>
      <c r="F49" s="54"/>
      <c r="G49" s="54"/>
      <c r="H49" s="54">
        <v>1</v>
      </c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>
        <v>90</v>
      </c>
      <c r="B50" s="63">
        <v>330</v>
      </c>
      <c r="C50" s="53">
        <v>15</v>
      </c>
      <c r="D50" s="63">
        <v>28</v>
      </c>
      <c r="E50" s="54">
        <v>0.8</v>
      </c>
      <c r="F50" s="54"/>
      <c r="G50" s="54"/>
      <c r="H50" s="54">
        <v>1</v>
      </c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>
        <v>95</v>
      </c>
      <c r="B51" s="53">
        <v>333</v>
      </c>
      <c r="C51" s="53">
        <v>16</v>
      </c>
      <c r="D51" s="63">
        <v>28</v>
      </c>
      <c r="E51" s="54">
        <v>0.8</v>
      </c>
      <c r="F51" s="54"/>
      <c r="G51" s="54"/>
      <c r="H51" s="54">
        <v>1</v>
      </c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>
        <v>100</v>
      </c>
      <c r="B52" s="53">
        <v>333</v>
      </c>
      <c r="C52" s="53">
        <v>17</v>
      </c>
      <c r="D52" s="53">
        <v>27</v>
      </c>
      <c r="E52" s="54">
        <v>0.9</v>
      </c>
      <c r="F52" s="54"/>
      <c r="G52" s="54"/>
      <c r="H52" s="54">
        <v>1</v>
      </c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>
        <v>105</v>
      </c>
      <c r="B53" s="53">
        <v>332</v>
      </c>
      <c r="C53" s="53">
        <v>18</v>
      </c>
      <c r="D53" s="53">
        <v>26</v>
      </c>
      <c r="E53" s="54">
        <v>0.9</v>
      </c>
      <c r="F53" s="54"/>
      <c r="G53" s="54"/>
      <c r="H53" s="54">
        <v>1</v>
      </c>
      <c r="I53" s="52">
        <f t="shared" si="1"/>
        <v>5.2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>
        <v>110</v>
      </c>
      <c r="B54" s="53">
        <v>331</v>
      </c>
      <c r="C54" s="53">
        <v>19</v>
      </c>
      <c r="D54" s="53">
        <v>25</v>
      </c>
      <c r="E54" s="54">
        <v>0.9</v>
      </c>
      <c r="F54" s="54"/>
      <c r="G54" s="54"/>
      <c r="H54" s="54">
        <v>1</v>
      </c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>
        <v>120</v>
      </c>
      <c r="B55" s="53">
        <v>328</v>
      </c>
      <c r="C55" s="53">
        <v>20</v>
      </c>
      <c r="D55" s="53">
        <v>328</v>
      </c>
      <c r="E55" s="54">
        <v>0.9</v>
      </c>
      <c r="F55" s="54"/>
      <c r="G55" s="54"/>
      <c r="H55" s="54">
        <v>1</v>
      </c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20</v>
      </c>
      <c r="B62" s="63">
        <v>73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25</v>
      </c>
      <c r="B63" s="63">
        <v>103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30</v>
      </c>
      <c r="B64" s="63">
        <v>121</v>
      </c>
      <c r="C64" s="63">
        <v>3</v>
      </c>
      <c r="D64" s="63">
        <v>28</v>
      </c>
      <c r="E64" s="54">
        <v>0</v>
      </c>
      <c r="F64" s="54"/>
      <c r="G64" s="54"/>
      <c r="H64" s="54">
        <v>1</v>
      </c>
      <c r="I64" s="52">
        <f>IF(A64&lt;&gt;0,(B64-(B63-D63))/(A64-A63),"")</f>
        <v>3.6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35</v>
      </c>
      <c r="B65" s="63">
        <v>147</v>
      </c>
      <c r="C65" s="63">
        <v>4</v>
      </c>
      <c r="D65" s="63">
        <v>28</v>
      </c>
      <c r="E65" s="54">
        <v>0.1</v>
      </c>
      <c r="F65" s="54"/>
      <c r="G65" s="54"/>
      <c r="H65" s="54">
        <v>1</v>
      </c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40</v>
      </c>
      <c r="B66" s="63">
        <v>175</v>
      </c>
      <c r="C66" s="63">
        <v>5</v>
      </c>
      <c r="D66" s="63">
        <v>28</v>
      </c>
      <c r="E66" s="54">
        <v>0.2</v>
      </c>
      <c r="F66" s="54"/>
      <c r="G66" s="54"/>
      <c r="H66" s="54">
        <v>1</v>
      </c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45</v>
      </c>
      <c r="B67" s="63">
        <v>204</v>
      </c>
      <c r="C67" s="63">
        <v>6</v>
      </c>
      <c r="D67" s="63">
        <v>28</v>
      </c>
      <c r="E67" s="54">
        <v>0.3</v>
      </c>
      <c r="F67" s="54"/>
      <c r="G67" s="54"/>
      <c r="H67" s="54">
        <v>1</v>
      </c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50</v>
      </c>
      <c r="B68" s="63">
        <v>231</v>
      </c>
      <c r="C68" s="63">
        <v>7</v>
      </c>
      <c r="D68" s="63">
        <v>28</v>
      </c>
      <c r="E68" s="54">
        <v>0.4</v>
      </c>
      <c r="F68" s="54"/>
      <c r="G68" s="54"/>
      <c r="H68" s="54">
        <v>1</v>
      </c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283">
        <v>55</v>
      </c>
      <c r="B69" s="63">
        <v>254</v>
      </c>
      <c r="C69" s="63">
        <v>8</v>
      </c>
      <c r="D69" s="63">
        <v>28</v>
      </c>
      <c r="E69" s="54">
        <v>0.5</v>
      </c>
      <c r="F69" s="54"/>
      <c r="G69" s="54"/>
      <c r="H69" s="54">
        <v>1</v>
      </c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283">
        <v>60</v>
      </c>
      <c r="B70" s="63">
        <v>273</v>
      </c>
      <c r="C70" s="63">
        <v>9</v>
      </c>
      <c r="D70" s="63">
        <v>28</v>
      </c>
      <c r="E70" s="54">
        <v>0.5</v>
      </c>
      <c r="F70" s="54"/>
      <c r="G70" s="54"/>
      <c r="H70" s="54">
        <v>1</v>
      </c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283">
        <v>65</v>
      </c>
      <c r="B71" s="63">
        <v>289</v>
      </c>
      <c r="C71" s="63">
        <v>10</v>
      </c>
      <c r="D71" s="63">
        <v>28</v>
      </c>
      <c r="E71" s="54">
        <v>0.6</v>
      </c>
      <c r="F71" s="54"/>
      <c r="G71" s="54"/>
      <c r="H71" s="54">
        <v>1</v>
      </c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283">
        <v>70</v>
      </c>
      <c r="B72" s="63">
        <v>302</v>
      </c>
      <c r="C72" s="63">
        <v>11</v>
      </c>
      <c r="D72" s="63">
        <v>28</v>
      </c>
      <c r="E72" s="54">
        <v>0.7</v>
      </c>
      <c r="F72" s="54"/>
      <c r="G72" s="54"/>
      <c r="H72" s="54">
        <v>1</v>
      </c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283">
        <v>75</v>
      </c>
      <c r="B73" s="63">
        <v>312</v>
      </c>
      <c r="C73" s="63">
        <v>12</v>
      </c>
      <c r="D73" s="63">
        <v>28</v>
      </c>
      <c r="E73" s="54">
        <v>0.7</v>
      </c>
      <c r="F73" s="54"/>
      <c r="G73" s="54"/>
      <c r="H73" s="54">
        <v>1</v>
      </c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283">
        <v>80</v>
      </c>
      <c r="B74" s="63">
        <v>320</v>
      </c>
      <c r="C74" s="63">
        <v>13</v>
      </c>
      <c r="D74" s="63">
        <v>28</v>
      </c>
      <c r="E74" s="54">
        <v>0.8</v>
      </c>
      <c r="F74" s="54"/>
      <c r="G74" s="54"/>
      <c r="H74" s="54">
        <v>1</v>
      </c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283">
        <v>85</v>
      </c>
      <c r="B75" s="63">
        <v>326</v>
      </c>
      <c r="C75" s="63">
        <v>14</v>
      </c>
      <c r="D75" s="63">
        <v>28</v>
      </c>
      <c r="E75" s="54">
        <v>0.8</v>
      </c>
      <c r="F75" s="54"/>
      <c r="G75" s="54"/>
      <c r="H75" s="54">
        <v>1</v>
      </c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283">
        <v>90</v>
      </c>
      <c r="B76" s="63">
        <v>330</v>
      </c>
      <c r="C76" s="53">
        <v>15</v>
      </c>
      <c r="D76" s="63">
        <v>28</v>
      </c>
      <c r="E76" s="54">
        <v>0.8</v>
      </c>
      <c r="F76" s="54"/>
      <c r="G76" s="54"/>
      <c r="H76" s="54">
        <v>1</v>
      </c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283">
        <v>95</v>
      </c>
      <c r="B77" s="53">
        <v>333</v>
      </c>
      <c r="C77" s="53">
        <v>16</v>
      </c>
      <c r="D77" s="63">
        <v>28</v>
      </c>
      <c r="E77" s="54">
        <v>0.8</v>
      </c>
      <c r="F77" s="54"/>
      <c r="G77" s="54"/>
      <c r="H77" s="54">
        <v>1</v>
      </c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283">
        <v>100</v>
      </c>
      <c r="B78" s="53">
        <v>333</v>
      </c>
      <c r="C78" s="53">
        <v>17</v>
      </c>
      <c r="D78" s="53">
        <v>27</v>
      </c>
      <c r="E78" s="54">
        <v>0.9</v>
      </c>
      <c r="F78" s="54"/>
      <c r="G78" s="54"/>
      <c r="H78" s="54">
        <v>1</v>
      </c>
      <c r="I78" s="52">
        <f t="shared" si="2"/>
        <v>5.6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283">
        <v>105</v>
      </c>
      <c r="B79" s="53">
        <v>332</v>
      </c>
      <c r="C79" s="53">
        <v>18</v>
      </c>
      <c r="D79" s="53">
        <v>26</v>
      </c>
      <c r="E79" s="54">
        <v>0.9</v>
      </c>
      <c r="F79" s="54"/>
      <c r="G79" s="54"/>
      <c r="H79" s="54">
        <v>1</v>
      </c>
      <c r="I79" s="52">
        <f t="shared" si="2"/>
        <v>5.2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283">
        <v>110</v>
      </c>
      <c r="B80" s="53">
        <v>331</v>
      </c>
      <c r="C80" s="53">
        <v>19</v>
      </c>
      <c r="D80" s="53">
        <v>25</v>
      </c>
      <c r="E80" s="54">
        <v>0.9</v>
      </c>
      <c r="F80" s="54"/>
      <c r="G80" s="54"/>
      <c r="H80" s="54">
        <v>1</v>
      </c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283">
        <v>120</v>
      </c>
      <c r="B81" s="53">
        <v>328</v>
      </c>
      <c r="C81" s="53">
        <v>20</v>
      </c>
      <c r="D81" s="53">
        <v>328</v>
      </c>
      <c r="E81" s="54">
        <v>0.9</v>
      </c>
      <c r="F81" s="54"/>
      <c r="G81" s="54"/>
      <c r="H81" s="54">
        <v>1</v>
      </c>
      <c r="I81" s="52">
        <f t="shared" si="2"/>
        <v>2.2000000000000002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Charme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483.84896175074954</v>
      </c>
      <c r="T3" s="62">
        <f>IF('Données projet'!E9&gt;30,$R$33-$H$33,LOOKUP('Données projet'!$E$9,$A$3:$A$203,R3:R203)-LOOKUP('Données projet'!$E$9,$A$3:$A$203,$H$3:$H$203))</f>
        <v>297.32483725004124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504.91181897442408</v>
      </c>
      <c r="AO3" s="62">
        <f>IF('Données projet'!E10&gt;30,$AM$33-$H$33,LOOKUP('Données projet'!$E$10,$A$3:$A$203,AM3:AM203)-LOOKUP('Données projet'!$E$10,$A$3:$A$203,$H$3:$H$203))</f>
        <v>309.50569076587772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483.84896175074954</v>
      </c>
      <c r="T4" s="62">
        <f>$T$3</f>
        <v>297.32483725004124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1.1792898927232911</v>
      </c>
      <c r="AK4" s="14">
        <f>EXP(-1.0587+0.8836*LN(AJ4)+0.284)</f>
        <v>0.53313354102797472</v>
      </c>
      <c r="AL4" s="22">
        <f t="shared" ref="AL4:AL67" si="4">(AJ4+AK4)*0.475*44/12</f>
        <v>2.9824708137834541</v>
      </c>
      <c r="AM4" s="62">
        <f t="shared" ref="AM4:AM67" si="5">AL4+(AD4+AE4)*44/12</f>
        <v>170.7949047667073</v>
      </c>
      <c r="AN4" s="62">
        <f ca="1">AVERAGE(OFFSET($AM$3,0,0,'Données projet'!$E$10+1,1))-AVERAGE(OFFSET($H$3,0,0,'Données projet'!$E$10+1,1))</f>
        <v>504.91181897442408</v>
      </c>
      <c r="AO4" s="62">
        <f>$AO$3</f>
        <v>309.50569076587772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483.84896175074954</v>
      </c>
      <c r="T5" s="62">
        <f t="shared" ref="T5:T68" si="34">$T$3</f>
        <v>297.32483725004124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1.4614592802430761</v>
      </c>
      <c r="AK5" s="14">
        <f t="shared" ref="AK5:AK68" si="35">EXP(-1.0587+0.8836*LN(AJ5)+0.284)</f>
        <v>0.64440308385463263</v>
      </c>
      <c r="AL5" s="22">
        <f t="shared" si="4"/>
        <v>3.6677102841368421</v>
      </c>
      <c r="AM5" s="62">
        <f t="shared" si="5"/>
        <v>174.26499157163767</v>
      </c>
      <c r="AN5" s="62">
        <f ca="1">AVERAGE(OFFSET($AM$3,0,0,'Données projet'!$E$10+1,1))-AVERAGE(OFFSET($H$3,0,0,'Données projet'!$E$10+1,1))</f>
        <v>504.91181897442408</v>
      </c>
      <c r="AO5" s="62">
        <f t="shared" ref="AO5:AO68" si="36">$AO$3</f>
        <v>309.50569076587772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483.84896175074954</v>
      </c>
      <c r="T6" s="62">
        <f t="shared" si="34"/>
        <v>297.32483725004124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1.8111435033809535</v>
      </c>
      <c r="AK6" s="14">
        <f t="shared" si="35"/>
        <v>0.77889553465474304</v>
      </c>
      <c r="AL6" s="22">
        <f t="shared" si="4"/>
        <v>4.5109846579121706</v>
      </c>
      <c r="AM6" s="62">
        <f t="shared" si="5"/>
        <v>177.86600522779705</v>
      </c>
      <c r="AN6" s="62">
        <f ca="1">AVERAGE(OFFSET($AM$3,0,0,'Données projet'!$E$10+1,1))-AVERAGE(OFFSET($H$3,0,0,'Données projet'!$E$10+1,1))</f>
        <v>504.91181897442408</v>
      </c>
      <c r="AO6" s="62">
        <f t="shared" si="36"/>
        <v>309.50569076587772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483.84896175074954</v>
      </c>
      <c r="T7" s="62">
        <f t="shared" si="34"/>
        <v>297.32483725004124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2.2444968766378843</v>
      </c>
      <c r="AK7" s="14">
        <f t="shared" si="35"/>
        <v>0.94145771351081142</v>
      </c>
      <c r="AL7" s="22">
        <f t="shared" si="4"/>
        <v>5.5488709111756451</v>
      </c>
      <c r="AM7" s="62">
        <f t="shared" si="5"/>
        <v>181.63499297535259</v>
      </c>
      <c r="AN7" s="62">
        <f ca="1">AVERAGE(OFFSET($AM$3,0,0,'Données projet'!$E$10+1,1))-AVERAGE(OFFSET($H$3,0,0,'Données projet'!$E$10+1,1))</f>
        <v>504.91181897442408</v>
      </c>
      <c r="AO7" s="62">
        <f t="shared" si="36"/>
        <v>309.50569076587772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483.84896175074954</v>
      </c>
      <c r="T8" s="62">
        <f t="shared" si="34"/>
        <v>297.32483725004124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2.7815389668642836</v>
      </c>
      <c r="AK8" s="14">
        <f t="shared" si="35"/>
        <v>1.1379480134288988</v>
      </c>
      <c r="AL8" s="22">
        <f t="shared" si="4"/>
        <v>6.8264398240106265</v>
      </c>
      <c r="AM8" s="62">
        <f t="shared" si="5"/>
        <v>185.61748770045799</v>
      </c>
      <c r="AN8" s="62">
        <f ca="1">AVERAGE(OFFSET($AM$3,0,0,'Données projet'!$E$10+1,1))-AVERAGE(OFFSET($H$3,0,0,'Données projet'!$E$10+1,1))</f>
        <v>504.91181897442408</v>
      </c>
      <c r="AO8" s="62">
        <f t="shared" si="36"/>
        <v>309.50569076587772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483.84896175074954</v>
      </c>
      <c r="T9" s="62">
        <f t="shared" si="34"/>
        <v>297.32483725004124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3.4470794344672502</v>
      </c>
      <c r="AK9" s="14">
        <f t="shared" si="35"/>
        <v>1.3754475242842723</v>
      </c>
      <c r="AL9" s="22">
        <f t="shared" si="4"/>
        <v>8.3992344531589023</v>
      </c>
      <c r="AM9" s="62">
        <f t="shared" si="5"/>
        <v>189.86948654941787</v>
      </c>
      <c r="AN9" s="62">
        <f ca="1">AVERAGE(OFFSET($AM$3,0,0,'Données projet'!$E$10+1,1))-AVERAGE(OFFSET($H$3,0,0,'Données projet'!$E$10+1,1))</f>
        <v>504.91181897442408</v>
      </c>
      <c r="AO9" s="62">
        <f t="shared" si="36"/>
        <v>309.50569076587772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483.84896175074954</v>
      </c>
      <c r="T10" s="62">
        <f t="shared" si="34"/>
        <v>297.32483725004124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4.2718641619183968</v>
      </c>
      <c r="AK10" s="14">
        <f t="shared" si="35"/>
        <v>1.6625152201453717</v>
      </c>
      <c r="AL10" s="22">
        <f t="shared" si="4"/>
        <v>10.335710757094397</v>
      </c>
      <c r="AM10" s="62">
        <f t="shared" si="5"/>
        <v>194.45989169283064</v>
      </c>
      <c r="AN10" s="62">
        <f ca="1">AVERAGE(OFFSET($AM$3,0,0,'Données projet'!$E$10+1,1))-AVERAGE(OFFSET($H$3,0,0,'Données projet'!$E$10+1,1))</f>
        <v>504.91181897442408</v>
      </c>
      <c r="AO10" s="62">
        <f t="shared" si="36"/>
        <v>309.50569076587772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483.84896175074954</v>
      </c>
      <c r="T11" s="62">
        <f t="shared" si="34"/>
        <v>297.32483725004124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5.2939956171051046</v>
      </c>
      <c r="AK11" s="14">
        <f t="shared" si="35"/>
        <v>2.0094964063810909</v>
      </c>
      <c r="AL11" s="22">
        <f t="shared" si="4"/>
        <v>12.72024860757179</v>
      </c>
      <c r="AM11" s="62">
        <f t="shared" si="5"/>
        <v>199.47352147379235</v>
      </c>
      <c r="AN11" s="62">
        <f ca="1">AVERAGE(OFFSET($AM$3,0,0,'Données projet'!$E$10+1,1))-AVERAGE(OFFSET($H$3,0,0,'Données projet'!$E$10+1,1))</f>
        <v>504.91181897442408</v>
      </c>
      <c r="AO11" s="62">
        <f t="shared" si="36"/>
        <v>309.50569076587772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483.84896175074954</v>
      </c>
      <c r="T12" s="62">
        <f t="shared" si="34"/>
        <v>297.32483725004124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6.560693067857768</v>
      </c>
      <c r="AK12" s="14">
        <f t="shared" si="35"/>
        <v>2.4288955423249754</v>
      </c>
      <c r="AL12" s="22">
        <f t="shared" si="4"/>
        <v>15.65686682940161</v>
      </c>
      <c r="AM12" s="62">
        <f t="shared" si="5"/>
        <v>205.01482558195769</v>
      </c>
      <c r="AN12" s="62">
        <f ca="1">AVERAGE(OFFSET($AM$3,0,0,'Données projet'!$E$10+1,1))-AVERAGE(OFFSET($H$3,0,0,'Données projet'!$E$10+1,1))</f>
        <v>504.91181897442408</v>
      </c>
      <c r="AO12" s="62">
        <f t="shared" si="36"/>
        <v>309.50569076587772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483.84896175074954</v>
      </c>
      <c r="T13" s="62">
        <f t="shared" si="34"/>
        <v>297.32483725004124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8.1304739640441639</v>
      </c>
      <c r="AK13" s="14">
        <f t="shared" si="35"/>
        <v>2.9358268752272259</v>
      </c>
      <c r="AL13" s="22">
        <f t="shared" si="4"/>
        <v>19.273807295064337</v>
      </c>
      <c r="AM13" s="62">
        <f t="shared" si="5"/>
        <v>211.21246928010922</v>
      </c>
      <c r="AN13" s="62">
        <f ca="1">AVERAGE(OFFSET($AM$3,0,0,'Données projet'!$E$10+1,1))-AVERAGE(OFFSET($H$3,0,0,'Données projet'!$E$10+1,1))</f>
        <v>504.91181897442408</v>
      </c>
      <c r="AO13" s="62">
        <f t="shared" si="36"/>
        <v>309.50569076587772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483.84896175074954</v>
      </c>
      <c r="T14" s="62">
        <f t="shared" si="34"/>
        <v>297.32483725004124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10.075857260242911</v>
      </c>
      <c r="AK14" s="14">
        <f t="shared" si="35"/>
        <v>3.5485591253776776</v>
      </c>
      <c r="AL14" s="22">
        <f t="shared" si="4"/>
        <v>23.729191871622522</v>
      </c>
      <c r="AM14" s="62">
        <f t="shared" si="5"/>
        <v>218.22499048073666</v>
      </c>
      <c r="AN14" s="62">
        <f ca="1">AVERAGE(OFFSET($AM$3,0,0,'Données projet'!$E$10+1,1))-AVERAGE(OFFSET($H$3,0,0,'Données projet'!$E$10+1,1))</f>
        <v>504.91181897442408</v>
      </c>
      <c r="AO14" s="62">
        <f t="shared" si="36"/>
        <v>309.50569076587772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483.84896175074954</v>
      </c>
      <c r="T15" s="62">
        <f t="shared" si="34"/>
        <v>297.32483725004124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12.486713564025909</v>
      </c>
      <c r="AK15" s="14">
        <f t="shared" si="35"/>
        <v>4.289173851685848</v>
      </c>
      <c r="AL15" s="22">
        <f t="shared" si="4"/>
        <v>29.218003915697977</v>
      </c>
      <c r="AM15" s="62">
        <f t="shared" si="5"/>
        <v>226.24778136843085</v>
      </c>
      <c r="AN15" s="62">
        <f ca="1">AVERAGE(OFFSET($AM$3,0,0,'Données projet'!$E$10+1,1))-AVERAGE(OFFSET($H$3,0,0,'Données projet'!$E$10+1,1))</f>
        <v>504.91181897442408</v>
      </c>
      <c r="AO15" s="62">
        <f t="shared" si="36"/>
        <v>309.50569076587772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483.84896175074954</v>
      </c>
      <c r="T16" s="62">
        <f t="shared" si="34"/>
        <v>297.32483725004124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15.474416876194386</v>
      </c>
      <c r="AK16" s="14">
        <f t="shared" si="35"/>
        <v>5.1843612238044923</v>
      </c>
      <c r="AL16" s="22">
        <f t="shared" si="4"/>
        <v>35.980705190831372</v>
      </c>
      <c r="AM16" s="62">
        <f t="shared" si="5"/>
        <v>235.52170544245018</v>
      </c>
      <c r="AN16" s="62">
        <f ca="1">AVERAGE(OFFSET($AM$3,0,0,'Données projet'!$E$10+1,1))-AVERAGE(OFFSET($H$3,0,0,'Données projet'!$E$10+1,1))</f>
        <v>504.91181897442408</v>
      </c>
      <c r="AO16" s="62">
        <f t="shared" si="36"/>
        <v>309.50569076587772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483.84896175074954</v>
      </c>
      <c r="T17" s="62">
        <f t="shared" si="34"/>
        <v>297.32483725004124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19.176989720347589</v>
      </c>
      <c r="AK17" s="14">
        <f t="shared" si="35"/>
        <v>6.2663818787208765</v>
      </c>
      <c r="AL17" s="22">
        <f t="shared" si="4"/>
        <v>44.3138722017109</v>
      </c>
      <c r="AM17" s="62">
        <f t="shared" si="5"/>
        <v>246.34373397398409</v>
      </c>
      <c r="AN17" s="62">
        <f ca="1">AVERAGE(OFFSET($AM$3,0,0,'Données projet'!$E$10+1,1))-AVERAGE(OFFSET($H$3,0,0,'Données projet'!$E$10+1,1))</f>
        <v>504.91181897442408</v>
      </c>
      <c r="AO17" s="62">
        <f t="shared" si="36"/>
        <v>309.50569076587772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483.84896175074954</v>
      </c>
      <c r="T18" s="62">
        <f t="shared" si="34"/>
        <v>297.32483725004124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23.765479350635101</v>
      </c>
      <c r="AK18" s="14">
        <f t="shared" si="35"/>
        <v>7.5742295250687146</v>
      </c>
      <c r="AL18" s="22">
        <f t="shared" si="4"/>
        <v>54.583326291850803</v>
      </c>
      <c r="AM18" s="62">
        <f t="shared" si="5"/>
        <v>259.08007622473184</v>
      </c>
      <c r="AN18" s="62">
        <f ca="1">AVERAGE(OFFSET($AM$3,0,0,'Données projet'!$E$10+1,1))-AVERAGE(OFFSET($H$3,0,0,'Données projet'!$E$10+1,1))</f>
        <v>504.91181897442408</v>
      </c>
      <c r="AO18" s="62">
        <f t="shared" si="36"/>
        <v>309.50569076587772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483.84896175074954</v>
      </c>
      <c r="T19" s="62">
        <f t="shared" si="34"/>
        <v>297.32483725004124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29.451859598495226</v>
      </c>
      <c r="AK19" s="14">
        <f t="shared" si="35"/>
        <v>9.1550361929319699</v>
      </c>
      <c r="AL19" s="22">
        <f t="shared" si="4"/>
        <v>67.240343503402343</v>
      </c>
      <c r="AM19" s="62">
        <f t="shared" si="5"/>
        <v>274.18238942551642</v>
      </c>
      <c r="AN19" s="62">
        <f ca="1">AVERAGE(OFFSET($AM$3,0,0,'Données projet'!$E$10+1,1))-AVERAGE(OFFSET($H$3,0,0,'Données projet'!$E$10+1,1))</f>
        <v>504.91181897442408</v>
      </c>
      <c r="AO19" s="62">
        <f t="shared" si="36"/>
        <v>309.50569076587772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483.84896175074954</v>
      </c>
      <c r="T20" s="62">
        <f t="shared" si="34"/>
        <v>297.32483725004124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36.498823398918525</v>
      </c>
      <c r="AK20" s="14">
        <f t="shared" si="35"/>
        <v>11.065770771335835</v>
      </c>
      <c r="AL20" s="22">
        <f t="shared" si="4"/>
        <v>82.841668179859667</v>
      </c>
      <c r="AM20" s="62">
        <f t="shared" si="5"/>
        <v>292.20779249573241</v>
      </c>
      <c r="AN20" s="62">
        <f ca="1">AVERAGE(OFFSET($AM$3,0,0,'Données projet'!$E$10+1,1))-AVERAGE(OFFSET($H$3,0,0,'Données projet'!$E$10+1,1))</f>
        <v>504.91181897442408</v>
      </c>
      <c r="AO20" s="62">
        <f t="shared" si="36"/>
        <v>309.50569076587772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483.84896175074954</v>
      </c>
      <c r="T21" s="62">
        <f t="shared" si="34"/>
        <v>297.32483725004124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45.231918380240622</v>
      </c>
      <c r="AK21" s="14">
        <f t="shared" si="35"/>
        <v>13.375292045080878</v>
      </c>
      <c r="AL21" s="22">
        <f t="shared" si="4"/>
        <v>102.07422482410162</v>
      </c>
      <c r="AM21" s="62">
        <f t="shared" si="5"/>
        <v>313.84357801610474</v>
      </c>
      <c r="AN21" s="62">
        <f ca="1">AVERAGE(OFFSET($AM$3,0,0,'Données projet'!$E$10+1,1))-AVERAGE(OFFSET($H$3,0,0,'Données projet'!$E$10+1,1))</f>
        <v>504.91181897442408</v>
      </c>
      <c r="AO21" s="62">
        <f t="shared" si="36"/>
        <v>309.50569076587772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483.84896175074954</v>
      </c>
      <c r="T22" s="62">
        <f t="shared" si="34"/>
        <v>297.32483725004124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56.054586143655548</v>
      </c>
      <c r="AK22" s="14">
        <f t="shared" si="35"/>
        <v>16.166830217973832</v>
      </c>
      <c r="AL22" s="22">
        <f t="shared" si="4"/>
        <v>125.78563349650449</v>
      </c>
      <c r="AM22" s="62">
        <f t="shared" si="5"/>
        <v>339.93772773952799</v>
      </c>
      <c r="AN22" s="62">
        <f ca="1">AVERAGE(OFFSET($AM$3,0,0,'Données projet'!$E$10+1,1))-AVERAGE(OFFSET($H$3,0,0,'Données projet'!$E$10+1,1))</f>
        <v>504.91181897442408</v>
      </c>
      <c r="AO22" s="62">
        <f t="shared" si="36"/>
        <v>309.50569076587772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483.84896175074954</v>
      </c>
      <c r="T23" s="62">
        <f t="shared" si="34"/>
        <v>297.32483725004124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69.466800000000006</v>
      </c>
      <c r="AK23" s="14">
        <f t="shared" si="35"/>
        <v>19.540986351241298</v>
      </c>
      <c r="AL23" s="22">
        <f t="shared" si="4"/>
        <v>155.02189456174526</v>
      </c>
      <c r="AM23" s="62">
        <f t="shared" si="5"/>
        <v>371.53659744864098</v>
      </c>
      <c r="AN23" s="62">
        <f ca="1">AVERAGE(OFFSET($AM$3,0,0,'Données projet'!$E$10+1,1))-AVERAGE(OFFSET($H$3,0,0,'Données projet'!$E$10+1,1))</f>
        <v>504.91181897442408</v>
      </c>
      <c r="AO23" s="62">
        <f t="shared" si="36"/>
        <v>309.50569076587772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</v>
      </c>
      <c r="N24" s="14">
        <f>IF('Données projet'!$A$36&gt;35,N23+M24-V23,IF(A24&lt;'Données projet'!$A$36,$K$205^A24,IF(A24='Données projet'!$A$36,'Données projet'!$B$36,N23+M24-V23)))</f>
        <v>79</v>
      </c>
      <c r="O24" s="14">
        <f>N24*VLOOKUP('Données projet'!$B$9,Paramètres!$A$1:$I$89,3,0)*VLOOKUP('Données projet'!$B$9,Paramètres!$A$1:$I$89,5,0)</f>
        <v>71.479200000000006</v>
      </c>
      <c r="P24" s="14">
        <f t="shared" si="33"/>
        <v>20.040346808618612</v>
      </c>
      <c r="Q24" s="22">
        <f t="shared" si="2"/>
        <v>159.39654402501074</v>
      </c>
      <c r="R24" s="62">
        <f t="shared" si="0"/>
        <v>378.25407240088509</v>
      </c>
      <c r="S24" s="62">
        <f ca="1">AVERAGE(OFFSET($R$3,0,0,'Données projet'!$E$9+1,1))-AVERAGE(OFFSET($H$3,0,0,'Données projet'!$E$9+1,1))</f>
        <v>483.84896175074954</v>
      </c>
      <c r="T24" s="62">
        <f t="shared" si="34"/>
        <v>297.32483725004124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</v>
      </c>
      <c r="AI24" s="14">
        <f>IF('Données projet'!$A$62&gt;35,AI23+AH24-AQ23,IF(A24&lt;'Données projet'!$A$62,$AF$205^A24,IF(A24='Données projet'!$A$62,'Données projet'!$B$62,AI23+AH24-AQ23)))</f>
        <v>79</v>
      </c>
      <c r="AJ24" s="14">
        <f>AI24*VLOOKUP('Données projet'!$B$10,Paramètres!$A$1:$I$89,3,0)*VLOOKUP('Données projet'!$B$10,Paramètres!$A$1:$I$89,5,0)</f>
        <v>75.176400000000001</v>
      </c>
      <c r="AK24" s="14">
        <f t="shared" si="35"/>
        <v>20.95355421300528</v>
      </c>
      <c r="AL24" s="22">
        <f t="shared" si="4"/>
        <v>167.4263369209842</v>
      </c>
      <c r="AM24" s="62">
        <f t="shared" si="5"/>
        <v>386.28386529685861</v>
      </c>
      <c r="AN24" s="62">
        <f ca="1">AVERAGE(OFFSET($AM$3,0,0,'Données projet'!$E$10+1,1))-AVERAGE(OFFSET($H$3,0,0,'Données projet'!$E$10+1,1))</f>
        <v>504.91181897442408</v>
      </c>
      <c r="AO24" s="62">
        <f t="shared" si="36"/>
        <v>309.50569076587772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</v>
      </c>
      <c r="N25" s="14">
        <f>IF('Données projet'!$A$36&gt;35,N24+M25-V24,IF(A25&lt;'Données projet'!$A$36,$K$205^A25,IF(A25='Données projet'!$A$36,'Données projet'!$B$36,N24+M25-V24)))</f>
        <v>85</v>
      </c>
      <c r="O25" s="14">
        <f>N25*VLOOKUP('Données projet'!$B$9,Paramètres!$A$1:$I$89,3,0)*VLOOKUP('Données projet'!$B$9,Paramètres!$A$1:$I$89,5,0)</f>
        <v>76.908000000000001</v>
      </c>
      <c r="P25" s="14">
        <f t="shared" si="33"/>
        <v>21.379448490435635</v>
      </c>
      <c r="Q25" s="22">
        <f t="shared" si="2"/>
        <v>171.18397278750874</v>
      </c>
      <c r="R25" s="62">
        <f t="shared" si="0"/>
        <v>392.36488669097713</v>
      </c>
      <c r="S25" s="62">
        <f ca="1">AVERAGE(OFFSET($R$3,0,0,'Données projet'!$E$9+1,1))-AVERAGE(OFFSET($H$3,0,0,'Données projet'!$E$9+1,1))</f>
        <v>483.84896175074954</v>
      </c>
      <c r="T25" s="62">
        <f t="shared" si="34"/>
        <v>297.32483725004124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</v>
      </c>
      <c r="AI25" s="14">
        <f>IF('Données projet'!$A$62&gt;35,AI24+AH25-AQ24,IF(A25&lt;'Données projet'!$A$62,$AF$205^A25,IF(A25='Données projet'!$A$62,'Données projet'!$B$62,AI24+AH25-AQ24)))</f>
        <v>85</v>
      </c>
      <c r="AJ25" s="14">
        <f>AI25*VLOOKUP('Données projet'!$B$10,Paramètres!$A$1:$I$89,3,0)*VLOOKUP('Données projet'!$B$10,Paramètres!$A$1:$I$89,5,0)</f>
        <v>80.88600000000001</v>
      </c>
      <c r="AK25" s="14">
        <f t="shared" si="35"/>
        <v>22.353676673691066</v>
      </c>
      <c r="AL25" s="22">
        <f t="shared" si="4"/>
        <v>179.80910354001196</v>
      </c>
      <c r="AM25" s="62">
        <f t="shared" si="5"/>
        <v>400.99001744348038</v>
      </c>
      <c r="AN25" s="62">
        <f ca="1">AVERAGE(OFFSET($AM$3,0,0,'Données projet'!$E$10+1,1))-AVERAGE(OFFSET($H$3,0,0,'Données projet'!$E$10+1,1))</f>
        <v>504.91181897442408</v>
      </c>
      <c r="AO25" s="62">
        <f t="shared" si="36"/>
        <v>309.50569076587772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</v>
      </c>
      <c r="N26" s="14">
        <f>IF('Données projet'!$A$36&gt;35,N25+M26-V25,IF(A26&lt;'Données projet'!$A$36,$K$205^A26,IF(A26='Données projet'!$A$36,'Données projet'!$B$36,N25+M26-V25)))</f>
        <v>91</v>
      </c>
      <c r="O26" s="14">
        <f>N26*VLOOKUP('Données projet'!$B$9,Paramètres!$A$1:$I$89,3,0)*VLOOKUP('Données projet'!$B$9,Paramètres!$A$1:$I$89,5,0)</f>
        <v>82.336799999999997</v>
      </c>
      <c r="P26" s="14">
        <f t="shared" si="33"/>
        <v>22.707582950885364</v>
      </c>
      <c r="Q26" s="22">
        <f t="shared" si="2"/>
        <v>182.95230030612535</v>
      </c>
      <c r="R26" s="62">
        <f t="shared" si="0"/>
        <v>406.43749701567185</v>
      </c>
      <c r="S26" s="62">
        <f ca="1">AVERAGE(OFFSET($R$3,0,0,'Données projet'!$E$9+1,1))-AVERAGE(OFFSET($H$3,0,0,'Données projet'!$E$9+1,1))</f>
        <v>483.84896175074954</v>
      </c>
      <c r="T26" s="62">
        <f t="shared" si="34"/>
        <v>297.32483725004124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</v>
      </c>
      <c r="AI26" s="14">
        <f>IF('Données projet'!$A$62&gt;35,AI25+AH26-AQ25,IF(A26&lt;'Données projet'!$A$62,$AF$205^A26,IF(A26='Données projet'!$A$62,'Données projet'!$B$62,AI25+AH26-AQ25)))</f>
        <v>91</v>
      </c>
      <c r="AJ26" s="14">
        <f>AI26*VLOOKUP('Données projet'!$B$10,Paramètres!$A$1:$I$89,3,0)*VLOOKUP('Données projet'!$B$10,Paramètres!$A$1:$I$89,5,0)</f>
        <v>86.595600000000005</v>
      </c>
      <c r="AK26" s="14">
        <f t="shared" si="35"/>
        <v>23.742332153806089</v>
      </c>
      <c r="AL26" s="22">
        <f t="shared" si="4"/>
        <v>192.17189850121227</v>
      </c>
      <c r="AM26" s="62">
        <f t="shared" si="5"/>
        <v>415.65709521075877</v>
      </c>
      <c r="AN26" s="62">
        <f ca="1">AVERAGE(OFFSET($AM$3,0,0,'Données projet'!$E$10+1,1))-AVERAGE(OFFSET($H$3,0,0,'Données projet'!$E$10+1,1))</f>
        <v>504.91181897442408</v>
      </c>
      <c r="AO26" s="62">
        <f t="shared" si="36"/>
        <v>309.50569076587772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</v>
      </c>
      <c r="N27" s="14">
        <f>IF('Données projet'!$A$36&gt;35,N26+M27-V26,IF(A27&lt;'Données projet'!$A$36,$K$205^A27,IF(A27='Données projet'!$A$36,'Données projet'!$B$36,N26+M27-V26)))</f>
        <v>97</v>
      </c>
      <c r="O27" s="14">
        <f>N27*VLOOKUP('Données projet'!$B$9,Paramètres!$A$1:$I$89,3,0)*VLOOKUP('Données projet'!$B$9,Paramètres!$A$1:$I$89,5,0)</f>
        <v>87.765600000000006</v>
      </c>
      <c r="P27" s="14">
        <f t="shared" si="33"/>
        <v>24.025555589247954</v>
      </c>
      <c r="Q27" s="22">
        <f t="shared" si="2"/>
        <v>194.7029293179402</v>
      </c>
      <c r="R27" s="62">
        <f t="shared" si="0"/>
        <v>420.47363750156001</v>
      </c>
      <c r="S27" s="62">
        <f ca="1">AVERAGE(OFFSET($R$3,0,0,'Données projet'!$E$9+1,1))-AVERAGE(OFFSET($H$3,0,0,'Données projet'!$E$9+1,1))</f>
        <v>483.84896175074954</v>
      </c>
      <c r="T27" s="62">
        <f t="shared" si="34"/>
        <v>297.32483725004124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</v>
      </c>
      <c r="AI27" s="14">
        <f>IF('Données projet'!$A$62&gt;35,AI26+AH27-AQ26,IF(A27&lt;'Données projet'!$A$62,$AF$205^A27,IF(A27='Données projet'!$A$62,'Données projet'!$B$62,AI26+AH27-AQ26)))</f>
        <v>97</v>
      </c>
      <c r="AJ27" s="14">
        <f>AI27*VLOOKUP('Données projet'!$B$10,Paramètres!$A$1:$I$89,3,0)*VLOOKUP('Données projet'!$B$10,Paramètres!$A$1:$I$89,5,0)</f>
        <v>92.305199999999999</v>
      </c>
      <c r="AK27" s="14">
        <f t="shared" si="35"/>
        <v>25.12036275342183</v>
      </c>
      <c r="AL27" s="22">
        <f t="shared" si="4"/>
        <v>204.51618846220967</v>
      </c>
      <c r="AM27" s="62">
        <f t="shared" si="5"/>
        <v>430.28689664582947</v>
      </c>
      <c r="AN27" s="62">
        <f ca="1">AVERAGE(OFFSET($AM$3,0,0,'Données projet'!$E$10+1,1))-AVERAGE(OFFSET($H$3,0,0,'Données projet'!$E$10+1,1))</f>
        <v>504.91181897442408</v>
      </c>
      <c r="AO27" s="62">
        <f t="shared" si="36"/>
        <v>309.50569076587772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6</v>
      </c>
      <c r="M28" s="13">
        <f t="array" ref="M28">INDEX(L:L,MIN(IF(ISNUMBER(L28:L224),ROW(L28:L224),"")))</f>
        <v>6</v>
      </c>
      <c r="N28" s="14">
        <f>IF('Données projet'!$A$36&gt;35,N27+M28-V27,IF(A28&lt;'Données projet'!$A$36,$K$205^A28,IF(A28='Données projet'!$A$36,'Données projet'!$B$36,N27+M28-V27)))</f>
        <v>103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434.47485318479289</v>
      </c>
      <c r="S28" s="62">
        <f ca="1">AVERAGE(OFFSET($R$3,0,0,'Données projet'!$E$9+1,1))-AVERAGE(OFFSET($H$3,0,0,'Données projet'!$E$9+1,1))</f>
        <v>483.84896175074954</v>
      </c>
      <c r="T28" s="62">
        <f t="shared" si="34"/>
        <v>297.32483725004124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6</v>
      </c>
      <c r="AH28" s="13">
        <f t="array" ref="AH28">INDEX(AG:AG,MIN(IF(ISNUMBER(AG28:AG224),ROW(AG28:AG224),"")))</f>
        <v>6</v>
      </c>
      <c r="AI28" s="14">
        <f>IF('Données projet'!$A$62&gt;35,AI27+AH28-AQ27,IF(A28&lt;'Données projet'!$A$62,$AF$205^A28,IF(A28='Données projet'!$A$62,'Données projet'!$B$62,AI27+AH28-AQ27)))</f>
        <v>103</v>
      </c>
      <c r="AJ28" s="14">
        <f>AI28*VLOOKUP('Données projet'!$B$10,Paramètres!$A$1:$I$89,3,0)*VLOOKUP('Données projet'!$B$10,Paramètres!$A$1:$I$89,5,0)</f>
        <v>98.014799999999994</v>
      </c>
      <c r="AK28" s="14">
        <f t="shared" si="35"/>
        <v>26.488500507827684</v>
      </c>
      <c r="AL28" s="22">
        <f t="shared" si="4"/>
        <v>216.84324838446651</v>
      </c>
      <c r="AM28" s="62">
        <f t="shared" si="5"/>
        <v>444.88102235079862</v>
      </c>
      <c r="AN28" s="62">
        <f ca="1">AVERAGE(OFFSET($AM$3,0,0,'Données projet'!$E$10+1,1))-AVERAGE(OFFSET($H$3,0,0,'Données projet'!$E$10+1,1))</f>
        <v>504.91181897442408</v>
      </c>
      <c r="AO28" s="62">
        <f t="shared" si="36"/>
        <v>309.50569076587772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3.6</v>
      </c>
      <c r="N29" s="14">
        <f>IF('Données projet'!$A$36&gt;35,N28+M29-V28,IF(A29&lt;'Données projet'!$A$36,$K$205^A29,IF(A29='Données projet'!$A$36,'Données projet'!$B$36,N28+M29-V28)))</f>
        <v>106.6</v>
      </c>
      <c r="O29" s="14">
        <f>N29*VLOOKUP('Données projet'!$B$9,Paramètres!$A$1:$I$89,3,0)*VLOOKUP('Données projet'!$B$9,Paramètres!$A$1:$I$89,5,0)</f>
        <v>96.451679999999996</v>
      </c>
      <c r="P29" s="14">
        <f t="shared" si="33"/>
        <v>26.114890017542621</v>
      </c>
      <c r="Q29" s="22">
        <f t="shared" si="2"/>
        <v>213.47010944722004</v>
      </c>
      <c r="R29" s="62">
        <f t="shared" si="0"/>
        <v>443.75682349641022</v>
      </c>
      <c r="S29" s="62">
        <f ca="1">AVERAGE(OFFSET($R$3,0,0,'Données projet'!$E$9+1,1))-AVERAGE(OFFSET($H$3,0,0,'Données projet'!$E$9+1,1))</f>
        <v>483.84896175074954</v>
      </c>
      <c r="T29" s="62">
        <f t="shared" si="34"/>
        <v>297.32483725004124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3.6</v>
      </c>
      <c r="AI29" s="14">
        <f>IF('Données projet'!$A$62&gt;35,AI28+AH29-AQ28,IF(A29&lt;'Données projet'!$A$62,$AF$205^A29,IF(A29='Données projet'!$A$62,'Données projet'!$B$62,AI28+AH29-AQ28)))</f>
        <v>106.6</v>
      </c>
      <c r="AJ29" s="14">
        <f>AI29*VLOOKUP('Données projet'!$B$10,Paramètres!$A$1:$I$89,3,0)*VLOOKUP('Données projet'!$B$10,Paramètres!$A$1:$I$89,5,0)</f>
        <v>101.44055999999999</v>
      </c>
      <c r="AK29" s="14">
        <f t="shared" si="35"/>
        <v>27.304904898847315</v>
      </c>
      <c r="AL29" s="22">
        <f t="shared" si="4"/>
        <v>224.23168469882569</v>
      </c>
      <c r="AM29" s="62">
        <f t="shared" si="5"/>
        <v>454.5183987480159</v>
      </c>
      <c r="AN29" s="62">
        <f ca="1">AVERAGE(OFFSET($AM$3,0,0,'Données projet'!$E$10+1,1))-AVERAGE(OFFSET($H$3,0,0,'Données projet'!$E$10+1,1))</f>
        <v>504.91181897442408</v>
      </c>
      <c r="AO29" s="62">
        <f t="shared" si="36"/>
        <v>309.50569076587772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3.6</v>
      </c>
      <c r="N30" s="14">
        <f>IF('Données projet'!$A$36&gt;35,N29+M30-V29,IF(A30&lt;'Données projet'!$A$36,$K$205^A30,IF(A30='Données projet'!$A$36,'Données projet'!$B$36,N29+M30-V29)))</f>
        <v>110.19999999999999</v>
      </c>
      <c r="O30" s="14">
        <f>N30*VLOOKUP('Données projet'!$B$9,Paramètres!$A$1:$I$89,3,0)*VLOOKUP('Données projet'!$B$9,Paramètres!$A$1:$I$89,5,0)</f>
        <v>99.70895999999999</v>
      </c>
      <c r="P30" s="14">
        <f t="shared" si="33"/>
        <v>26.892649524411862</v>
      </c>
      <c r="Q30" s="22">
        <f t="shared" si="2"/>
        <v>220.49780325501729</v>
      </c>
      <c r="R30" s="62">
        <f t="shared" si="0"/>
        <v>453.01564612758079</v>
      </c>
      <c r="S30" s="62">
        <f ca="1">AVERAGE(OFFSET($R$3,0,0,'Données projet'!$E$9+1,1))-AVERAGE(OFFSET($H$3,0,0,'Données projet'!$E$9+1,1))</f>
        <v>483.84896175074954</v>
      </c>
      <c r="T30" s="62">
        <f t="shared" si="34"/>
        <v>297.32483725004124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3.6</v>
      </c>
      <c r="AI30" s="14">
        <f>IF('Données projet'!$A$62&gt;35,AI29+AH30-AQ29,IF(A30&lt;'Données projet'!$A$62,$AF$205^A30,IF(A30='Données projet'!$A$62,'Données projet'!$B$62,AI29+AH30-AQ29)))</f>
        <v>110.19999999999999</v>
      </c>
      <c r="AJ30" s="14">
        <f>AI30*VLOOKUP('Données projet'!$B$10,Paramètres!$A$1:$I$89,3,0)*VLOOKUP('Données projet'!$B$10,Paramètres!$A$1:$I$89,5,0)</f>
        <v>104.86631999999999</v>
      </c>
      <c r="AK30" s="14">
        <f t="shared" si="35"/>
        <v>28.118105695594814</v>
      </c>
      <c r="AL30" s="22">
        <f t="shared" si="4"/>
        <v>231.61454141982765</v>
      </c>
      <c r="AM30" s="62">
        <f t="shared" si="5"/>
        <v>464.13238429239118</v>
      </c>
      <c r="AN30" s="62">
        <f ca="1">AVERAGE(OFFSET($AM$3,0,0,'Données projet'!$E$10+1,1))-AVERAGE(OFFSET($H$3,0,0,'Données projet'!$E$10+1,1))</f>
        <v>504.91181897442408</v>
      </c>
      <c r="AO30" s="62">
        <f t="shared" si="36"/>
        <v>309.50569076587772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3.6</v>
      </c>
      <c r="N31" s="14">
        <f>IF('Données projet'!$A$36&gt;35,N30+M31-V30,IF(A31&lt;'Données projet'!$A$36,$K$205^A31,IF(A31='Données projet'!$A$36,'Données projet'!$B$36,N30+M31-V30)))</f>
        <v>113.79999999999998</v>
      </c>
      <c r="O31" s="14">
        <f>N31*VLOOKUP('Données projet'!$B$9,Paramètres!$A$1:$I$89,3,0)*VLOOKUP('Données projet'!$B$9,Paramètres!$A$1:$I$89,5,0)</f>
        <v>102.96623999999998</v>
      </c>
      <c r="P31" s="14">
        <f t="shared" si="33"/>
        <v>27.6674566300326</v>
      </c>
      <c r="Q31" s="22">
        <f t="shared" si="2"/>
        <v>227.5203549639734</v>
      </c>
      <c r="R31" s="62">
        <f t="shared" si="0"/>
        <v>462.25182438595749</v>
      </c>
      <c r="S31" s="62">
        <f ca="1">AVERAGE(OFFSET($R$3,0,0,'Données projet'!$E$9+1,1))-AVERAGE(OFFSET($H$3,0,0,'Données projet'!$E$9+1,1))</f>
        <v>483.84896175074954</v>
      </c>
      <c r="T31" s="62">
        <f t="shared" si="34"/>
        <v>297.32483725004124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3.6</v>
      </c>
      <c r="AI31" s="14">
        <f>IF('Données projet'!$A$62&gt;35,AI30+AH31-AQ30,IF(A31&lt;'Données projet'!$A$62,$AF$205^A31,IF(A31='Données projet'!$A$62,'Données projet'!$B$62,AI30+AH31-AQ30)))</f>
        <v>113.79999999999998</v>
      </c>
      <c r="AJ31" s="14">
        <f>AI31*VLOOKUP('Données projet'!$B$10,Paramètres!$A$1:$I$89,3,0)*VLOOKUP('Données projet'!$B$10,Paramètres!$A$1:$I$89,5,0)</f>
        <v>108.29208</v>
      </c>
      <c r="AK31" s="14">
        <f t="shared" si="35"/>
        <v>28.928219554765345</v>
      </c>
      <c r="AL31" s="22">
        <f t="shared" si="4"/>
        <v>238.99202172454963</v>
      </c>
      <c r="AM31" s="62">
        <f t="shared" si="5"/>
        <v>473.72349114653372</v>
      </c>
      <c r="AN31" s="62">
        <f ca="1">AVERAGE(OFFSET($AM$3,0,0,'Données projet'!$E$10+1,1))-AVERAGE(OFFSET($H$3,0,0,'Données projet'!$E$10+1,1))</f>
        <v>504.91181897442408</v>
      </c>
      <c r="AO31" s="62">
        <f t="shared" si="36"/>
        <v>309.50569076587772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3.6</v>
      </c>
      <c r="N32" s="14">
        <f>IF('Données projet'!$A$36&gt;35,N31+M32-V31,IF(A32&lt;'Données projet'!$A$36,$K$205^A32,IF(A32='Données projet'!$A$36,'Données projet'!$B$36,N31+M32-V31)))</f>
        <v>117.39999999999998</v>
      </c>
      <c r="O32" s="14">
        <f>N32*VLOOKUP('Données projet'!$B$9,Paramètres!$A$1:$I$89,3,0)*VLOOKUP('Données projet'!$B$9,Paramètres!$A$1:$I$89,5,0)</f>
        <v>106.22351999999998</v>
      </c>
      <c r="P32" s="14">
        <f t="shared" si="33"/>
        <v>28.439415446966855</v>
      </c>
      <c r="Q32" s="22">
        <f t="shared" si="2"/>
        <v>234.5379459034672</v>
      </c>
      <c r="R32" s="62">
        <f t="shared" si="0"/>
        <v>471.46584322624301</v>
      </c>
      <c r="S32" s="62">
        <f ca="1">AVERAGE(OFFSET($R$3,0,0,'Données projet'!$E$9+1,1))-AVERAGE(OFFSET($H$3,0,0,'Données projet'!$E$9+1,1))</f>
        <v>483.84896175074954</v>
      </c>
      <c r="T32" s="62">
        <f t="shared" si="34"/>
        <v>297.32483725004124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3.6</v>
      </c>
      <c r="AI32" s="14">
        <f>IF('Données projet'!$A$62&gt;35,AI31+AH32-AQ31,IF(A32&lt;'Données projet'!$A$62,$AF$205^A32,IF(A32='Données projet'!$A$62,'Données projet'!$B$62,AI31+AH32-AQ31)))</f>
        <v>117.39999999999998</v>
      </c>
      <c r="AJ32" s="14">
        <f>AI32*VLOOKUP('Données projet'!$B$10,Paramètres!$A$1:$I$89,3,0)*VLOOKUP('Données projet'!$B$10,Paramètres!$A$1:$I$89,5,0)</f>
        <v>111.71784</v>
      </c>
      <c r="AK32" s="14">
        <f t="shared" si="35"/>
        <v>29.735355333168318</v>
      </c>
      <c r="AL32" s="22">
        <f t="shared" si="4"/>
        <v>246.3643152052681</v>
      </c>
      <c r="AM32" s="62">
        <f t="shared" si="5"/>
        <v>483.29221252804393</v>
      </c>
      <c r="AN32" s="62">
        <f ca="1">AVERAGE(OFFSET($AM$3,0,0,'Données projet'!$E$10+1,1))-AVERAGE(OFFSET($H$3,0,0,'Données projet'!$E$10+1,1))</f>
        <v>504.91181897442408</v>
      </c>
      <c r="AO32" s="62">
        <f t="shared" si="36"/>
        <v>309.50569076587772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3.6</v>
      </c>
      <c r="M33" s="13">
        <f t="array" ref="M33">INDEX(L:L,MIN(IF(ISNUMBER(L33:L229),ROW(L33:L229),"")))</f>
        <v>3.6</v>
      </c>
      <c r="N33" s="14">
        <f>IF('Données projet'!$A$36&gt;35,N32+M33-V32,IF(A33&lt;'Données projet'!$A$36,$K$205^A33,IF(A33='Données projet'!$A$36,'Données projet'!$B$36,N32+M33-V32)))</f>
        <v>120.99999999999997</v>
      </c>
      <c r="O33" s="14">
        <f>N33*VLOOKUP('Données projet'!$B$9,Paramètres!$A$1:$I$89,3,0)*VLOOKUP('Données projet'!$B$9,Paramètres!$A$1:$I$89,5,0)</f>
        <v>109.48079999999997</v>
      </c>
      <c r="P33" s="14">
        <f t="shared" si="33"/>
        <v>29.208623339903898</v>
      </c>
      <c r="Q33" s="22">
        <f t="shared" si="2"/>
        <v>241.55074565033257</v>
      </c>
      <c r="R33" s="62">
        <f t="shared" si="0"/>
        <v>480.65817058337456</v>
      </c>
      <c r="S33" s="62">
        <f ca="1">AVERAGE(OFFSET($R$3,0,0,'Données projet'!$E$9+1,1))-AVERAGE(OFFSET($H$3,0,0,'Données projet'!$E$9+1,1))</f>
        <v>483.84896175074954</v>
      </c>
      <c r="T33" s="62">
        <f t="shared" si="34"/>
        <v>297.32483725004124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3.6</v>
      </c>
      <c r="AH33" s="13">
        <f t="array" ref="AH33">INDEX(AG:AG,MIN(IF(ISNUMBER(AG33:AG229),ROW(AG33:AG229),"")))</f>
        <v>3.6</v>
      </c>
      <c r="AI33" s="14">
        <f>IF('Données projet'!$A$62&gt;35,AI32+AH33-AQ32,IF(A33&lt;'Données projet'!$A$62,$AF$205^A33,IF(A33='Données projet'!$A$62,'Données projet'!$B$62,AI32+AH33-AQ32)))</f>
        <v>120.99999999999997</v>
      </c>
      <c r="AJ33" s="14">
        <f>AI33*VLOOKUP('Données projet'!$B$10,Paramètres!$A$1:$I$89,3,0)*VLOOKUP('Données projet'!$B$10,Paramètres!$A$1:$I$89,5,0)</f>
        <v>115.14359999999999</v>
      </c>
      <c r="AK33" s="14">
        <f t="shared" si="35"/>
        <v>30.539614832250223</v>
      </c>
      <c r="AL33" s="22">
        <f t="shared" si="4"/>
        <v>253.7315991661691</v>
      </c>
      <c r="AM33" s="62">
        <f t="shared" si="5"/>
        <v>492.83902409921109</v>
      </c>
      <c r="AN33" s="62">
        <f ca="1">AVERAGE(OFFSET($AM$3,0,0,'Données projet'!$E$10+1,1))-AVERAGE(OFFSET($H$3,0,0,'Données projet'!$E$10+1,1))</f>
        <v>504.91181897442408</v>
      </c>
      <c r="AO33" s="62">
        <f t="shared" si="36"/>
        <v>309.50569076587772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103.79999999999998</v>
      </c>
      <c r="O34" s="14">
        <f>N34*VLOOKUP('Données projet'!$B$9,Paramètres!$A$1:$I$89,3,0)*VLOOKUP('Données projet'!$B$9,Paramètres!$A$1:$I$89,5,0)</f>
        <v>93.918239999999983</v>
      </c>
      <c r="P34" s="14">
        <f t="shared" si="33"/>
        <v>25.507853654185997</v>
      </c>
      <c r="Q34" s="22">
        <f t="shared" si="2"/>
        <v>208.00044644770722</v>
      </c>
      <c r="R34" s="62">
        <f t="shared" si="0"/>
        <v>448.04856966052478</v>
      </c>
      <c r="S34" s="62">
        <f ca="1">AVERAGE(OFFSET($R$3,0,0,'Données projet'!$E$9+1,1))-AVERAGE(OFFSET($H$3,0,0,'Données projet'!$E$9+1,1))</f>
        <v>483.84896175074954</v>
      </c>
      <c r="T34" s="62">
        <f t="shared" si="34"/>
        <v>297.32483725004124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103.79999999999998</v>
      </c>
      <c r="AJ34" s="14">
        <f>AI34*VLOOKUP('Données projet'!$B$10,Paramètres!$A$1:$I$89,3,0)*VLOOKUP('Données projet'!$B$10,Paramètres!$A$1:$I$89,5,0)</f>
        <v>98.776079999999993</v>
      </c>
      <c r="AK34" s="14">
        <f t="shared" si="35"/>
        <v>26.670206833473099</v>
      </c>
      <c r="AL34" s="22">
        <f t="shared" si="4"/>
        <v>218.48561623496562</v>
      </c>
      <c r="AM34" s="62">
        <f t="shared" si="5"/>
        <v>458.5337394477832</v>
      </c>
      <c r="AN34" s="62">
        <f ca="1">AVERAGE(OFFSET($AM$3,0,0,'Données projet'!$E$10+1,1))-AVERAGE(OFFSET($H$3,0,0,'Données projet'!$E$10+1,1))</f>
        <v>504.91181897442408</v>
      </c>
      <c r="AO34" s="62">
        <f t="shared" si="36"/>
        <v>309.50569076587772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114.59999999999998</v>
      </c>
      <c r="O35" s="14">
        <f>N35*VLOOKUP('Données projet'!$B$9,Paramètres!$A$1:$I$89,3,0)*VLOOKUP('Données projet'!$B$9,Paramètres!$A$1:$I$89,5,0)</f>
        <v>103.69007999999998</v>
      </c>
      <c r="P35" s="14">
        <f t="shared" si="33"/>
        <v>27.83924565319537</v>
      </c>
      <c r="Q35" s="22">
        <f t="shared" ref="Q35:Q66" si="53">(O35+P35)*0.475*44/12</f>
        <v>229.08024217931521</v>
      </c>
      <c r="R35" s="62">
        <f t="shared" si="0"/>
        <v>470.05274465984053</v>
      </c>
      <c r="S35" s="62">
        <f ca="1">AVERAGE(OFFSET($R$3,0,0,'Données projet'!$E$9+1,1))-AVERAGE(OFFSET($H$3,0,0,'Données projet'!$E$9+1,1))</f>
        <v>483.84896175074954</v>
      </c>
      <c r="T35" s="62">
        <f t="shared" si="34"/>
        <v>297.32483725004124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114.59999999999998</v>
      </c>
      <c r="AJ35" s="14">
        <f>AI35*VLOOKUP('Données projet'!$B$10,Paramètres!$A$1:$I$89,3,0)*VLOOKUP('Données projet'!$B$10,Paramètres!$A$1:$I$89,5,0)</f>
        <v>109.05336</v>
      </c>
      <c r="AK35" s="14">
        <f t="shared" si="35"/>
        <v>29.107836736265032</v>
      </c>
      <c r="AL35" s="22">
        <f t="shared" si="4"/>
        <v>240.63075098232821</v>
      </c>
      <c r="AM35" s="62">
        <f t="shared" si="5"/>
        <v>481.60325346285356</v>
      </c>
      <c r="AN35" s="62">
        <f ca="1">AVERAGE(OFFSET($AM$3,0,0,'Données projet'!$E$10+1,1))-AVERAGE(OFFSET($H$3,0,0,'Données projet'!$E$10+1,1))</f>
        <v>504.91181897442408</v>
      </c>
      <c r="AO35" s="62">
        <f t="shared" si="36"/>
        <v>309.50569076587772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125.39999999999998</v>
      </c>
      <c r="O36" s="14">
        <f>N36*VLOOKUP('Données projet'!$B$9,Paramètres!$A$1:$I$89,3,0)*VLOOKUP('Données projet'!$B$9,Paramètres!$A$1:$I$89,5,0)</f>
        <v>113.46191999999998</v>
      </c>
      <c r="P36" s="14">
        <f t="shared" si="33"/>
        <v>30.145163126535493</v>
      </c>
      <c r="Q36" s="22">
        <f t="shared" si="53"/>
        <v>250.11566977871595</v>
      </c>
      <c r="R36" s="62">
        <f t="shared" si="0"/>
        <v>491.99651561325669</v>
      </c>
      <c r="S36" s="62">
        <f ca="1">AVERAGE(OFFSET($R$3,0,0,'Données projet'!$E$9+1,1))-AVERAGE(OFFSET($H$3,0,0,'Données projet'!$E$9+1,1))</f>
        <v>483.84896175074954</v>
      </c>
      <c r="T36" s="62">
        <f t="shared" si="34"/>
        <v>297.32483725004124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125.39999999999998</v>
      </c>
      <c r="AJ36" s="14">
        <f>AI36*VLOOKUP('Données projet'!$B$10,Paramètres!$A$1:$I$89,3,0)*VLOOKUP('Données projet'!$B$10,Paramètres!$A$1:$I$89,5,0)</f>
        <v>119.33063999999999</v>
      </c>
      <c r="AK36" s="14">
        <f t="shared" si="35"/>
        <v>31.518831278912842</v>
      </c>
      <c r="AL36" s="22">
        <f t="shared" si="4"/>
        <v>262.72949581077319</v>
      </c>
      <c r="AM36" s="62">
        <f t="shared" si="5"/>
        <v>504.61034164531395</v>
      </c>
      <c r="AN36" s="62">
        <f ca="1">AVERAGE(OFFSET($AM$3,0,0,'Données projet'!$E$10+1,1))-AVERAGE(OFFSET($H$3,0,0,'Données projet'!$E$10+1,1))</f>
        <v>504.91181897442408</v>
      </c>
      <c r="AO36" s="62">
        <f t="shared" si="36"/>
        <v>309.50569076587772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136.19999999999999</v>
      </c>
      <c r="O37" s="14">
        <f>N37*VLOOKUP('Données projet'!$B$9,Paramètres!$A$1:$I$89,3,0)*VLOOKUP('Données projet'!$B$9,Paramètres!$A$1:$I$89,5,0)</f>
        <v>123.23375999999998</v>
      </c>
      <c r="P37" s="14">
        <f t="shared" si="33"/>
        <v>32.428049504876462</v>
      </c>
      <c r="Q37" s="22">
        <f t="shared" si="53"/>
        <v>271.11098488765975</v>
      </c>
      <c r="R37" s="62">
        <f t="shared" si="0"/>
        <v>513.88441634977539</v>
      </c>
      <c r="S37" s="62">
        <f ca="1">AVERAGE(OFFSET($R$3,0,0,'Données projet'!$E$9+1,1))-AVERAGE(OFFSET($H$3,0,0,'Données projet'!$E$9+1,1))</f>
        <v>483.84896175074954</v>
      </c>
      <c r="T37" s="62">
        <f t="shared" si="34"/>
        <v>297.32483725004124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136.19999999999999</v>
      </c>
      <c r="AJ37" s="14">
        <f>AI37*VLOOKUP('Données projet'!$B$10,Paramètres!$A$1:$I$89,3,0)*VLOOKUP('Données projet'!$B$10,Paramètres!$A$1:$I$89,5,0)</f>
        <v>129.60792000000001</v>
      </c>
      <c r="AK37" s="14">
        <f t="shared" si="35"/>
        <v>33.905745235418145</v>
      </c>
      <c r="AL37" s="22">
        <f t="shared" si="4"/>
        <v>284.78630028501993</v>
      </c>
      <c r="AM37" s="62">
        <f t="shared" si="5"/>
        <v>527.55973174713552</v>
      </c>
      <c r="AN37" s="62">
        <f ca="1">AVERAGE(OFFSET($AM$3,0,0,'Données projet'!$E$10+1,1))-AVERAGE(OFFSET($H$3,0,0,'Données projet'!$E$10+1,1))</f>
        <v>504.91181897442408</v>
      </c>
      <c r="AO37" s="62">
        <f t="shared" si="36"/>
        <v>309.50569076587772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</v>
      </c>
      <c r="O38" s="14">
        <f>N38*VLOOKUP('Données projet'!$B$9,Paramètres!$A$1:$I$89,3,0)*VLOOKUP('Données projet'!$B$9,Paramètres!$A$1:$I$89,5,0)</f>
        <v>133.00559999999999</v>
      </c>
      <c r="P38" s="14">
        <f t="shared" si="33"/>
        <v>34.689938673073549</v>
      </c>
      <c r="Q38" s="22">
        <f t="shared" si="53"/>
        <v>292.06972985560304</v>
      </c>
      <c r="R38" s="62">
        <f t="shared" si="0"/>
        <v>535.72026258017752</v>
      </c>
      <c r="S38" s="62">
        <f ca="1">AVERAGE(OFFSET($R$3,0,0,'Données projet'!$E$9+1,1))-AVERAGE(OFFSET($H$3,0,0,'Données projet'!$E$9+1,1))</f>
        <v>483.84896175074954</v>
      </c>
      <c r="T38" s="62">
        <f t="shared" si="34"/>
        <v>297.32483725004124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4.3000000000000003E-2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1.2042764376793016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1.2042764376793016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</v>
      </c>
      <c r="AJ38" s="14">
        <f>AI38*VLOOKUP('Données projet'!$B$10,Paramètres!$A$1:$I$89,3,0)*VLOOKUP('Données projet'!$B$10,Paramètres!$A$1:$I$89,5,0)</f>
        <v>139.8852</v>
      </c>
      <c r="AK38" s="14">
        <f t="shared" si="35"/>
        <v>36.2707051716027</v>
      </c>
      <c r="AL38" s="22">
        <f t="shared" si="4"/>
        <v>306.80486817387464</v>
      </c>
      <c r="AM38" s="62">
        <f t="shared" si="5"/>
        <v>550.45540089844917</v>
      </c>
      <c r="AN38" s="62">
        <f ca="1">AVERAGE(OFFSET($AM$3,0,0,'Données projet'!$E$10+1,1))-AVERAGE(OFFSET($H$3,0,0,'Données projet'!$E$10+1,1))</f>
        <v>504.91181897442408</v>
      </c>
      <c r="AO38" s="62">
        <f t="shared" si="36"/>
        <v>309.50569076587772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4.3000000000000003E-2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1.2665665982489209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1.2665665982489209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130.19999999999999</v>
      </c>
      <c r="O39" s="14">
        <f>N39*VLOOKUP('Données projet'!$B$9,Paramètres!$A$1:$I$89,3,0)*VLOOKUP('Données projet'!$B$9,Paramètres!$A$1:$I$89,5,0)</f>
        <v>117.80495999999999</v>
      </c>
      <c r="P39" s="14">
        <f t="shared" si="33"/>
        <v>31.162493487829593</v>
      </c>
      <c r="Q39" s="22">
        <f t="shared" si="53"/>
        <v>259.45164815796983</v>
      </c>
      <c r="R39" s="62">
        <f t="shared" si="0"/>
        <v>503.96406639900425</v>
      </c>
      <c r="S39" s="62">
        <f ca="1">AVERAGE(OFFSET($R$3,0,0,'Données projet'!$E$9+1,1))-AVERAGE(OFFSET($H$3,0,0,'Données projet'!$E$9+1,1))</f>
        <v>483.84896175074954</v>
      </c>
      <c r="T39" s="62">
        <f t="shared" si="34"/>
        <v>297.32483725004124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1.180661311272508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1.180661311272508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130.19999999999999</v>
      </c>
      <c r="AJ39" s="14">
        <f>AI39*VLOOKUP('Données projet'!$B$10,Paramètres!$A$1:$I$89,3,0)*VLOOKUP('Données projet'!$B$10,Paramètres!$A$1:$I$89,5,0)</f>
        <v>123.89832</v>
      </c>
      <c r="AK39" s="14">
        <f t="shared" si="35"/>
        <v>32.582519800947011</v>
      </c>
      <c r="AL39" s="22">
        <f t="shared" si="4"/>
        <v>272.53746265331603</v>
      </c>
      <c r="AM39" s="62">
        <f t="shared" si="5"/>
        <v>517.04988089435051</v>
      </c>
      <c r="AN39" s="62">
        <f ca="1">AVERAGE(OFFSET($AM$3,0,0,'Données projet'!$E$10+1,1))-AVERAGE(OFFSET($H$3,0,0,'Données projet'!$E$10+1,1))</f>
        <v>504.91181897442408</v>
      </c>
      <c r="AO39" s="62">
        <f t="shared" si="36"/>
        <v>309.50569076587772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1.2417299997866036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1.2417299997866036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141.39999999999998</v>
      </c>
      <c r="O40" s="14">
        <f>N40*VLOOKUP('Données projet'!$B$9,Paramètres!$A$1:$I$89,3,0)*VLOOKUP('Données projet'!$B$9,Paramètres!$A$1:$I$89,5,0)</f>
        <v>127.93871999999999</v>
      </c>
      <c r="P40" s="14">
        <f t="shared" si="33"/>
        <v>33.519615889545641</v>
      </c>
      <c r="Q40" s="22">
        <f t="shared" si="53"/>
        <v>281.2066016742919</v>
      </c>
      <c r="R40" s="62">
        <f t="shared" si="0"/>
        <v>526.56595364496297</v>
      </c>
      <c r="S40" s="62">
        <f ca="1">AVERAGE(OFFSET($R$3,0,0,'Données projet'!$E$9+1,1))-AVERAGE(OFFSET($H$3,0,0,'Données projet'!$E$9+1,1))</f>
        <v>483.84896175074954</v>
      </c>
      <c r="T40" s="62">
        <f t="shared" si="34"/>
        <v>297.32483725004124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1.1575092630907469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1.1575092630907469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141.39999999999998</v>
      </c>
      <c r="AJ40" s="14">
        <f>AI40*VLOOKUP('Données projet'!$B$10,Paramètres!$A$1:$I$89,3,0)*VLOOKUP('Données projet'!$B$10,Paramètres!$A$1:$I$89,5,0)</f>
        <v>134.55624</v>
      </c>
      <c r="AK40" s="14">
        <f t="shared" si="35"/>
        <v>35.047052600838754</v>
      </c>
      <c r="AL40" s="22">
        <f t="shared" si="4"/>
        <v>295.39240127979417</v>
      </c>
      <c r="AM40" s="62">
        <f t="shared" si="5"/>
        <v>540.7517532504653</v>
      </c>
      <c r="AN40" s="62">
        <f ca="1">AVERAGE(OFFSET($AM$3,0,0,'Données projet'!$E$10+1,1))-AVERAGE(OFFSET($H$3,0,0,'Données projet'!$E$10+1,1))</f>
        <v>504.91181897442408</v>
      </c>
      <c r="AO40" s="62">
        <f t="shared" si="36"/>
        <v>309.50569076587772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1.2173804318713031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1.2173804318713031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152.59999999999997</v>
      </c>
      <c r="O41" s="14">
        <f>N41*VLOOKUP('Données projet'!$B$9,Paramètres!$A$1:$I$89,3,0)*VLOOKUP('Données projet'!$B$9,Paramètres!$A$1:$I$89,5,0)</f>
        <v>138.07247999999996</v>
      </c>
      <c r="P41" s="14">
        <f t="shared" si="33"/>
        <v>35.855082076777961</v>
      </c>
      <c r="Q41" s="22">
        <f t="shared" si="53"/>
        <v>302.92383728372153</v>
      </c>
      <c r="R41" s="62">
        <f t="shared" si="0"/>
        <v>549.11543057728022</v>
      </c>
      <c r="S41" s="62">
        <f ca="1">AVERAGE(OFFSET($R$3,0,0,'Données projet'!$E$9+1,1))-AVERAGE(OFFSET($H$3,0,0,'Données projet'!$E$9+1,1))</f>
        <v>483.84896175074954</v>
      </c>
      <c r="T41" s="62">
        <f t="shared" si="34"/>
        <v>297.32483725004124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1.134811212452475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1.134811212452475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152.59999999999997</v>
      </c>
      <c r="AJ41" s="14">
        <f>AI41*VLOOKUP('Données projet'!$B$10,Paramètres!$A$1:$I$89,3,0)*VLOOKUP('Données projet'!$B$10,Paramètres!$A$1:$I$89,5,0)</f>
        <v>145.21415999999996</v>
      </c>
      <c r="AK41" s="14">
        <f t="shared" si="35"/>
        <v>37.488942346268111</v>
      </c>
      <c r="AL41" s="22">
        <f t="shared" si="4"/>
        <v>318.20790325308354</v>
      </c>
      <c r="AM41" s="62">
        <f t="shared" si="5"/>
        <v>564.39949654664224</v>
      </c>
      <c r="AN41" s="62">
        <f ca="1">AVERAGE(OFFSET($AM$3,0,0,'Données projet'!$E$10+1,1))-AVERAGE(OFFSET($H$3,0,0,'Données projet'!$E$10+1,1))</f>
        <v>504.91181897442408</v>
      </c>
      <c r="AO41" s="62">
        <f t="shared" si="36"/>
        <v>309.50569076587772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1.1935083441310517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1.1935083441310517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163.79999999999995</v>
      </c>
      <c r="O42" s="14">
        <f>N42*VLOOKUP('Données projet'!$B$9,Paramètres!$A$1:$I$89,3,0)*VLOOKUP('Données projet'!$B$9,Paramètres!$A$1:$I$89,5,0)</f>
        <v>148.20623999999995</v>
      </c>
      <c r="P42" s="14">
        <f t="shared" si="33"/>
        <v>38.170662245893794</v>
      </c>
      <c r="Q42" s="22">
        <f t="shared" si="53"/>
        <v>324.60643807826494</v>
      </c>
      <c r="R42" s="62">
        <f t="shared" si="0"/>
        <v>571.61583516837209</v>
      </c>
      <c r="S42" s="62">
        <f ca="1">AVERAGE(OFFSET($R$3,0,0,'Données projet'!$E$9+1,1))-AVERAGE(OFFSET($H$3,0,0,'Données projet'!$E$9+1,1))</f>
        <v>483.84896175074954</v>
      </c>
      <c r="T42" s="62">
        <f t="shared" si="34"/>
        <v>297.32483725004124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1.1125582567427759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1.1125582567427759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163.79999999999995</v>
      </c>
      <c r="AJ42" s="14">
        <f>AI42*VLOOKUP('Données projet'!$B$10,Paramètres!$A$1:$I$89,3,0)*VLOOKUP('Données projet'!$B$10,Paramètres!$A$1:$I$89,5,0)</f>
        <v>155.87207999999995</v>
      </c>
      <c r="AK42" s="14">
        <f t="shared" si="35"/>
        <v>39.91003989869477</v>
      </c>
      <c r="AL42" s="22">
        <f t="shared" si="4"/>
        <v>340.98719215689329</v>
      </c>
      <c r="AM42" s="62">
        <f t="shared" si="5"/>
        <v>587.99658924700043</v>
      </c>
      <c r="AN42" s="62">
        <f ca="1">AVERAGE(OFFSET($AM$3,0,0,'Données projet'!$E$10+1,1))-AVERAGE(OFFSET($H$3,0,0,'Données projet'!$E$10+1,1))</f>
        <v>504.91181897442408</v>
      </c>
      <c r="AO42" s="62">
        <f t="shared" si="36"/>
        <v>309.50569076587772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1.1701043734708507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1.1701043734708507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174.99999999999994</v>
      </c>
      <c r="O43" s="14">
        <f>N43*VLOOKUP('Données projet'!$B$9,Paramètres!$A$1:$I$89,3,0)*VLOOKUP('Données projet'!$B$9,Paramètres!$A$1:$I$89,5,0)</f>
        <v>158.33999999999995</v>
      </c>
      <c r="P43" s="14">
        <f t="shared" si="33"/>
        <v>40.467870812652784</v>
      </c>
      <c r="Q43" s="22">
        <f t="shared" si="53"/>
        <v>346.2570416653702</v>
      </c>
      <c r="R43" s="62">
        <f t="shared" si="0"/>
        <v>594.07005548449104</v>
      </c>
      <c r="S43" s="62">
        <f ca="1">AVERAGE(OFFSET($R$3,0,0,'Données projet'!$E$9+1,1))-AVERAGE(OFFSET($H$3,0,0,'Données projet'!$E$9+1,1))</f>
        <v>483.84896175074954</v>
      </c>
      <c r="T43" s="62">
        <f t="shared" si="34"/>
        <v>297.32483725004124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8.6000000000000007E-2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3.4992945432801843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3.4992945432801843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174.99999999999994</v>
      </c>
      <c r="AJ43" s="14">
        <f>AI43*VLOOKUP('Données projet'!$B$10,Paramètres!$A$1:$I$89,3,0)*VLOOKUP('Données projet'!$B$10,Paramètres!$A$1:$I$89,5,0)</f>
        <v>166.52999999999994</v>
      </c>
      <c r="AK43" s="14">
        <f t="shared" si="35"/>
        <v>42.311928683446922</v>
      </c>
      <c r="AL43" s="22">
        <f t="shared" si="4"/>
        <v>363.73302579033657</v>
      </c>
      <c r="AM43" s="62">
        <f t="shared" si="5"/>
        <v>611.54603960945735</v>
      </c>
      <c r="AN43" s="62">
        <f ca="1">AVERAGE(OFFSET($AM$3,0,0,'Données projet'!$E$10+1,1))-AVERAGE(OFFSET($H$3,0,0,'Données projet'!$E$10+1,1))</f>
        <v>504.91181897442408</v>
      </c>
      <c r="AO43" s="62">
        <f t="shared" si="36"/>
        <v>309.50569076587772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8.6000000000000007E-2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3.6802925368981256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3.6802925368981256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158.39999999999995</v>
      </c>
      <c r="O44" s="14">
        <f>N44*VLOOKUP('Données projet'!$B$9,Paramètres!$A$1:$I$89,3,0)*VLOOKUP('Données projet'!$B$9,Paramètres!$A$1:$I$89,5,0)</f>
        <v>143.32031999999992</v>
      </c>
      <c r="P44" s="14">
        <f t="shared" si="33"/>
        <v>37.056603420232349</v>
      </c>
      <c r="Q44" s="22">
        <f t="shared" si="53"/>
        <v>314.15647495690456</v>
      </c>
      <c r="R44" s="62">
        <f t="shared" si="0"/>
        <v>562.7591645514085</v>
      </c>
      <c r="S44" s="62">
        <f ca="1">AVERAGE(OFFSET($R$3,0,0,'Données projet'!$E$9+1,1))-AVERAGE(OFFSET($H$3,0,0,'Données projet'!$E$9+1,1))</f>
        <v>483.84896175074954</v>
      </c>
      <c r="T44" s="62">
        <f t="shared" si="34"/>
        <v>297.32483725004124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3.4306755116453806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3.4306755116453806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158.39999999999995</v>
      </c>
      <c r="AJ44" s="14">
        <f>AI44*VLOOKUP('Données projet'!$B$10,Paramètres!$A$1:$I$89,3,0)*VLOOKUP('Données projet'!$B$10,Paramètres!$A$1:$I$89,5,0)</f>
        <v>150.73343999999994</v>
      </c>
      <c r="AK44" s="14">
        <f t="shared" si="35"/>
        <v>38.745215146763051</v>
      </c>
      <c r="AL44" s="22">
        <f t="shared" si="4"/>
        <v>330.00865771394552</v>
      </c>
      <c r="AM44" s="62">
        <f t="shared" si="5"/>
        <v>578.61134730844947</v>
      </c>
      <c r="AN44" s="62">
        <f ca="1">AVERAGE(OFFSET($AM$3,0,0,'Données projet'!$E$10+1,1))-AVERAGE(OFFSET($H$3,0,0,'Données projet'!$E$10+1,1))</f>
        <v>504.91181897442408</v>
      </c>
      <c r="AO44" s="62">
        <f t="shared" si="36"/>
        <v>309.50569076587772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3.6081242450063495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3.6081242450063495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169.79999999999995</v>
      </c>
      <c r="O45" s="14">
        <f>N45*VLOOKUP('Données projet'!$B$9,Paramètres!$A$1:$I$89,3,0)*VLOOKUP('Données projet'!$B$9,Paramètres!$A$1:$I$89,5,0)</f>
        <v>153.63503999999995</v>
      </c>
      <c r="P45" s="14">
        <f t="shared" si="33"/>
        <v>39.403506785222667</v>
      </c>
      <c r="Q45" s="22">
        <f t="shared" si="53"/>
        <v>336.20880231759605</v>
      </c>
      <c r="R45" s="62">
        <f t="shared" si="0"/>
        <v>585.58746857823076</v>
      </c>
      <c r="S45" s="62">
        <f ca="1">AVERAGE(OFFSET($R$3,0,0,'Données projet'!$E$9+1,1))-AVERAGE(OFFSET($H$3,0,0,'Données projet'!$E$9+1,1))</f>
        <v>483.84896175074954</v>
      </c>
      <c r="T45" s="62">
        <f t="shared" si="34"/>
        <v>297.32483725004124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3.363402057367459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3.363402057367459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169.79999999999995</v>
      </c>
      <c r="AJ45" s="14">
        <f>AI45*VLOOKUP('Données projet'!$B$10,Paramètres!$A$1:$I$89,3,0)*VLOOKUP('Données projet'!$B$10,Paramètres!$A$1:$I$89,5,0)</f>
        <v>161.58167999999998</v>
      </c>
      <c r="AK45" s="14">
        <f t="shared" si="35"/>
        <v>41.199063244334916</v>
      </c>
      <c r="AL45" s="22">
        <f t="shared" si="4"/>
        <v>353.17646115054987</v>
      </c>
      <c r="AM45" s="62">
        <f t="shared" si="5"/>
        <v>602.55512741118457</v>
      </c>
      <c r="AN45" s="62">
        <f ca="1">AVERAGE(OFFSET($AM$3,0,0,'Données projet'!$E$10+1,1))-AVERAGE(OFFSET($H$3,0,0,'Données projet'!$E$10+1,1))</f>
        <v>504.91181897442408</v>
      </c>
      <c r="AO45" s="62">
        <f t="shared" si="36"/>
        <v>309.50569076587772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3.5373711293002597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3.5373711293002597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181.19999999999996</v>
      </c>
      <c r="O46" s="14">
        <f>N46*VLOOKUP('Données projet'!$B$9,Paramètres!$A$1:$I$89,3,0)*VLOOKUP('Données projet'!$B$9,Paramètres!$A$1:$I$89,5,0)</f>
        <v>163.94975999999997</v>
      </c>
      <c r="P46" s="14">
        <f t="shared" si="33"/>
        <v>41.732126457893308</v>
      </c>
      <c r="Q46" s="22">
        <f t="shared" si="53"/>
        <v>358.22928558083078</v>
      </c>
      <c r="R46" s="62">
        <f t="shared" si="0"/>
        <v>608.37046704726276</v>
      </c>
      <c r="S46" s="62">
        <f ca="1">AVERAGE(OFFSET($R$3,0,0,'Données projet'!$E$9+1,1))-AVERAGE(OFFSET($H$3,0,0,'Données projet'!$E$9+1,1))</f>
        <v>483.84896175074954</v>
      </c>
      <c r="T46" s="62">
        <f t="shared" si="34"/>
        <v>297.32483725004124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3.2974477944951719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3.2974477944951719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181.19999999999996</v>
      </c>
      <c r="AJ46" s="14">
        <f>AI46*VLOOKUP('Données projet'!$B$10,Paramètres!$A$1:$I$89,3,0)*VLOOKUP('Données projet'!$B$10,Paramètres!$A$1:$I$89,5,0)</f>
        <v>172.42991999999995</v>
      </c>
      <c r="AK46" s="14">
        <f t="shared" si="35"/>
        <v>43.633794490192933</v>
      </c>
      <c r="AL46" s="22">
        <f t="shared" si="4"/>
        <v>376.31096940375261</v>
      </c>
      <c r="AM46" s="62">
        <f t="shared" si="5"/>
        <v>626.4521508701846</v>
      </c>
      <c r="AN46" s="62">
        <f ca="1">AVERAGE(OFFSET($AM$3,0,0,'Données projet'!$E$10+1,1))-AVERAGE(OFFSET($H$3,0,0,'Données projet'!$E$10+1,1))</f>
        <v>504.91181897442408</v>
      </c>
      <c r="AO46" s="62">
        <f t="shared" si="36"/>
        <v>309.50569076587772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3.4680054390380266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3.4680054390380266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192.59999999999997</v>
      </c>
      <c r="O47" s="14">
        <f>N47*VLOOKUP('Données projet'!$B$9,Paramètres!$A$1:$I$89,3,0)*VLOOKUP('Données projet'!$B$9,Paramètres!$A$1:$I$89,5,0)</f>
        <v>174.26447999999996</v>
      </c>
      <c r="P47" s="14">
        <f t="shared" si="33"/>
        <v>44.043743683739521</v>
      </c>
      <c r="Q47" s="22">
        <f t="shared" si="53"/>
        <v>380.22015624917958</v>
      </c>
      <c r="R47" s="62">
        <f t="shared" si="0"/>
        <v>631.11062498731701</v>
      </c>
      <c r="S47" s="62">
        <f ca="1">AVERAGE(OFFSET($R$3,0,0,'Données projet'!$E$9+1,1))-AVERAGE(OFFSET($H$3,0,0,'Données projet'!$E$9+1,1))</f>
        <v>483.84896175074954</v>
      </c>
      <c r="T47" s="62">
        <f t="shared" si="34"/>
        <v>297.32483725004124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3.2327868544896825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3.2327868544896825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192.59999999999997</v>
      </c>
      <c r="AJ47" s="14">
        <f>AI47*VLOOKUP('Données projet'!$B$10,Paramètres!$A$1:$I$89,3,0)*VLOOKUP('Données projet'!$B$10,Paramètres!$A$1:$I$89,5,0)</f>
        <v>183.27815999999996</v>
      </c>
      <c r="AK47" s="14">
        <f t="shared" si="35"/>
        <v>46.050748514194886</v>
      </c>
      <c r="AL47" s="22">
        <f t="shared" si="4"/>
        <v>399.41451566222264</v>
      </c>
      <c r="AM47" s="62">
        <f t="shared" si="5"/>
        <v>650.30498440036013</v>
      </c>
      <c r="AN47" s="62">
        <f ca="1">AVERAGE(OFFSET($AM$3,0,0,'Données projet'!$E$10+1,1))-AVERAGE(OFFSET($H$3,0,0,'Données projet'!$E$10+1,1))</f>
        <v>504.91181897442408</v>
      </c>
      <c r="AO47" s="62">
        <f t="shared" si="36"/>
        <v>309.50569076587772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3.3999999676529429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3.3999999676529429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203.99999999999997</v>
      </c>
      <c r="O48" s="14">
        <f>N48*VLOOKUP('Données projet'!$B$9,Paramètres!$A$1:$I$89,3,0)*VLOOKUP('Données projet'!$B$9,Paramètres!$A$1:$I$89,5,0)</f>
        <v>184.57919999999999</v>
      </c>
      <c r="P48" s="14">
        <f t="shared" si="33"/>
        <v>46.339479465836618</v>
      </c>
      <c r="Q48" s="22">
        <f t="shared" si="53"/>
        <v>402.18336673633206</v>
      </c>
      <c r="R48" s="62">
        <f t="shared" si="0"/>
        <v>653.81012428716622</v>
      </c>
      <c r="S48" s="62">
        <f ca="1">AVERAGE(OFFSET($R$3,0,0,'Données projet'!$E$9+1,1))-AVERAGE(OFFSET($H$3,0,0,'Données projet'!$E$9+1,1))</f>
        <v>483.84896175074954</v>
      </c>
      <c r="T48" s="62">
        <f t="shared" si="34"/>
        <v>297.32483725004124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0.129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6.7822231891163263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6.7822231891163263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203.99999999999997</v>
      </c>
      <c r="AJ48" s="14">
        <f>AI48*VLOOKUP('Données projet'!$B$10,Paramètres!$A$1:$I$89,3,0)*VLOOKUP('Données projet'!$B$10,Paramètres!$A$1:$I$89,5,0)</f>
        <v>194.12639999999999</v>
      </c>
      <c r="AK48" s="14">
        <f t="shared" si="35"/>
        <v>48.451097401781084</v>
      </c>
      <c r="AL48" s="22">
        <f t="shared" si="4"/>
        <v>422.48914130810198</v>
      </c>
      <c r="AM48" s="62">
        <f t="shared" si="5"/>
        <v>674.11589885893613</v>
      </c>
      <c r="AN48" s="62">
        <f ca="1">AVERAGE(OFFSET($AM$3,0,0,'Données projet'!$E$10+1,1))-AVERAGE(OFFSET($H$3,0,0,'Données projet'!$E$10+1,1))</f>
        <v>504.91181897442408</v>
      </c>
      <c r="AO48" s="62">
        <f t="shared" si="36"/>
        <v>309.50569076587772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0.129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7.1330278368292399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7.1330278368292399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186.99999999999997</v>
      </c>
      <c r="O49" s="14">
        <f>N49*VLOOKUP('Données projet'!$B$9,Paramètres!$A$1:$I$89,3,0)*VLOOKUP('Données projet'!$B$9,Paramètres!$A$1:$I$89,5,0)</f>
        <v>169.19759999999997</v>
      </c>
      <c r="P49" s="14">
        <f t="shared" si="33"/>
        <v>42.910263223432885</v>
      </c>
      <c r="Q49" s="22">
        <f t="shared" si="53"/>
        <v>369.42119511414552</v>
      </c>
      <c r="R49" s="62">
        <f t="shared" si="0"/>
        <v>621.77146851287114</v>
      </c>
      <c r="S49" s="62">
        <f ca="1">AVERAGE(OFFSET($R$3,0,0,'Données projet'!$E$9+1,1))-AVERAGE(OFFSET($H$3,0,0,'Données projet'!$E$9+1,1))</f>
        <v>483.84896175074954</v>
      </c>
      <c r="T49" s="62">
        <f t="shared" si="34"/>
        <v>297.32483725004124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6.6492279291254306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6.6492279291254306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186.99999999999997</v>
      </c>
      <c r="AJ49" s="14">
        <f>AI49*VLOOKUP('Données projet'!$B$10,Paramètres!$A$1:$I$89,3,0)*VLOOKUP('Données projet'!$B$10,Paramètres!$A$1:$I$89,5,0)</f>
        <v>177.94919999999996</v>
      </c>
      <c r="AK49" s="14">
        <f t="shared" si="35"/>
        <v>44.865617113963715</v>
      </c>
      <c r="AL49" s="22">
        <f t="shared" si="4"/>
        <v>388.06913980682003</v>
      </c>
      <c r="AM49" s="62">
        <f t="shared" si="5"/>
        <v>640.41941320554565</v>
      </c>
      <c r="AN49" s="62">
        <f ca="1">AVERAGE(OFFSET($AM$3,0,0,'Données projet'!$E$10+1,1))-AVERAGE(OFFSET($H$3,0,0,'Données projet'!$E$10+1,1))</f>
        <v>504.91181897442408</v>
      </c>
      <c r="AO49" s="62">
        <f t="shared" si="36"/>
        <v>309.50569076587772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6.9931535116664012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6.9931535116664012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197.99999999999997</v>
      </c>
      <c r="O50" s="14">
        <f>N50*VLOOKUP('Données projet'!$B$9,Paramètres!$A$1:$I$89,3,0)*VLOOKUP('Données projet'!$B$9,Paramètres!$A$1:$I$89,5,0)</f>
        <v>179.15039999999996</v>
      </c>
      <c r="P50" s="14">
        <f t="shared" si="33"/>
        <v>45.133113803437304</v>
      </c>
      <c r="Q50" s="22">
        <f t="shared" si="53"/>
        <v>390.62711987431993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483.84896175074954</v>
      </c>
      <c r="T50" s="62">
        <f t="shared" si="34"/>
        <v>297.32483725004124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6.5188406250638575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6.5188406250638575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197.99999999999997</v>
      </c>
      <c r="AJ50" s="14">
        <f>AI50*VLOOKUP('Données projet'!$B$10,Paramètres!$A$1:$I$89,3,0)*VLOOKUP('Données projet'!$B$10,Paramètres!$A$1:$I$89,5,0)</f>
        <v>188.41679999999999</v>
      </c>
      <c r="AK50" s="14">
        <f t="shared" si="35"/>
        <v>47.189759534268674</v>
      </c>
      <c r="AL50" s="22">
        <f t="shared" si="4"/>
        <v>410.34809118885124</v>
      </c>
      <c r="AM50" s="62">
        <f t="shared" si="5"/>
        <v>663.40932905304658</v>
      </c>
      <c r="AN50" s="62">
        <f ca="1">AVERAGE(OFFSET($AM$3,0,0,'Données projet'!$E$10+1,1))-AVERAGE(OFFSET($H$3,0,0,'Données projet'!$E$10+1,1))</f>
        <v>504.91181897442408</v>
      </c>
      <c r="AO50" s="62">
        <f t="shared" si="36"/>
        <v>309.50569076587772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6.8560220367050917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6.8560220367050917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208.99999999999997</v>
      </c>
      <c r="O51" s="14">
        <f>N51*VLOOKUP('Données projet'!$B$9,Paramètres!$A$1:$I$89,3,0)*VLOOKUP('Données projet'!$B$9,Paramètres!$A$1:$I$89,5,0)</f>
        <v>189.10319999999996</v>
      </c>
      <c r="P51" s="14">
        <f t="shared" si="33"/>
        <v>47.34162854278712</v>
      </c>
      <c r="Q51" s="22">
        <f t="shared" si="53"/>
        <v>411.80807637868747</v>
      </c>
      <c r="R51" s="62">
        <f t="shared" si="0"/>
        <v>665.56794506435517</v>
      </c>
      <c r="S51" s="62">
        <f ca="1">AVERAGE(OFFSET($R$3,0,0,'Données projet'!$E$9+1,1))-AVERAGE(OFFSET($H$3,0,0,'Données projet'!$E$9+1,1))</f>
        <v>483.84896175074954</v>
      </c>
      <c r="T51" s="62">
        <f t="shared" si="34"/>
        <v>297.32483725004124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6.3910101365065293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6.3910101365065293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208.99999999999997</v>
      </c>
      <c r="AJ51" s="14">
        <f>AI51*VLOOKUP('Données projet'!$B$10,Paramètres!$A$1:$I$89,3,0)*VLOOKUP('Données projet'!$B$10,Paramètres!$A$1:$I$89,5,0)</f>
        <v>198.88439999999997</v>
      </c>
      <c r="AK51" s="14">
        <f t="shared" si="35"/>
        <v>49.498912851979021</v>
      </c>
      <c r="AL51" s="22">
        <f t="shared" si="4"/>
        <v>432.60093655053009</v>
      </c>
      <c r="AM51" s="62">
        <f t="shared" si="5"/>
        <v>686.36080523619785</v>
      </c>
      <c r="AN51" s="62">
        <f ca="1">AVERAGE(OFFSET($AM$3,0,0,'Données projet'!$E$10+1,1))-AVERAGE(OFFSET($H$3,0,0,'Données projet'!$E$10+1,1))</f>
        <v>504.91181897442408</v>
      </c>
      <c r="AO51" s="62">
        <f t="shared" si="36"/>
        <v>309.50569076587772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6.7215796263258323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6.7215796263258323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219.99999999999997</v>
      </c>
      <c r="O52" s="14">
        <f>N52*VLOOKUP('Données projet'!$B$9,Paramètres!$A$1:$I$89,3,0)*VLOOKUP('Données projet'!$B$9,Paramètres!$A$1:$I$89,5,0)</f>
        <v>199.05599999999998</v>
      </c>
      <c r="P52" s="14">
        <f t="shared" si="33"/>
        <v>49.536648006253934</v>
      </c>
      <c r="Q52" s="22">
        <f t="shared" si="53"/>
        <v>432.96552861089225</v>
      </c>
      <c r="R52" s="62">
        <f t="shared" si="0"/>
        <v>687.41190843518416</v>
      </c>
      <c r="S52" s="62">
        <f ca="1">AVERAGE(OFFSET($R$3,0,0,'Données projet'!$E$9+1,1))-AVERAGE(OFFSET($H$3,0,0,'Données projet'!$E$9+1,1))</f>
        <v>483.84896175074954</v>
      </c>
      <c r="T52" s="62">
        <f t="shared" si="34"/>
        <v>297.32483725004124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6.2656863258609112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6.2656863258609112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219.99999999999997</v>
      </c>
      <c r="AJ52" s="14">
        <f>AI52*VLOOKUP('Données projet'!$B$10,Paramètres!$A$1:$I$89,3,0)*VLOOKUP('Données projet'!$B$10,Paramètres!$A$1:$I$89,5,0)</f>
        <v>209.35199999999998</v>
      </c>
      <c r="AK52" s="14">
        <f t="shared" si="35"/>
        <v>51.79395593509436</v>
      </c>
      <c r="AL52" s="22">
        <f t="shared" si="4"/>
        <v>454.82920658695593</v>
      </c>
      <c r="AM52" s="62">
        <f t="shared" si="5"/>
        <v>709.2755864112479</v>
      </c>
      <c r="AN52" s="62">
        <f ca="1">AVERAGE(OFFSET($AM$3,0,0,'Données projet'!$E$10+1,1))-AVERAGE(OFFSET($H$3,0,0,'Données projet'!$E$10+1,1))</f>
        <v>504.91181897442408</v>
      </c>
      <c r="AO52" s="62">
        <f t="shared" si="36"/>
        <v>309.50569076587772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6.5897735496123371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6.5897735496123371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230.99999999999997</v>
      </c>
      <c r="O53" s="14">
        <f>N53*VLOOKUP('Données projet'!$B$9,Paramètres!$A$1:$I$89,3,0)*VLOOKUP('Données projet'!$B$9,Paramètres!$A$1:$I$89,5,0)</f>
        <v>209.00879999999995</v>
      </c>
      <c r="P53" s="14">
        <f t="shared" si="33"/>
        <v>51.718923953824202</v>
      </c>
      <c r="Q53" s="22">
        <f t="shared" si="53"/>
        <v>454.10078588624361</v>
      </c>
      <c r="R53" s="62">
        <f t="shared" si="0"/>
        <v>709.22176741571366</v>
      </c>
      <c r="S53" s="62">
        <f ca="1">AVERAGE(OFFSET($R$3,0,0,'Données projet'!$E$9+1,1))-AVERAGE(OFFSET($H$3,0,0,'Données projet'!$E$9+1,1))</f>
        <v>483.84896175074954</v>
      </c>
      <c r="T53" s="62">
        <f t="shared" si="34"/>
        <v>297.32483725004124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0.17200000000000001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10.959925789419284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10.959925789419284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230.99999999999997</v>
      </c>
      <c r="AJ53" s="14">
        <f>AI53*VLOOKUP('Données projet'!$B$10,Paramètres!$A$1:$I$89,3,0)*VLOOKUP('Données projet'!$B$10,Paramètres!$A$1:$I$89,5,0)</f>
        <v>219.81959999999995</v>
      </c>
      <c r="AK53" s="14">
        <f t="shared" si="35"/>
        <v>54.075674800133456</v>
      </c>
      <c r="AL53" s="22">
        <f t="shared" si="4"/>
        <v>477.03427027689895</v>
      </c>
      <c r="AM53" s="62">
        <f t="shared" si="5"/>
        <v>732.15525180636905</v>
      </c>
      <c r="AN53" s="62">
        <f ca="1">AVERAGE(OFFSET($AM$3,0,0,'Données projet'!$E$10+1,1))-AVERAGE(OFFSET($H$3,0,0,'Données projet'!$E$10+1,1))</f>
        <v>504.91181897442408</v>
      </c>
      <c r="AO53" s="62">
        <f t="shared" si="36"/>
        <v>309.50569076587772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0.17200000000000001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11.526818502665108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11.526818502665108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213.19999999999996</v>
      </c>
      <c r="O54" s="14">
        <f>N54*VLOOKUP('Données projet'!$B$9,Paramètres!$A$1:$I$89,3,0)*VLOOKUP('Données projet'!$B$9,Paramètres!$A$1:$I$89,5,0)</f>
        <v>192.90335999999994</v>
      </c>
      <c r="P54" s="14">
        <f t="shared" si="33"/>
        <v>48.181276881765257</v>
      </c>
      <c r="Q54" s="22">
        <f t="shared" si="53"/>
        <v>419.88907590240768</v>
      </c>
      <c r="R54" s="62">
        <f t="shared" si="0"/>
        <v>675.67295630565445</v>
      </c>
      <c r="S54" s="62">
        <f ca="1">AVERAGE(OFFSET($R$3,0,0,'Données projet'!$E$9+1,1))-AVERAGE(OFFSET($H$3,0,0,'Données projet'!$E$9+1,1))</f>
        <v>483.84896175074954</v>
      </c>
      <c r="T54" s="62">
        <f t="shared" si="34"/>
        <v>297.32483725004124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10.745008329583424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10.745008329583424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213.19999999999996</v>
      </c>
      <c r="AJ54" s="14">
        <f>AI54*VLOOKUP('Données projet'!$B$10,Paramètres!$A$1:$I$89,3,0)*VLOOKUP('Données projet'!$B$10,Paramètres!$A$1:$I$89,5,0)</f>
        <v>202.88111999999995</v>
      </c>
      <c r="AK54" s="14">
        <f t="shared" si="35"/>
        <v>50.376822658563356</v>
      </c>
      <c r="AL54" s="22">
        <f t="shared" si="4"/>
        <v>441.09091679699776</v>
      </c>
      <c r="AM54" s="62">
        <f t="shared" si="5"/>
        <v>696.87479720024453</v>
      </c>
      <c r="AN54" s="62">
        <f ca="1">AVERAGE(OFFSET($AM$3,0,0,'Données projet'!$E$10+1,1))-AVERAGE(OFFSET($H$3,0,0,'Données projet'!$E$10+1,1))</f>
        <v>504.91181897442408</v>
      </c>
      <c r="AO54" s="62">
        <f t="shared" si="36"/>
        <v>309.50569076587772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11.300784622492911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11.300784622492911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223.39999999999995</v>
      </c>
      <c r="O55" s="14">
        <f>N55*VLOOKUP('Données projet'!$B$9,Paramètres!$A$1:$I$89,3,0)*VLOOKUP('Données projet'!$B$9,Paramètres!$A$1:$I$89,5,0)</f>
        <v>202.13231999999996</v>
      </c>
      <c r="P55" s="14">
        <f t="shared" si="33"/>
        <v>50.212497488959627</v>
      </c>
      <c r="Q55" s="22">
        <f t="shared" si="53"/>
        <v>439.50055712660463</v>
      </c>
      <c r="R55" s="62">
        <f t="shared" si="0"/>
        <v>695.93583659018805</v>
      </c>
      <c r="S55" s="62">
        <f ca="1">AVERAGE(OFFSET($R$3,0,0,'Données projet'!$E$9+1,1))-AVERAGE(OFFSET($H$3,0,0,'Données projet'!$E$9+1,1))</f>
        <v>483.84896175074954</v>
      </c>
      <c r="T55" s="62">
        <f t="shared" si="34"/>
        <v>297.32483725004124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10.53430527004824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10.53430527004824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223.39999999999995</v>
      </c>
      <c r="AJ55" s="14">
        <f>AI55*VLOOKUP('Données projet'!$B$10,Paramètres!$A$1:$I$89,3,0)*VLOOKUP('Données projet'!$B$10,Paramètres!$A$1:$I$89,5,0)</f>
        <v>212.58743999999996</v>
      </c>
      <c r="AK55" s="14">
        <f t="shared" si="35"/>
        <v>52.500602826535079</v>
      </c>
      <c r="AL55" s="22">
        <f t="shared" si="4"/>
        <v>461.69500792288181</v>
      </c>
      <c r="AM55" s="62">
        <f t="shared" si="5"/>
        <v>718.13028738646517</v>
      </c>
      <c r="AN55" s="62">
        <f ca="1">AVERAGE(OFFSET($AM$3,0,0,'Données projet'!$E$10+1,1))-AVERAGE(OFFSET($H$3,0,0,'Données projet'!$E$10+1,1))</f>
        <v>504.91181897442408</v>
      </c>
      <c r="AO55" s="62">
        <f t="shared" si="36"/>
        <v>309.50569076587772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11.079183128843837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11.079183128843837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233.59999999999994</v>
      </c>
      <c r="O56" s="14">
        <f>N56*VLOOKUP('Données projet'!$B$9,Paramètres!$A$1:$I$89,3,0)*VLOOKUP('Données projet'!$B$9,Paramètres!$A$1:$I$89,5,0)</f>
        <v>211.36127999999991</v>
      </c>
      <c r="P56" s="14">
        <f t="shared" si="33"/>
        <v>52.232947669705631</v>
      </c>
      <c r="Q56" s="22">
        <f t="shared" si="53"/>
        <v>459.0932798580705</v>
      </c>
      <c r="R56" s="62">
        <f t="shared" si="0"/>
        <v>716.16865806460373</v>
      </c>
      <c r="S56" s="62">
        <f ca="1">AVERAGE(OFFSET($R$3,0,0,'Données projet'!$E$9+1,1))-AVERAGE(OFFSET($H$3,0,0,'Données projet'!$E$9+1,1))</f>
        <v>483.84896175074954</v>
      </c>
      <c r="T56" s="62">
        <f t="shared" si="34"/>
        <v>297.32483725004124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10.327733968994364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10.327733968994364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233.59999999999994</v>
      </c>
      <c r="AJ56" s="14">
        <f>AI56*VLOOKUP('Données projet'!$B$10,Paramètres!$A$1:$I$89,3,0)*VLOOKUP('Données projet'!$B$10,Paramètres!$A$1:$I$89,5,0)</f>
        <v>222.29375999999993</v>
      </c>
      <c r="AK56" s="14">
        <f t="shared" si="35"/>
        <v>54.613121776493109</v>
      </c>
      <c r="AL56" s="22">
        <f t="shared" si="4"/>
        <v>482.27948576072532</v>
      </c>
      <c r="AM56" s="62">
        <f t="shared" si="5"/>
        <v>739.35486396725855</v>
      </c>
      <c r="AN56" s="62">
        <f ca="1">AVERAGE(OFFSET($AM$3,0,0,'Données projet'!$E$10+1,1))-AVERAGE(OFFSET($H$3,0,0,'Données projet'!$E$10+1,1))</f>
        <v>504.91181897442408</v>
      </c>
      <c r="AO56" s="62">
        <f t="shared" si="36"/>
        <v>309.50569076587772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10.861927105321657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10.861927105321657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243.79999999999993</v>
      </c>
      <c r="O57" s="14">
        <f>N57*VLOOKUP('Données projet'!$B$9,Paramètres!$A$1:$I$89,3,0)*VLOOKUP('Données projet'!$B$9,Paramètres!$A$1:$I$89,5,0)</f>
        <v>220.59023999999991</v>
      </c>
      <c r="P57" s="14">
        <f t="shared" si="33"/>
        <v>54.243151457087848</v>
      </c>
      <c r="Q57" s="22">
        <f t="shared" si="53"/>
        <v>478.66815678776123</v>
      </c>
      <c r="R57" s="62">
        <f t="shared" si="0"/>
        <v>736.37252945510056</v>
      </c>
      <c r="S57" s="62">
        <f ca="1">AVERAGE(OFFSET($R$3,0,0,'Données projet'!$E$9+1,1))-AVERAGE(OFFSET($H$3,0,0,'Données projet'!$E$9+1,1))</f>
        <v>483.84896175074954</v>
      </c>
      <c r="T57" s="62">
        <f t="shared" si="34"/>
        <v>297.32483725004124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10.125213405158101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10.125213405158101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243.79999999999993</v>
      </c>
      <c r="AJ57" s="14">
        <f>AI57*VLOOKUP('Données projet'!$B$10,Paramètres!$A$1:$I$89,3,0)*VLOOKUP('Données projet'!$B$10,Paramètres!$A$1:$I$89,5,0)</f>
        <v>232.00007999999994</v>
      </c>
      <c r="AK57" s="14">
        <f t="shared" si="35"/>
        <v>56.714927420893837</v>
      </c>
      <c r="AL57" s="22">
        <f t="shared" si="4"/>
        <v>502.84530459138995</v>
      </c>
      <c r="AM57" s="62">
        <f t="shared" si="5"/>
        <v>760.54967725872928</v>
      </c>
      <c r="AN57" s="62">
        <f ca="1">AVERAGE(OFFSET($AM$3,0,0,'Données projet'!$E$10+1,1))-AVERAGE(OFFSET($H$3,0,0,'Données projet'!$E$10+1,1))</f>
        <v>504.91181897442408</v>
      </c>
      <c r="AO57" s="62">
        <f t="shared" si="36"/>
        <v>309.50569076587772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10.648931339907657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10.648931339907657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253.99999999999991</v>
      </c>
      <c r="O58" s="14">
        <f>N58*VLOOKUP('Données projet'!$B$9,Paramètres!$A$1:$I$89,3,0)*VLOOKUP('Données projet'!$B$9,Paramètres!$A$1:$I$89,5,0)</f>
        <v>229.81919999999991</v>
      </c>
      <c r="P58" s="14">
        <f t="shared" si="33"/>
        <v>56.243586554989342</v>
      </c>
      <c r="Q58" s="22">
        <f t="shared" si="53"/>
        <v>498.22601991660628</v>
      </c>
      <c r="R58" s="62">
        <f t="shared" si="0"/>
        <v>756.54847539707771</v>
      </c>
      <c r="S58" s="62">
        <f ca="1">AVERAGE(OFFSET($R$3,0,0,'Données projet'!$E$9+1,1))-AVERAGE(OFFSET($H$3,0,0,'Données projet'!$E$9+1,1))</f>
        <v>483.84896175074954</v>
      </c>
      <c r="T58" s="62">
        <f t="shared" si="34"/>
        <v>297.32483725004124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0.215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15.948046334449828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15.948046334449828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253.99999999999991</v>
      </c>
      <c r="AJ58" s="14">
        <f>AI58*VLOOKUP('Données projet'!$B$10,Paramètres!$A$1:$I$89,3,0)*VLOOKUP('Données projet'!$B$10,Paramètres!$A$1:$I$89,5,0)</f>
        <v>241.70639999999992</v>
      </c>
      <c r="AK58" s="14">
        <f t="shared" si="35"/>
        <v>58.806519231842486</v>
      </c>
      <c r="AL58" s="22">
        <f t="shared" si="4"/>
        <v>523.39333432879209</v>
      </c>
      <c r="AM58" s="62">
        <f t="shared" si="5"/>
        <v>781.71578980926347</v>
      </c>
      <c r="AN58" s="62">
        <f ca="1">AVERAGE(OFFSET($AM$3,0,0,'Données projet'!$E$10+1,1))-AVERAGE(OFFSET($H$3,0,0,'Données projet'!$E$10+1,1))</f>
        <v>504.91181897442408</v>
      </c>
      <c r="AO58" s="62">
        <f t="shared" si="36"/>
        <v>309.50569076587772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0.215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16.772945282783439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16.772945282783439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235.39999999999992</v>
      </c>
      <c r="O59" s="14">
        <f>N59*VLOOKUP('Données projet'!$B$9,Paramètres!$A$1:$I$89,3,0)*VLOOKUP('Données projet'!$B$9,Paramètres!$A$1:$I$89,5,0)</f>
        <v>212.98991999999993</v>
      </c>
      <c r="P59" s="14">
        <f t="shared" si="33"/>
        <v>52.588419883221121</v>
      </c>
      <c r="Q59" s="22">
        <f t="shared" si="53"/>
        <v>462.5489419632766</v>
      </c>
      <c r="R59" s="62">
        <f t="shared" si="0"/>
        <v>721.47875790189835</v>
      </c>
      <c r="S59" s="62">
        <f ca="1">AVERAGE(OFFSET($R$3,0,0,'Données projet'!$E$9+1,1))-AVERAGE(OFFSET($H$3,0,0,'Données projet'!$E$9+1,1))</f>
        <v>483.84896175074954</v>
      </c>
      <c r="T59" s="62">
        <f t="shared" si="34"/>
        <v>297.32483725004124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15.635314873179034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15.635314873179034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235.39999999999992</v>
      </c>
      <c r="AJ59" s="14">
        <f>AI59*VLOOKUP('Données projet'!$B$10,Paramètres!$A$1:$I$89,3,0)*VLOOKUP('Données projet'!$B$10,Paramètres!$A$1:$I$89,5,0)</f>
        <v>224.00663999999992</v>
      </c>
      <c r="AK59" s="14">
        <f t="shared" si="35"/>
        <v>54.984792305364024</v>
      </c>
      <c r="AL59" s="22">
        <f t="shared" si="4"/>
        <v>485.91007793184218</v>
      </c>
      <c r="AM59" s="62">
        <f t="shared" si="5"/>
        <v>744.83989387046392</v>
      </c>
      <c r="AN59" s="62">
        <f ca="1">AVERAGE(OFFSET($AM$3,0,0,'Données projet'!$E$10+1,1))-AVERAGE(OFFSET($H$3,0,0,'Données projet'!$E$10+1,1))</f>
        <v>504.91181897442408</v>
      </c>
      <c r="AO59" s="62">
        <f t="shared" si="36"/>
        <v>309.50569076587772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16.444038056274501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16.444038056274501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244.79999999999993</v>
      </c>
      <c r="O60" s="14">
        <f>N60*VLOOKUP('Données projet'!$B$9,Paramètres!$A$1:$I$89,3,0)*VLOOKUP('Données projet'!$B$9,Paramètres!$A$1:$I$89,5,0)</f>
        <v>221.49503999999993</v>
      </c>
      <c r="P60" s="14">
        <f t="shared" si="33"/>
        <v>54.439697086174412</v>
      </c>
      <c r="Q60" s="22">
        <f t="shared" si="53"/>
        <v>480.58633375842027</v>
      </c>
      <c r="R60" s="62">
        <f t="shared" si="0"/>
        <v>740.11297380909798</v>
      </c>
      <c r="S60" s="62">
        <f ca="1">AVERAGE(OFFSET($R$3,0,0,'Données projet'!$E$9+1,1))-AVERAGE(OFFSET($H$3,0,0,'Données projet'!$E$9+1,1))</f>
        <v>483.84896175074954</v>
      </c>
      <c r="T60" s="62">
        <f t="shared" si="34"/>
        <v>297.32483725004124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15.328715885116404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15.328715885116404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244.79999999999993</v>
      </c>
      <c r="AJ60" s="14">
        <f>AI60*VLOOKUP('Données projet'!$B$10,Paramètres!$A$1:$I$89,3,0)*VLOOKUP('Données projet'!$B$10,Paramètres!$A$1:$I$89,5,0)</f>
        <v>232.95167999999993</v>
      </c>
      <c r="AK60" s="14">
        <f t="shared" si="35"/>
        <v>56.920429328307108</v>
      </c>
      <c r="AL60" s="22">
        <f t="shared" si="4"/>
        <v>504.86059041346806</v>
      </c>
      <c r="AM60" s="62">
        <f t="shared" si="5"/>
        <v>764.38723046414577</v>
      </c>
      <c r="AN60" s="62">
        <f ca="1">AVERAGE(OFFSET($AM$3,0,0,'Données projet'!$E$10+1,1))-AVERAGE(OFFSET($H$3,0,0,'Données projet'!$E$10+1,1))</f>
        <v>504.91181897442408</v>
      </c>
      <c r="AO60" s="62">
        <f t="shared" si="36"/>
        <v>309.50569076587772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16.121580499863803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16.121580499863803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254.19999999999993</v>
      </c>
      <c r="O61" s="14">
        <f>N61*VLOOKUP('Données projet'!$B$9,Paramètres!$A$1:$I$89,3,0)*VLOOKUP('Données projet'!$B$9,Paramètres!$A$1:$I$89,5,0)</f>
        <v>230.00015999999994</v>
      </c>
      <c r="P61" s="14">
        <f t="shared" si="33"/>
        <v>56.282716126880423</v>
      </c>
      <c r="Q61" s="22">
        <f t="shared" si="53"/>
        <v>498.60934258764996</v>
      </c>
      <c r="R61" s="62">
        <f t="shared" si="0"/>
        <v>758.72245318633838</v>
      </c>
      <c r="S61" s="62">
        <f ca="1">AVERAGE(OFFSET($R$3,0,0,'Données projet'!$E$9+1,1))-AVERAGE(OFFSET($H$3,0,0,'Données projet'!$E$9+1,1))</f>
        <v>483.84896175074954</v>
      </c>
      <c r="T61" s="62">
        <f t="shared" si="34"/>
        <v>297.32483725004124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15.028129116202766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15.028129116202766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254.19999999999993</v>
      </c>
      <c r="AJ61" s="14">
        <f>AI61*VLOOKUP('Données projet'!$B$10,Paramètres!$A$1:$I$89,3,0)*VLOOKUP('Données projet'!$B$10,Paramètres!$A$1:$I$89,5,0)</f>
        <v>241.89671999999993</v>
      </c>
      <c r="AK61" s="14">
        <f t="shared" si="35"/>
        <v>58.847431877405974</v>
      </c>
      <c r="AL61" s="22">
        <f t="shared" si="4"/>
        <v>523.79606451981522</v>
      </c>
      <c r="AM61" s="62">
        <f t="shared" si="5"/>
        <v>783.90917511850364</v>
      </c>
      <c r="AN61" s="62">
        <f ca="1">AVERAGE(OFFSET($AM$3,0,0,'Données projet'!$E$10+1,1))-AVERAGE(OFFSET($H$3,0,0,'Données projet'!$E$10+1,1))</f>
        <v>504.91181897442408</v>
      </c>
      <c r="AO61" s="62">
        <f t="shared" si="36"/>
        <v>309.50569076587772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15.805446139454633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15.805446139454633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263.59999999999991</v>
      </c>
      <c r="O62" s="14">
        <f>N62*VLOOKUP('Données projet'!$B$9,Paramètres!$A$1:$I$89,3,0)*VLOOKUP('Données projet'!$B$9,Paramètres!$A$1:$I$89,5,0)</f>
        <v>238.50527999999991</v>
      </c>
      <c r="P62" s="14">
        <f t="shared" si="33"/>
        <v>58.117817352909881</v>
      </c>
      <c r="Q62" s="22">
        <f t="shared" si="53"/>
        <v>516.61856122298445</v>
      </c>
      <c r="R62" s="62">
        <f t="shared" si="0"/>
        <v>777.30796841682718</v>
      </c>
      <c r="S62" s="62">
        <f ca="1">AVERAGE(OFFSET($R$3,0,0,'Données projet'!$E$9+1,1))-AVERAGE(OFFSET($H$3,0,0,'Données projet'!$E$9+1,1))</f>
        <v>483.84896175074954</v>
      </c>
      <c r="T62" s="62">
        <f t="shared" si="34"/>
        <v>297.32483725004124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14.733436670487698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14.733436670487698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263.59999999999991</v>
      </c>
      <c r="AJ62" s="14">
        <f>AI62*VLOOKUP('Données projet'!$B$10,Paramètres!$A$1:$I$89,3,0)*VLOOKUP('Données projet'!$B$10,Paramètres!$A$1:$I$89,5,0)</f>
        <v>250.84175999999991</v>
      </c>
      <c r="AK62" s="14">
        <f t="shared" si="35"/>
        <v>60.766155809340432</v>
      </c>
      <c r="AL62" s="22">
        <f t="shared" si="4"/>
        <v>542.71712003460107</v>
      </c>
      <c r="AM62" s="62">
        <f t="shared" si="5"/>
        <v>803.40652722844379</v>
      </c>
      <c r="AN62" s="62">
        <f ca="1">AVERAGE(OFFSET($AM$3,0,0,'Données projet'!$E$10+1,1))-AVERAGE(OFFSET($H$3,0,0,'Données projet'!$E$10+1,1))</f>
        <v>504.91181897442408</v>
      </c>
      <c r="AO62" s="62">
        <f t="shared" si="36"/>
        <v>309.50569076587772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15.495510981030165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15.495510981030165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272.99999999999989</v>
      </c>
      <c r="O63" s="14">
        <f>N63*VLOOKUP('Données projet'!$B$9,Paramètres!$A$1:$I$89,3,0)*VLOOKUP('Données projet'!$B$9,Paramètres!$A$1:$I$89,5,0)</f>
        <v>247.01039999999989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483.84896175074954</v>
      </c>
      <c r="T63" s="62">
        <f t="shared" si="34"/>
        <v>297.32483725004124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0.215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20.465905152284968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20.465905152284968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272.99999999999989</v>
      </c>
      <c r="AJ63" s="14">
        <f>AI63*VLOOKUP('Données projet'!$B$10,Paramètres!$A$1:$I$89,3,0)*VLOOKUP('Données projet'!$B$10,Paramètres!$A$1:$I$89,5,0)</f>
        <v>259.78679999999986</v>
      </c>
      <c r="AK63" s="14">
        <f t="shared" si="35"/>
        <v>62.676930162260682</v>
      </c>
      <c r="AL63" s="22">
        <f t="shared" si="4"/>
        <v>561.62433003260378</v>
      </c>
      <c r="AM63" s="62">
        <f t="shared" si="5"/>
        <v>822.88003636408121</v>
      </c>
      <c r="AN63" s="62">
        <f ca="1">AVERAGE(OFFSET($AM$3,0,0,'Données projet'!$E$10+1,1))-AVERAGE(OFFSET($H$3,0,0,'Données projet'!$E$10+1,1))</f>
        <v>504.91181897442408</v>
      </c>
      <c r="AO63" s="62">
        <f t="shared" si="36"/>
        <v>309.50569076587772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0.215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21.524486453265222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21.524486453265222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</v>
      </c>
      <c r="O64" s="14">
        <f>N64*VLOOKUP('Données projet'!$B$9,Paramètres!$A$1:$I$89,3,0)*VLOOKUP('Données projet'!$B$9,Paramètres!$A$1:$I$89,5,0)</f>
        <v>229.63823999999988</v>
      </c>
      <c r="P64" s="14">
        <f t="shared" si="33"/>
        <v>56.204453396569633</v>
      </c>
      <c r="Q64" s="22">
        <f t="shared" si="53"/>
        <v>497.84269099902525</v>
      </c>
      <c r="R64" s="62">
        <f t="shared" si="0"/>
        <v>759.65487244415453</v>
      </c>
      <c r="S64" s="62">
        <f ca="1">AVERAGE(OFFSET($R$3,0,0,'Données projet'!$E$9+1,1))-AVERAGE(OFFSET($H$3,0,0,'Données projet'!$E$9+1,1))</f>
        <v>483.84896175074954</v>
      </c>
      <c r="T64" s="62">
        <f t="shared" si="34"/>
        <v>297.32483725004124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20.064581235218213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20.064581235218213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</v>
      </c>
      <c r="AJ64" s="14">
        <f>AI64*VLOOKUP('Données projet'!$B$10,Paramètres!$A$1:$I$89,3,0)*VLOOKUP('Données projet'!$B$10,Paramètres!$A$1:$I$89,5,0)</f>
        <v>241.5160799999999</v>
      </c>
      <c r="AK64" s="14">
        <f t="shared" si="35"/>
        <v>58.765602836317846</v>
      </c>
      <c r="AL64" s="22">
        <f t="shared" si="4"/>
        <v>522.99059760658679</v>
      </c>
      <c r="AM64" s="62">
        <f t="shared" si="5"/>
        <v>784.80277905171613</v>
      </c>
      <c r="AN64" s="62">
        <f ca="1">AVERAGE(OFFSET($AM$3,0,0,'Données projet'!$E$10+1,1))-AVERAGE(OFFSET($H$3,0,0,'Données projet'!$E$10+1,1))</f>
        <v>504.91181897442408</v>
      </c>
      <c r="AO64" s="62">
        <f t="shared" si="36"/>
        <v>309.50569076587772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21.102404402557081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21.102404402557081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262.59999999999991</v>
      </c>
      <c r="O65" s="14">
        <f>N65*VLOOKUP('Données projet'!$B$9,Paramètres!$A$1:$I$89,3,0)*VLOOKUP('Données projet'!$B$9,Paramètres!$A$1:$I$89,5,0)</f>
        <v>237.60047999999992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777.06232855539611</v>
      </c>
      <c r="S65" s="62">
        <f ca="1">AVERAGE(OFFSET($R$3,0,0,'Données projet'!$E$9+1,1))-AVERAGE(OFFSET($H$3,0,0,'Données projet'!$E$9+1,1))</f>
        <v>483.84896175074954</v>
      </c>
      <c r="T65" s="62">
        <f t="shared" si="34"/>
        <v>297.32483725004124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19.671127035381716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19.671127035381716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262.59999999999991</v>
      </c>
      <c r="AJ65" s="14">
        <f>AI65*VLOOKUP('Données projet'!$B$10,Paramètres!$A$1:$I$89,3,0)*VLOOKUP('Données projet'!$B$10,Paramètres!$A$1:$I$89,5,0)</f>
        <v>249.89015999999992</v>
      </c>
      <c r="AK65" s="14">
        <f t="shared" si="35"/>
        <v>60.562419667970957</v>
      </c>
      <c r="AL65" s="22">
        <f t="shared" si="4"/>
        <v>540.70490958838263</v>
      </c>
      <c r="AM65" s="62">
        <f t="shared" si="5"/>
        <v>803.06391254803395</v>
      </c>
      <c r="AN65" s="62">
        <f ca="1">AVERAGE(OFFSET($AM$3,0,0,'Données projet'!$E$10+1,1))-AVERAGE(OFFSET($H$3,0,0,'Données projet'!$E$10+1,1))</f>
        <v>504.91181897442408</v>
      </c>
      <c r="AO65" s="62">
        <f t="shared" si="36"/>
        <v>309.50569076587772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20.688599123418697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20.688599123418697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271.39999999999992</v>
      </c>
      <c r="O66" s="14">
        <f>N66*VLOOKUP('Données projet'!$B$9,Paramètres!$A$1:$I$89,3,0)*VLOOKUP('Données projet'!$B$9,Paramètres!$A$1:$I$89,5,0)</f>
        <v>245.56271999999993</v>
      </c>
      <c r="P66" s="14">
        <f t="shared" si="33"/>
        <v>59.634776048276898</v>
      </c>
      <c r="Q66" s="22">
        <f t="shared" si="53"/>
        <v>531.55230561741553</v>
      </c>
      <c r="R66" s="62">
        <f t="shared" si="0"/>
        <v>794.44864396082164</v>
      </c>
      <c r="S66" s="62">
        <f ca="1">AVERAGE(OFFSET($R$3,0,0,'Données projet'!$E$9+1,1))-AVERAGE(OFFSET($H$3,0,0,'Données projet'!$E$9+1,1))</f>
        <v>483.84896175074954</v>
      </c>
      <c r="T66" s="62">
        <f t="shared" si="34"/>
        <v>297.32483725004124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19.285388232420647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19.285388232420647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271.39999999999992</v>
      </c>
      <c r="AJ66" s="14">
        <f>AI66*VLOOKUP('Données projet'!$B$10,Paramètres!$A$1:$I$89,3,0)*VLOOKUP('Données projet'!$B$10,Paramètres!$A$1:$I$89,5,0)</f>
        <v>258.26423999999992</v>
      </c>
      <c r="AK66" s="14">
        <f t="shared" si="35"/>
        <v>62.352239950788103</v>
      </c>
      <c r="AL66" s="22">
        <f t="shared" si="4"/>
        <v>558.40703591428905</v>
      </c>
      <c r="AM66" s="62">
        <f t="shared" si="5"/>
        <v>821.30337425769517</v>
      </c>
      <c r="AN66" s="62">
        <f ca="1">AVERAGE(OFFSET($AM$3,0,0,'Données projet'!$E$10+1,1))-AVERAGE(OFFSET($H$3,0,0,'Données projet'!$E$10+1,1))</f>
        <v>504.91181897442408</v>
      </c>
      <c r="AO66" s="62">
        <f t="shared" si="36"/>
        <v>309.50569076587772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20.282908313407919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20.282908313407919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280.19999999999993</v>
      </c>
      <c r="O67" s="14">
        <f>N67*VLOOKUP('Données projet'!$B$9,Paramètres!$A$1:$I$89,3,0)*VLOOKUP('Données projet'!$B$9,Paramètres!$A$1:$I$89,5,0)</f>
        <v>253.52495999999996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811.81440445847329</v>
      </c>
      <c r="S67" s="62">
        <f ca="1">AVERAGE(OFFSET($R$3,0,0,'Données projet'!$E$9+1,1))-AVERAGE(OFFSET($H$3,0,0,'Données projet'!$E$9+1,1))</f>
        <v>483.84896175074954</v>
      </c>
      <c r="T67" s="62">
        <f t="shared" si="34"/>
        <v>297.32483725004124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18.907213532108209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18.907213532108209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280.19999999999993</v>
      </c>
      <c r="AJ67" s="14">
        <f>AI67*VLOOKUP('Données projet'!$B$10,Paramètres!$A$1:$I$89,3,0)*VLOOKUP('Données projet'!$B$10,Paramètres!$A$1:$I$89,5,0)</f>
        <v>266.63831999999996</v>
      </c>
      <c r="AK67" s="14">
        <f t="shared" si="35"/>
        <v>64.135316563180027</v>
      </c>
      <c r="AL67" s="22">
        <f t="shared" si="4"/>
        <v>576.09741701420501</v>
      </c>
      <c r="AM67" s="62">
        <f t="shared" si="5"/>
        <v>839.52176917375982</v>
      </c>
      <c r="AN67" s="62">
        <f ca="1">AVERAGE(OFFSET($AM$3,0,0,'Données projet'!$E$10+1,1))-AVERAGE(OFFSET($H$3,0,0,'Données projet'!$E$10+1,1))</f>
        <v>504.91181897442408</v>
      </c>
      <c r="AO67" s="62">
        <f t="shared" si="36"/>
        <v>309.50569076587772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19.885172852734492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19.885172852734492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288.99999999999994</v>
      </c>
      <c r="O68" s="14">
        <f>N68*VLOOKUP('Données projet'!$B$9,Paramètres!$A$1:$I$89,3,0)*VLOOKUP('Données projet'!$B$9,Paramètres!$A$1:$I$89,5,0)</f>
        <v>261.48719999999992</v>
      </c>
      <c r="P68" s="14">
        <f t="shared" si="33"/>
        <v>63.039283586802391</v>
      </c>
      <c r="Q68" s="22">
        <f t="shared" si="54"/>
        <v>565.21695891368074</v>
      </c>
      <c r="R68" s="62">
        <f t="shared" si="55"/>
        <v>829.16016503013589</v>
      </c>
      <c r="S68" s="62">
        <f ca="1">AVERAGE(OFFSET($R$3,0,0,'Données projet'!$E$9+1,1))-AVERAGE(OFFSET($H$3,0,0,'Données projet'!$E$9+1,1))</f>
        <v>483.84896175074954</v>
      </c>
      <c r="T68" s="62">
        <f t="shared" si="34"/>
        <v>297.32483725004124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0.25800000000000001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25.762113233080914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25.762113233080914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288.99999999999994</v>
      </c>
      <c r="AJ68" s="14">
        <f>AI68*VLOOKUP('Données projet'!$B$10,Paramètres!$A$1:$I$89,3,0)*VLOOKUP('Données projet'!$B$10,Paramètres!$A$1:$I$89,5,0)</f>
        <v>275.01239999999996</v>
      </c>
      <c r="AK68" s="14">
        <f t="shared" si="35"/>
        <v>65.911885597558978</v>
      </c>
      <c r="AL68" s="22">
        <f t="shared" ref="AL68:AL131" si="58">(AJ68+AK68)*0.475*44/12</f>
        <v>593.77646408241515</v>
      </c>
      <c r="AM68" s="62">
        <f t="shared" ref="AM68:AM131" si="59">AL68+(AD68+AE68)*44/12</f>
        <v>857.71967019887029</v>
      </c>
      <c r="AN68" s="62">
        <f ca="1">AVERAGE(OFFSET($AM$3,0,0,'Données projet'!$E$10+1,1))-AVERAGE(OFFSET($H$3,0,0,'Données projet'!$E$10+1,1))</f>
        <v>504.91181897442408</v>
      </c>
      <c r="AO68" s="62">
        <f t="shared" si="36"/>
        <v>309.50569076587772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0.25800000000000001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27.094636331343715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27.094636331343715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269.19999999999993</v>
      </c>
      <c r="O69" s="14">
        <f>N69*VLOOKUP('Données projet'!$B$9,Paramètres!$A$1:$I$89,3,0)*VLOOKUP('Données projet'!$B$9,Paramètres!$A$1:$I$89,5,0)</f>
        <v>243.57215999999991</v>
      </c>
      <c r="P69" s="14">
        <f t="shared" ref="P69:P132" si="87">EXP(-1.0587+0.8836*LN(O69)+0.284)</f>
        <v>59.207435995642292</v>
      </c>
      <c r="Q69" s="22">
        <f t="shared" si="54"/>
        <v>527.34112969241005</v>
      </c>
      <c r="R69" s="62">
        <f t="shared" si="55"/>
        <v>791.79418880959713</v>
      </c>
      <c r="S69" s="62">
        <f ca="1">AVERAGE(OFFSET($R$3,0,0,'Données projet'!$E$9+1,1))-AVERAGE(OFFSET($H$3,0,0,'Données projet'!$E$9+1,1))</f>
        <v>483.84896175074954</v>
      </c>
      <c r="T69" s="62">
        <f t="shared" ref="T69:T132" si="88">$T$3</f>
        <v>297.32483725004124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25.256933905917705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25.256933905917705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269.19999999999993</v>
      </c>
      <c r="AJ69" s="14">
        <f>AI69*VLOOKUP('Données projet'!$B$10,Paramètres!$A$1:$I$89,3,0)*VLOOKUP('Données projet'!$B$10,Paramètres!$A$1:$I$89,5,0)</f>
        <v>256.17071999999996</v>
      </c>
      <c r="AK69" s="14">
        <f t="shared" ref="AK69:AK132" si="89">EXP(-1.0587+0.8836*LN(AJ69)+0.284)</f>
        <v>61.905426677256543</v>
      </c>
      <c r="AL69" s="22">
        <f t="shared" si="58"/>
        <v>553.9826221295549</v>
      </c>
      <c r="AM69" s="62">
        <f t="shared" si="59"/>
        <v>818.43568124674198</v>
      </c>
      <c r="AN69" s="62">
        <f ca="1">AVERAGE(OFFSET($AM$3,0,0,'Données projet'!$E$10+1,1))-AVERAGE(OFFSET($H$3,0,0,'Données projet'!$E$10+1,1))</f>
        <v>504.91181897442408</v>
      </c>
      <c r="AO69" s="62">
        <f t="shared" ref="AO69:AO132" si="90">$AO$3</f>
        <v>309.50569076587772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26.563327038982411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26.563327038982411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277.39999999999992</v>
      </c>
      <c r="O70" s="14">
        <f>N70*VLOOKUP('Données projet'!$B$9,Paramètres!$A$1:$I$89,3,0)*VLOOKUP('Données projet'!$B$9,Paramètres!$A$1:$I$89,5,0)</f>
        <v>250.99151999999992</v>
      </c>
      <c r="P70" s="14">
        <f t="shared" si="87"/>
        <v>60.798211000769349</v>
      </c>
      <c r="Q70" s="22">
        <f t="shared" si="54"/>
        <v>543.03378149300647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483.84896175074954</v>
      </c>
      <c r="T70" s="62">
        <f t="shared" si="88"/>
        <v>297.32483725004124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24.761660837231204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24.761660837231204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277.39999999999992</v>
      </c>
      <c r="AJ70" s="14">
        <f>AI70*VLOOKUP('Données projet'!$B$10,Paramètres!$A$1:$I$89,3,0)*VLOOKUP('Données projet'!$B$10,Paramètres!$A$1:$I$89,5,0)</f>
        <v>263.97383999999994</v>
      </c>
      <c r="AK70" s="14">
        <f t="shared" si="89"/>
        <v>63.56869082277958</v>
      </c>
      <c r="AL70" s="22">
        <f t="shared" si="58"/>
        <v>570.46990784967431</v>
      </c>
      <c r="AM70" s="62">
        <f t="shared" si="59"/>
        <v>835.42397515789116</v>
      </c>
      <c r="AN70" s="62">
        <f ca="1">AVERAGE(OFFSET($AM$3,0,0,'Données projet'!$E$10+1,1))-AVERAGE(OFFSET($H$3,0,0,'Données projet'!$E$10+1,1))</f>
        <v>504.91181897442408</v>
      </c>
      <c r="AO70" s="62">
        <f t="shared" si="90"/>
        <v>309.50569076587772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26.042436397777642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26.042436397777642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285.59999999999991</v>
      </c>
      <c r="O71" s="14">
        <f>N71*VLOOKUP('Données projet'!$B$9,Paramètres!$A$1:$I$89,3,0)*VLOOKUP('Données projet'!$B$9,Paramètres!$A$1:$I$89,5,0)</f>
        <v>258.41087999999991</v>
      </c>
      <c r="P71" s="14">
        <f t="shared" si="87"/>
        <v>62.383521020316756</v>
      </c>
      <c r="Q71" s="22">
        <f t="shared" si="54"/>
        <v>558.71691511038478</v>
      </c>
      <c r="R71" s="62">
        <f t="shared" si="55"/>
        <v>824.16329923760361</v>
      </c>
      <c r="S71" s="62">
        <f ca="1">AVERAGE(OFFSET($R$3,0,0,'Données projet'!$E$9+1,1))-AVERAGE(OFFSET($H$3,0,0,'Données projet'!$E$9+1,1))</f>
        <v>483.84896175074954</v>
      </c>
      <c r="T71" s="62">
        <f t="shared" si="88"/>
        <v>297.32483725004124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24.276099771334902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24.276099771334902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285.59999999999991</v>
      </c>
      <c r="AJ71" s="14">
        <f>AI71*VLOOKUP('Données projet'!$B$10,Paramètres!$A$1:$I$89,3,0)*VLOOKUP('Données projet'!$B$10,Paramètres!$A$1:$I$89,5,0)</f>
        <v>271.77695999999992</v>
      </c>
      <c r="AK71" s="14">
        <f t="shared" si="89"/>
        <v>65.226240951838292</v>
      </c>
      <c r="AL71" s="22">
        <f t="shared" si="58"/>
        <v>586.94724165778484</v>
      </c>
      <c r="AM71" s="62">
        <f t="shared" si="59"/>
        <v>852.39362578500368</v>
      </c>
      <c r="AN71" s="62">
        <f ca="1">AVERAGE(OFFSET($AM$3,0,0,'Données projet'!$E$10+1,1))-AVERAGE(OFFSET($H$3,0,0,'Données projet'!$E$10+1,1))</f>
        <v>504.91181897442408</v>
      </c>
      <c r="AO71" s="62">
        <f t="shared" si="90"/>
        <v>309.50569076587772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25.531760104334978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25.531760104334978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</v>
      </c>
      <c r="O72" s="14">
        <f>N72*VLOOKUP('Données projet'!$B$9,Paramètres!$A$1:$I$89,3,0)*VLOOKUP('Données projet'!$B$9,Paramètres!$A$1:$I$89,5,0)</f>
        <v>265.83023999999989</v>
      </c>
      <c r="P72" s="14">
        <f t="shared" si="87"/>
        <v>63.963540982526439</v>
      </c>
      <c r="Q72" s="22">
        <f t="shared" si="54"/>
        <v>574.39083521123325</v>
      </c>
      <c r="R72" s="62">
        <f t="shared" si="55"/>
        <v>840.32099556129981</v>
      </c>
      <c r="S72" s="62">
        <f ca="1">AVERAGE(OFFSET($R$3,0,0,'Données projet'!$E$9+1,1))-AVERAGE(OFFSET($H$3,0,0,'Données projet'!$E$9+1,1))</f>
        <v>483.84896175074954</v>
      </c>
      <c r="T72" s="62">
        <f t="shared" si="88"/>
        <v>297.32483725004124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23.800060261777819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23.800060261777819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</v>
      </c>
      <c r="AJ72" s="14">
        <f>AI72*VLOOKUP('Données projet'!$B$10,Paramètres!$A$1:$I$89,3,0)*VLOOKUP('Données projet'!$B$10,Paramètres!$A$1:$I$89,5,0)</f>
        <v>279.5800799999999</v>
      </c>
      <c r="AK72" s="14">
        <f t="shared" si="89"/>
        <v>66.878259963882243</v>
      </c>
      <c r="AL72" s="22">
        <f t="shared" si="58"/>
        <v>603.41494210376152</v>
      </c>
      <c r="AM72" s="62">
        <f t="shared" si="59"/>
        <v>869.34510245382808</v>
      </c>
      <c r="AN72" s="62">
        <f ca="1">AVERAGE(OFFSET($AM$3,0,0,'Données projet'!$E$10+1,1))-AVERAGE(OFFSET($H$3,0,0,'Données projet'!$E$10+1,1))</f>
        <v>504.91181897442408</v>
      </c>
      <c r="AO72" s="62">
        <f t="shared" si="90"/>
        <v>309.50569076587772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25.031097861524945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25.031097861524945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301.99999999999989</v>
      </c>
      <c r="O73" s="14">
        <f>N73*VLOOKUP('Données projet'!$B$9,Paramètres!$A$1:$I$89,3,0)*VLOOKUP('Données projet'!$B$9,Paramètres!$A$1:$I$89,5,0)</f>
        <v>273.24959999999987</v>
      </c>
      <c r="P73" s="14">
        <f t="shared" si="87"/>
        <v>65.538435495514321</v>
      </c>
      <c r="Q73" s="22">
        <f t="shared" si="54"/>
        <v>590.05582848802044</v>
      </c>
      <c r="R73" s="62">
        <f t="shared" si="55"/>
        <v>856.46137262502998</v>
      </c>
      <c r="S73" s="62">
        <f ca="1">AVERAGE(OFFSET($R$3,0,0,'Données projet'!$E$9+1,1))-AVERAGE(OFFSET($H$3,0,0,'Données projet'!$E$9+1,1))</f>
        <v>483.84896175074954</v>
      </c>
      <c r="T73" s="62">
        <f t="shared" si="88"/>
        <v>297.32483725004124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0.30099999999999999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31.763290660402831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31.763290660402831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301.99999999999989</v>
      </c>
      <c r="AJ73" s="14">
        <f>AI73*VLOOKUP('Données projet'!$B$10,Paramètres!$A$1:$I$89,3,0)*VLOOKUP('Données projet'!$B$10,Paramètres!$A$1:$I$89,5,0)</f>
        <v>287.38319999999987</v>
      </c>
      <c r="AK73" s="14">
        <f t="shared" si="89"/>
        <v>68.524919967962703</v>
      </c>
      <c r="AL73" s="22">
        <f t="shared" si="58"/>
        <v>619.87330894420143</v>
      </c>
      <c r="AM73" s="62">
        <f t="shared" si="59"/>
        <v>886.27885308121085</v>
      </c>
      <c r="AN73" s="62">
        <f ca="1">AVERAGE(OFFSET($AM$3,0,0,'Données projet'!$E$10+1,1))-AVERAGE(OFFSET($H$3,0,0,'Données projet'!$E$10+1,1))</f>
        <v>504.91181897442408</v>
      </c>
      <c r="AO73" s="62">
        <f t="shared" si="90"/>
        <v>309.50569076587772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0.30099999999999999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33.406219487665041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33.406219487665041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281.59999999999991</v>
      </c>
      <c r="O74" s="14">
        <f>N74*VLOOKUP('Données projet'!$B$9,Paramètres!$A$1:$I$89,3,0)*VLOOKUP('Données projet'!$B$9,Paramètres!$A$1:$I$89,5,0)</f>
        <v>254.79167999999993</v>
      </c>
      <c r="P74" s="14">
        <f t="shared" si="87"/>
        <v>61.610870508448471</v>
      </c>
      <c r="Q74" s="22">
        <f t="shared" si="54"/>
        <v>551.06777546888088</v>
      </c>
      <c r="R74" s="62">
        <f t="shared" si="55"/>
        <v>817.94045654692877</v>
      </c>
      <c r="S74" s="62">
        <f ca="1">AVERAGE(OFFSET($R$3,0,0,'Données projet'!$E$9+1,1))-AVERAGE(OFFSET($H$3,0,0,'Données projet'!$E$9+1,1))</f>
        <v>483.84896175074954</v>
      </c>
      <c r="T74" s="62">
        <f t="shared" si="88"/>
        <v>297.32483725004124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31.14043190424664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31.14043190424664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281.59999999999991</v>
      </c>
      <c r="AJ74" s="14">
        <f>AI74*VLOOKUP('Données projet'!$B$10,Paramètres!$A$1:$I$89,3,0)*VLOOKUP('Données projet'!$B$10,Paramètres!$A$1:$I$89,5,0)</f>
        <v>267.97055999999992</v>
      </c>
      <c r="AK74" s="14">
        <f t="shared" si="89"/>
        <v>64.418381959040033</v>
      </c>
      <c r="AL74" s="22">
        <f t="shared" si="58"/>
        <v>578.91074057866115</v>
      </c>
      <c r="AM74" s="62">
        <f t="shared" si="59"/>
        <v>845.78342165670915</v>
      </c>
      <c r="AN74" s="62">
        <f ca="1">AVERAGE(OFFSET($AM$3,0,0,'Données projet'!$E$10+1,1))-AVERAGE(OFFSET($H$3,0,0,'Données projet'!$E$10+1,1))</f>
        <v>504.91181897442408</v>
      </c>
      <c r="AO74" s="62">
        <f t="shared" si="90"/>
        <v>309.50569076587772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32.751143899293872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32.751143899293872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289.19999999999993</v>
      </c>
      <c r="O75" s="14">
        <f>N75*VLOOKUP('Données projet'!$B$9,Paramètres!$A$1:$I$89,3,0)*VLOOKUP('Données projet'!$B$9,Paramètres!$A$1:$I$89,5,0)</f>
        <v>261.66815999999994</v>
      </c>
      <c r="P75" s="14">
        <f t="shared" si="87"/>
        <v>63.077829793082856</v>
      </c>
      <c r="Q75" s="22">
        <f t="shared" si="54"/>
        <v>565.59926555628579</v>
      </c>
      <c r="R75" s="62">
        <f t="shared" si="55"/>
        <v>832.93097979380696</v>
      </c>
      <c r="S75" s="62">
        <f ca="1">AVERAGE(OFFSET($R$3,0,0,'Données projet'!$E$9+1,1))-AVERAGE(OFFSET($H$3,0,0,'Données projet'!$E$9+1,1))</f>
        <v>483.84896175074954</v>
      </c>
      <c r="T75" s="62">
        <f t="shared" si="88"/>
        <v>297.32483725004124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30.529787028392345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30.529787028392345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289.19999999999993</v>
      </c>
      <c r="AJ75" s="14">
        <f>AI75*VLOOKUP('Données projet'!$B$10,Paramètres!$A$1:$I$89,3,0)*VLOOKUP('Données projet'!$B$10,Paramètres!$A$1:$I$89,5,0)</f>
        <v>275.20271999999994</v>
      </c>
      <c r="AK75" s="14">
        <f t="shared" si="89"/>
        <v>65.952188294449357</v>
      </c>
      <c r="AL75" s="22">
        <f t="shared" si="58"/>
        <v>594.17813194616576</v>
      </c>
      <c r="AM75" s="62">
        <f t="shared" si="59"/>
        <v>861.50984618368693</v>
      </c>
      <c r="AN75" s="62">
        <f ca="1">AVERAGE(OFFSET($AM$3,0,0,'Données projet'!$E$10+1,1))-AVERAGE(OFFSET($H$3,0,0,'Données projet'!$E$10+1,1))</f>
        <v>504.91181897442408</v>
      </c>
      <c r="AO75" s="62">
        <f t="shared" si="90"/>
        <v>309.50569076587772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32.108913943654009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32.108913943654009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296.79999999999995</v>
      </c>
      <c r="O76" s="14">
        <f>N76*VLOOKUP('Données projet'!$B$9,Paramètres!$A$1:$I$89,3,0)*VLOOKUP('Données projet'!$B$9,Paramètres!$A$1:$I$89,5,0)</f>
        <v>268.5446399999999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847.90573543037658</v>
      </c>
      <c r="S76" s="62">
        <f ca="1">AVERAGE(OFFSET($R$3,0,0,'Données projet'!$E$9+1,1))-AVERAGE(OFFSET($H$3,0,0,'Données projet'!$E$9+1,1))</f>
        <v>483.84896175074954</v>
      </c>
      <c r="T76" s="62">
        <f t="shared" si="88"/>
        <v>297.32483725004124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29.931116526096954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29.931116526096954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296.79999999999995</v>
      </c>
      <c r="AJ76" s="14">
        <f>AI76*VLOOKUP('Données projet'!$B$10,Paramètres!$A$1:$I$89,3,0)*VLOOKUP('Données projet'!$B$10,Paramètres!$A$1:$I$89,5,0)</f>
        <v>282.43487999999996</v>
      </c>
      <c r="AK76" s="14">
        <f t="shared" si="89"/>
        <v>67.481309435922299</v>
      </c>
      <c r="AL76" s="22">
        <f t="shared" si="58"/>
        <v>609.43736326756459</v>
      </c>
      <c r="AM76" s="62">
        <f t="shared" si="59"/>
        <v>877.22014746548643</v>
      </c>
      <c r="AN76" s="62">
        <f ca="1">AVERAGE(OFFSET($AM$3,0,0,'Données projet'!$E$10+1,1))-AVERAGE(OFFSET($H$3,0,0,'Données projet'!$E$10+1,1))</f>
        <v>504.91181897442408</v>
      </c>
      <c r="AO76" s="62">
        <f t="shared" si="90"/>
        <v>309.50569076587772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31.47927772572265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31.47927772572265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304.39999999999998</v>
      </c>
      <c r="O77" s="14">
        <f>N77*VLOOKUP('Données projet'!$B$9,Paramètres!$A$1:$I$89,3,0)*VLOOKUP('Données projet'!$B$9,Paramètres!$A$1:$I$89,5,0)</f>
        <v>275.42111999999997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862.86508442263937</v>
      </c>
      <c r="S77" s="62">
        <f ca="1">AVERAGE(OFFSET($R$3,0,0,'Données projet'!$E$9+1,1))-AVERAGE(OFFSET($H$3,0,0,'Données projet'!$E$9+1,1))</f>
        <v>483.84896175074954</v>
      </c>
      <c r="T77" s="62">
        <f t="shared" si="88"/>
        <v>297.32483725004124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29.344185587198627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29.344185587198627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304.39999999999998</v>
      </c>
      <c r="AJ77" s="14">
        <f>AI77*VLOOKUP('Données projet'!$B$10,Paramètres!$A$1:$I$89,3,0)*VLOOKUP('Données projet'!$B$10,Paramètres!$A$1:$I$89,5,0)</f>
        <v>289.66703999999999</v>
      </c>
      <c r="AK77" s="14">
        <f t="shared" si="89"/>
        <v>69.005879149563839</v>
      </c>
      <c r="AL77" s="22">
        <f t="shared" si="58"/>
        <v>624.68866751882354</v>
      </c>
      <c r="AM77" s="62">
        <f t="shared" si="59"/>
        <v>892.9146966217744</v>
      </c>
      <c r="AN77" s="62">
        <f ca="1">AVERAGE(OFFSET($AM$3,0,0,'Données projet'!$E$10+1,1))-AVERAGE(OFFSET($H$3,0,0,'Données projet'!$E$10+1,1))</f>
        <v>504.91181897442408</v>
      </c>
      <c r="AO77" s="62">
        <f t="shared" si="90"/>
        <v>309.50569076587772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30.861988289984755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30.861988289984755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</v>
      </c>
      <c r="O78" s="14">
        <f>N78*VLOOKUP('Données projet'!$B$9,Paramètres!$A$1:$I$89,3,0)*VLOOKUP('Données projet'!$B$9,Paramètres!$A$1:$I$89,5,0)</f>
        <v>282.29759999999999</v>
      </c>
      <c r="P78" s="14">
        <f t="shared" si="87"/>
        <v>67.452326629470178</v>
      </c>
      <c r="Q78" s="22">
        <f t="shared" si="54"/>
        <v>609.14778887966042</v>
      </c>
      <c r="R78" s="62">
        <f t="shared" si="55"/>
        <v>877.80937357948528</v>
      </c>
      <c r="S78" s="62">
        <f ca="1">AVERAGE(OFFSET($R$3,0,0,'Données projet'!$E$9+1,1))-AVERAGE(OFFSET($H$3,0,0,'Données projet'!$E$9+1,1))</f>
        <v>483.84896175074954</v>
      </c>
      <c r="T78" s="62">
        <f t="shared" si="88"/>
        <v>297.32483725004124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0.30099999999999999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37.198699069774676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37.198699069774676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</v>
      </c>
      <c r="AJ78" s="14">
        <f>AI78*VLOOKUP('Données projet'!$B$10,Paramètres!$A$1:$I$89,3,0)*VLOOKUP('Données projet'!$B$10,Paramètres!$A$1:$I$89,5,0)</f>
        <v>296.89920000000001</v>
      </c>
      <c r="AK78" s="14">
        <f t="shared" si="89"/>
        <v>70.526024141264159</v>
      </c>
      <c r="AL78" s="22">
        <f t="shared" si="58"/>
        <v>639.93226537936835</v>
      </c>
      <c r="AM78" s="62">
        <f t="shared" si="59"/>
        <v>908.59385007919309</v>
      </c>
      <c r="AN78" s="62">
        <f ca="1">AVERAGE(OFFSET($AM$3,0,0,'Données projet'!$E$10+1,1))-AVERAGE(OFFSET($H$3,0,0,'Données projet'!$E$10+1,1))</f>
        <v>504.91181897442408</v>
      </c>
      <c r="AO78" s="62">
        <f t="shared" si="90"/>
        <v>309.50569076587772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0.30099999999999999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39.122769711314739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39.122769711314739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</v>
      </c>
      <c r="O79" s="14">
        <f>N79*VLOOKUP('Données projet'!$B$9,Paramètres!$A$1:$I$89,3,0)*VLOOKUP('Données projet'!$B$9,Paramètres!$A$1:$I$89,5,0)</f>
        <v>263.47775999999999</v>
      </c>
      <c r="P79" s="14">
        <f t="shared" si="87"/>
        <v>63.46312159763346</v>
      </c>
      <c r="Q79" s="22">
        <f t="shared" si="54"/>
        <v>569.42203544921153</v>
      </c>
      <c r="R79" s="62">
        <f t="shared" si="55"/>
        <v>838.51161983006091</v>
      </c>
      <c r="S79" s="62">
        <f ca="1">AVERAGE(OFFSET($R$3,0,0,'Données projet'!$E$9+1,1))-AVERAGE(OFFSET($H$3,0,0,'Données projet'!$E$9+1,1))</f>
        <v>483.84896175074954</v>
      </c>
      <c r="T79" s="62">
        <f t="shared" si="88"/>
        <v>297.32483725004124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36.469255269982476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36.469255269982476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</v>
      </c>
      <c r="AJ79" s="14">
        <f>AI79*VLOOKUP('Données projet'!$B$10,Paramètres!$A$1:$I$89,3,0)*VLOOKUP('Données projet'!$B$10,Paramètres!$A$1:$I$89,5,0)</f>
        <v>277.10591999999997</v>
      </c>
      <c r="AK79" s="14">
        <f t="shared" si="89"/>
        <v>66.355037246694323</v>
      </c>
      <c r="AL79" s="22">
        <f t="shared" si="58"/>
        <v>598.19450053799255</v>
      </c>
      <c r="AM79" s="62">
        <f t="shared" si="59"/>
        <v>867.28408491884193</v>
      </c>
      <c r="AN79" s="62">
        <f ca="1">AVERAGE(OFFSET($AM$3,0,0,'Données projet'!$E$10+1,1))-AVERAGE(OFFSET($H$3,0,0,'Données projet'!$E$10+1,1))</f>
        <v>504.91181897442408</v>
      </c>
      <c r="AO79" s="62">
        <f t="shared" si="90"/>
        <v>309.50569076587772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38.355596059809152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38.355596059809152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298.39999999999998</v>
      </c>
      <c r="O80" s="14">
        <f>N80*VLOOKUP('Données projet'!$B$9,Paramètres!$A$1:$I$89,3,0)*VLOOKUP('Données projet'!$B$9,Paramètres!$A$1:$I$89,5,0)</f>
        <v>269.99231999999995</v>
      </c>
      <c r="P80" s="14">
        <f t="shared" si="87"/>
        <v>64.847639395310239</v>
      </c>
      <c r="Q80" s="22">
        <f t="shared" si="54"/>
        <v>583.17959594683191</v>
      </c>
      <c r="R80" s="62">
        <f t="shared" si="55"/>
        <v>852.68975517110425</v>
      </c>
      <c r="S80" s="62">
        <f ca="1">AVERAGE(OFFSET($R$3,0,0,'Données projet'!$E$9+1,1))-AVERAGE(OFFSET($H$3,0,0,'Données projet'!$E$9+1,1))</f>
        <v>483.84896175074954</v>
      </c>
      <c r="T80" s="62">
        <f t="shared" si="88"/>
        <v>297.32483725004124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35.754115418187418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35.754115418187418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298.39999999999998</v>
      </c>
      <c r="AJ80" s="14">
        <f>AI80*VLOOKUP('Données projet'!$B$10,Paramètres!$A$1:$I$89,3,0)*VLOOKUP('Données projet'!$B$10,Paramètres!$A$1:$I$89,5,0)</f>
        <v>283.95743999999996</v>
      </c>
      <c r="AK80" s="14">
        <f t="shared" si="89"/>
        <v>67.802645364933738</v>
      </c>
      <c r="AL80" s="22">
        <f t="shared" si="58"/>
        <v>612.64881534392623</v>
      </c>
      <c r="AM80" s="62">
        <f t="shared" si="59"/>
        <v>882.15897456819857</v>
      </c>
      <c r="AN80" s="62">
        <f ca="1">AVERAGE(OFFSET($AM$3,0,0,'Données projet'!$E$10+1,1))-AVERAGE(OFFSET($H$3,0,0,'Données projet'!$E$10+1,1))</f>
        <v>504.91181897442408</v>
      </c>
      <c r="AO80" s="62">
        <f t="shared" si="90"/>
        <v>309.50569076587772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37.603466215679866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37.603466215679866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305.59999999999997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866.8538307678042</v>
      </c>
      <c r="S81" s="62">
        <f ca="1">AVERAGE(OFFSET($R$3,0,0,'Données projet'!$E$9+1,1))-AVERAGE(OFFSET($H$3,0,0,'Données projet'!$E$9+1,1))</f>
        <v>483.84896175074954</v>
      </c>
      <c r="T81" s="62">
        <f t="shared" si="88"/>
        <v>297.32483725004124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35.052999022693818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35.052999022693818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305.59999999999997</v>
      </c>
      <c r="AJ81" s="14">
        <f>AI81*VLOOKUP('Données projet'!$B$10,Paramètres!$A$1:$I$89,3,0)*VLOOKUP('Données projet'!$B$10,Paramètres!$A$1:$I$89,5,0)</f>
        <v>290.80895999999996</v>
      </c>
      <c r="AK81" s="14">
        <f t="shared" si="89"/>
        <v>69.246193048996304</v>
      </c>
      <c r="AL81" s="22">
        <f t="shared" si="58"/>
        <v>627.09605822700178</v>
      </c>
      <c r="AM81" s="62">
        <f t="shared" si="59"/>
        <v>897.019496261428</v>
      </c>
      <c r="AN81" s="62">
        <f ca="1">AVERAGE(OFFSET($AM$3,0,0,'Données projet'!$E$10+1,1))-AVERAGE(OFFSET($H$3,0,0,'Données projet'!$E$10+1,1))</f>
        <v>504.91181897442408</v>
      </c>
      <c r="AO81" s="62">
        <f t="shared" si="90"/>
        <v>309.50569076587772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36.866085179040049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36.866085179040049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312.79999999999995</v>
      </c>
      <c r="O82" s="14">
        <f>N82*VLOOKUP('Données projet'!$B$9,Paramètres!$A$1:$I$89,3,0)*VLOOKUP('Données projet'!$B$9,Paramètres!$A$1:$I$89,5,0)</f>
        <v>283.02143999999993</v>
      </c>
      <c r="P82" s="14">
        <f t="shared" si="87"/>
        <v>67.605126603830598</v>
      </c>
      <c r="Q82" s="22">
        <f t="shared" si="54"/>
        <v>610.67460350167141</v>
      </c>
      <c r="R82" s="62">
        <f t="shared" si="55"/>
        <v>881.00415088284831</v>
      </c>
      <c r="S82" s="62">
        <f ca="1">AVERAGE(OFFSET($R$3,0,0,'Données projet'!$E$9+1,1))-AVERAGE(OFFSET($H$3,0,0,'Données projet'!$E$9+1,1))</f>
        <v>483.84896175074954</v>
      </c>
      <c r="T82" s="62">
        <f t="shared" si="88"/>
        <v>297.32483725004124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34.365631092077074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34.365631092077074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312.79999999999995</v>
      </c>
      <c r="AJ82" s="14">
        <f>AI82*VLOOKUP('Données projet'!$B$10,Paramètres!$A$1:$I$89,3,0)*VLOOKUP('Données projet'!$B$10,Paramètres!$A$1:$I$89,5,0)</f>
        <v>297.66047999999995</v>
      </c>
      <c r="AK82" s="14">
        <f t="shared" si="89"/>
        <v>70.685786972570554</v>
      </c>
      <c r="AL82" s="22">
        <f t="shared" si="58"/>
        <v>641.53641497722685</v>
      </c>
      <c r="AM82" s="62">
        <f t="shared" si="59"/>
        <v>911.86596235840375</v>
      </c>
      <c r="AN82" s="62">
        <f ca="1">AVERAGE(OFFSET($AM$3,0,0,'Données projet'!$E$10+1,1))-AVERAGE(OFFSET($H$3,0,0,'Données projet'!$E$10+1,1))</f>
        <v>504.91181897442408</v>
      </c>
      <c r="AO82" s="62">
        <f t="shared" si="90"/>
        <v>309.50569076587772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36.143163734770717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36.143163734770717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319.99999999999994</v>
      </c>
      <c r="O83" s="14">
        <f>N83*VLOOKUP('Données projet'!$B$9,Paramètres!$A$1:$I$89,3,0)*VLOOKUP('Données projet'!$B$9,Paramètres!$A$1:$I$89,5,0)</f>
        <v>289.53599999999994</v>
      </c>
      <c r="P83" s="14">
        <f t="shared" si="87"/>
        <v>68.97829509904436</v>
      </c>
      <c r="Q83" s="22">
        <f t="shared" si="54"/>
        <v>624.41239729750214</v>
      </c>
      <c r="R83" s="62">
        <f t="shared" si="55"/>
        <v>895.1410089361882</v>
      </c>
      <c r="S83" s="62">
        <f ca="1">AVERAGE(OFFSET($R$3,0,0,'Données projet'!$E$9+1,1))-AVERAGE(OFFSET($H$3,0,0,'Données projet'!$E$9+1,1))</f>
        <v>483.84896175074954</v>
      </c>
      <c r="T83" s="62">
        <f t="shared" si="88"/>
        <v>297.32483725004124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0.34400000000000003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43.325953528761097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43.325953528761097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319.99999999999994</v>
      </c>
      <c r="AJ83" s="14">
        <f>AI83*VLOOKUP('Données projet'!$B$10,Paramètres!$A$1:$I$89,3,0)*VLOOKUP('Données projet'!$B$10,Paramètres!$A$1:$I$89,5,0)</f>
        <v>304.51199999999994</v>
      </c>
      <c r="AK83" s="14">
        <f t="shared" si="89"/>
        <v>72.121528618302861</v>
      </c>
      <c r="AL83" s="22">
        <f t="shared" si="58"/>
        <v>655.9700623435441</v>
      </c>
      <c r="AM83" s="62">
        <f t="shared" si="59"/>
        <v>926.69867398223028</v>
      </c>
      <c r="AN83" s="62">
        <f ca="1">AVERAGE(OFFSET($AM$3,0,0,'Données projet'!$E$10+1,1))-AVERAGE(OFFSET($H$3,0,0,'Données projet'!$E$10+1,1))</f>
        <v>504.91181897442408</v>
      </c>
      <c r="AO83" s="62">
        <f t="shared" si="90"/>
        <v>309.50569076587772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0.34400000000000003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45.566951125076329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45.566951125076329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298.79999999999995</v>
      </c>
      <c r="O84" s="14">
        <f>N84*VLOOKUP('Données projet'!$B$9,Paramètres!$A$1:$I$89,3,0)*VLOOKUP('Données projet'!$B$9,Paramètres!$A$1:$I$89,5,0)</f>
        <v>270.35423999999995</v>
      </c>
      <c r="P84" s="14">
        <f t="shared" si="87"/>
        <v>64.924442218534367</v>
      </c>
      <c r="Q84" s="22">
        <f t="shared" si="54"/>
        <v>583.94370486394712</v>
      </c>
      <c r="R84" s="62">
        <f t="shared" si="55"/>
        <v>855.0644578874485</v>
      </c>
      <c r="S84" s="62">
        <f ca="1">AVERAGE(OFFSET($R$3,0,0,'Données projet'!$E$9+1,1))-AVERAGE(OFFSET($H$3,0,0,'Données projet'!$E$9+1,1))</f>
        <v>483.84896175074954</v>
      </c>
      <c r="T84" s="62">
        <f t="shared" si="88"/>
        <v>297.32483725004124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42.476358006284372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42.476358006284372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298.79999999999995</v>
      </c>
      <c r="AJ84" s="14">
        <f>AI84*VLOOKUP('Données projet'!$B$10,Paramètres!$A$1:$I$89,3,0)*VLOOKUP('Données projet'!$B$10,Paramètres!$A$1:$I$89,5,0)</f>
        <v>284.33807999999999</v>
      </c>
      <c r="AK84" s="14">
        <f t="shared" si="89"/>
        <v>67.882947973242224</v>
      </c>
      <c r="AL84" s="22">
        <f t="shared" si="58"/>
        <v>613.45162372006337</v>
      </c>
      <c r="AM84" s="62">
        <f t="shared" si="59"/>
        <v>884.57237674356475</v>
      </c>
      <c r="AN84" s="62">
        <f ca="1">AVERAGE(OFFSET($AM$3,0,0,'Données projet'!$E$10+1,1))-AVERAGE(OFFSET($H$3,0,0,'Données projet'!$E$10+1,1))</f>
        <v>504.91181897442408</v>
      </c>
      <c r="AO84" s="62">
        <f t="shared" si="90"/>
        <v>309.50569076587772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44.673411006609427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44.673411006609427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305.59999999999997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868.436484365365</v>
      </c>
      <c r="S85" s="62">
        <f ca="1">AVERAGE(OFFSET($R$3,0,0,'Données projet'!$E$9+1,1))-AVERAGE(OFFSET($H$3,0,0,'Données projet'!$E$9+1,1))</f>
        <v>483.84896175074954</v>
      </c>
      <c r="T85" s="62">
        <f t="shared" si="88"/>
        <v>297.32483725004124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41.643422533801314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41.643422533801314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305.59999999999997</v>
      </c>
      <c r="AJ85" s="14">
        <f>AI85*VLOOKUP('Données projet'!$B$10,Paramètres!$A$1:$I$89,3,0)*VLOOKUP('Données projet'!$B$10,Paramètres!$A$1:$I$89,5,0)</f>
        <v>290.80895999999996</v>
      </c>
      <c r="AK85" s="14">
        <f t="shared" si="89"/>
        <v>69.246193048996304</v>
      </c>
      <c r="AL85" s="22">
        <f t="shared" si="58"/>
        <v>627.09605822700178</v>
      </c>
      <c r="AM85" s="62">
        <f t="shared" si="59"/>
        <v>898.60214985898881</v>
      </c>
      <c r="AN85" s="62">
        <f ca="1">AVERAGE(OFFSET($AM$3,0,0,'Données projet'!$E$10+1,1))-AVERAGE(OFFSET($H$3,0,0,'Données projet'!$E$10+1,1))</f>
        <v>504.91181897442408</v>
      </c>
      <c r="AO85" s="62">
        <f t="shared" si="90"/>
        <v>309.50569076587772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43.797392664860006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43.797392664860006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312.39999999999998</v>
      </c>
      <c r="O86" s="14">
        <f>N86*VLOOKUP('Données projet'!$B$9,Paramètres!$A$1:$I$89,3,0)*VLOOKUP('Données projet'!$B$9,Paramètres!$A$1:$I$89,5,0)</f>
        <v>282.65951999999999</v>
      </c>
      <c r="P86" s="14">
        <f t="shared" si="87"/>
        <v>67.528732309967324</v>
      </c>
      <c r="Q86" s="22">
        <f t="shared" si="54"/>
        <v>609.91120610652638</v>
      </c>
      <c r="R86" s="62">
        <f t="shared" si="55"/>
        <v>881.79595158362986</v>
      </c>
      <c r="S86" s="62">
        <f ca="1">AVERAGE(OFFSET($R$3,0,0,'Données projet'!$E$9+1,1))-AVERAGE(OFFSET($H$3,0,0,'Données projet'!$E$9+1,1))</f>
        <v>483.84896175074954</v>
      </c>
      <c r="T86" s="62">
        <f t="shared" si="88"/>
        <v>297.32483725004124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40.826820417893174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40.826820417893174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312.39999999999998</v>
      </c>
      <c r="AJ86" s="14">
        <f>AI86*VLOOKUP('Données projet'!$B$10,Paramètres!$A$1:$I$89,3,0)*VLOOKUP('Données projet'!$B$10,Paramètres!$A$1:$I$89,5,0)</f>
        <v>297.27983999999998</v>
      </c>
      <c r="AK86" s="14">
        <f t="shared" si="89"/>
        <v>70.60591150966988</v>
      </c>
      <c r="AL86" s="22">
        <f t="shared" si="58"/>
        <v>640.73435054600816</v>
      </c>
      <c r="AM86" s="62">
        <f t="shared" si="59"/>
        <v>912.61909602311164</v>
      </c>
      <c r="AN86" s="62">
        <f ca="1">AVERAGE(OFFSET($AM$3,0,0,'Données projet'!$E$10+1,1))-AVERAGE(OFFSET($H$3,0,0,'Données projet'!$E$10+1,1))</f>
        <v>504.91181897442408</v>
      </c>
      <c r="AO86" s="62">
        <f t="shared" si="90"/>
        <v>309.50569076587772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42.938552508473862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42.938552508473862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</v>
      </c>
      <c r="O87" s="14">
        <f>N87*VLOOKUP('Données projet'!$B$9,Paramètres!$A$1:$I$89,3,0)*VLOOKUP('Données projet'!$B$9,Paramètres!$A$1:$I$89,5,0)</f>
        <v>288.81215999999995</v>
      </c>
      <c r="P87" s="14">
        <f t="shared" si="87"/>
        <v>68.825899854238159</v>
      </c>
      <c r="Q87" s="22">
        <f t="shared" si="54"/>
        <v>622.88628757946469</v>
      </c>
      <c r="R87" s="62">
        <f t="shared" si="55"/>
        <v>895.143118104015</v>
      </c>
      <c r="S87" s="62">
        <f ca="1">AVERAGE(OFFSET($R$3,0,0,'Données projet'!$E$9+1,1))-AVERAGE(OFFSET($H$3,0,0,'Données projet'!$E$9+1,1))</f>
        <v>483.84896175074954</v>
      </c>
      <c r="T87" s="62">
        <f t="shared" si="88"/>
        <v>297.32483725004124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40.026231371399888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40.026231371399888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</v>
      </c>
      <c r="AJ87" s="14">
        <f>AI87*VLOOKUP('Données projet'!$B$10,Paramètres!$A$1:$I$89,3,0)*VLOOKUP('Données projet'!$B$10,Paramètres!$A$1:$I$89,5,0)</f>
        <v>303.75072</v>
      </c>
      <c r="AK87" s="14">
        <f t="shared" si="89"/>
        <v>71.962188959446379</v>
      </c>
      <c r="AL87" s="22">
        <f t="shared" si="58"/>
        <v>654.36664977103578</v>
      </c>
      <c r="AM87" s="62">
        <f t="shared" si="59"/>
        <v>926.62348029558609</v>
      </c>
      <c r="AN87" s="62">
        <f ca="1">AVERAGE(OFFSET($AM$3,0,0,'Données projet'!$E$10+1,1))-AVERAGE(OFFSET($H$3,0,0,'Données projet'!$E$10+1,1))</f>
        <v>504.91181897442408</v>
      </c>
      <c r="AO87" s="62">
        <f t="shared" si="90"/>
        <v>309.50569076587772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42.09655368371368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42.09655368371368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</v>
      </c>
      <c r="O88" s="14">
        <f>N88*VLOOKUP('Données projet'!$B$9,Paramètres!$A$1:$I$89,3,0)*VLOOKUP('Données projet'!$B$9,Paramètres!$A$1:$I$89,5,0)</f>
        <v>294.96479999999997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908.47823405393478</v>
      </c>
      <c r="S88" s="62">
        <f ca="1">AVERAGE(OFFSET($R$3,0,0,'Données projet'!$E$9+1,1))-AVERAGE(OFFSET($H$3,0,0,'Données projet'!$E$9+1,1))</f>
        <v>483.84896175074954</v>
      </c>
      <c r="T88" s="62">
        <f t="shared" si="88"/>
        <v>297.32483725004124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0.34400000000000003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48.875552889231642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48.875552889231642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</v>
      </c>
      <c r="AJ88" s="14">
        <f>AI88*VLOOKUP('Données projet'!$B$10,Paramètres!$A$1:$I$89,3,0)*VLOOKUP('Données projet'!$B$10,Paramètres!$A$1:$I$89,5,0)</f>
        <v>310.22159999999997</v>
      </c>
      <c r="AK88" s="14">
        <f t="shared" si="89"/>
        <v>73.315107146846231</v>
      </c>
      <c r="AL88" s="22">
        <f t="shared" si="58"/>
        <v>667.99309828075707</v>
      </c>
      <c r="AM88" s="62">
        <f t="shared" si="59"/>
        <v>940.61555900903863</v>
      </c>
      <c r="AN88" s="62">
        <f ca="1">AVERAGE(OFFSET($AM$3,0,0,'Données projet'!$E$10+1,1))-AVERAGE(OFFSET($H$3,0,0,'Données projet'!$E$10+1,1))</f>
        <v>504.91181897442408</v>
      </c>
      <c r="AO88" s="62">
        <f t="shared" si="90"/>
        <v>309.50569076587772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0.34400000000000003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51.40359872832984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51.40359872832984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304.39999999999998</v>
      </c>
      <c r="O89" s="14">
        <f>N89*VLOOKUP('Données projet'!$B$9,Paramètres!$A$1:$I$89,3,0)*VLOOKUP('Données projet'!$B$9,Paramètres!$A$1:$I$89,5,0)</f>
        <v>275.42111999999997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867.62080338509327</v>
      </c>
      <c r="S89" s="62">
        <f ca="1">AVERAGE(OFFSET($R$3,0,0,'Données projet'!$E$9+1,1))-AVERAGE(OFFSET($H$3,0,0,'Données projet'!$E$9+1,1))</f>
        <v>483.84896175074954</v>
      </c>
      <c r="T89" s="62">
        <f t="shared" si="88"/>
        <v>297.32483725004124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47.917133108217463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47.917133108217463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304.39999999999998</v>
      </c>
      <c r="AJ89" s="14">
        <f>AI89*VLOOKUP('Données projet'!$B$10,Paramètres!$A$1:$I$89,3,0)*VLOOKUP('Données projet'!$B$10,Paramètres!$A$1:$I$89,5,0)</f>
        <v>289.66703999999999</v>
      </c>
      <c r="AK89" s="14">
        <f t="shared" si="89"/>
        <v>69.005879149563839</v>
      </c>
      <c r="AL89" s="22">
        <f t="shared" si="58"/>
        <v>624.68866751882354</v>
      </c>
      <c r="AM89" s="62">
        <f t="shared" si="59"/>
        <v>897.67041558422829</v>
      </c>
      <c r="AN89" s="62">
        <f ca="1">AVERAGE(OFFSET($AM$3,0,0,'Données projet'!$E$10+1,1))-AVERAGE(OFFSET($H$3,0,0,'Données projet'!$E$10+1,1))</f>
        <v>504.91181897442408</v>
      </c>
      <c r="AO89" s="62">
        <f t="shared" si="90"/>
        <v>309.50569076587772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50.395605510366657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50.395605510366657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310.79999999999995</v>
      </c>
      <c r="O90" s="14">
        <f>N90*VLOOKUP('Données projet'!$B$9,Paramètres!$A$1:$I$89,3,0)*VLOOKUP('Données projet'!$B$9,Paramètres!$A$1:$I$89,5,0)</f>
        <v>281.21183999999994</v>
      </c>
      <c r="P90" s="14">
        <f t="shared" si="87"/>
        <v>67.22304110496664</v>
      </c>
      <c r="Q90" s="22">
        <f t="shared" si="54"/>
        <v>606.85741792448346</v>
      </c>
      <c r="R90" s="62">
        <f t="shared" si="55"/>
        <v>880.19222049495829</v>
      </c>
      <c r="S90" s="62">
        <f ca="1">AVERAGE(OFFSET($R$3,0,0,'Données projet'!$E$9+1,1))-AVERAGE(OFFSET($H$3,0,0,'Données projet'!$E$9+1,1))</f>
        <v>483.84896175074954</v>
      </c>
      <c r="T90" s="62">
        <f t="shared" si="88"/>
        <v>297.32483725004124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46.97750735453063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46.97750735453063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310.79999999999995</v>
      </c>
      <c r="AJ90" s="14">
        <f>AI90*VLOOKUP('Données projet'!$B$10,Paramètres!$A$1:$I$89,3,0)*VLOOKUP('Données projet'!$B$10,Paramètres!$A$1:$I$89,5,0)</f>
        <v>295.75727999999998</v>
      </c>
      <c r="AK90" s="14">
        <f t="shared" si="89"/>
        <v>70.286290432370649</v>
      </c>
      <c r="AL90" s="22">
        <f t="shared" si="58"/>
        <v>637.52588516971218</v>
      </c>
      <c r="AM90" s="62">
        <f t="shared" si="59"/>
        <v>910.86068774018702</v>
      </c>
      <c r="AN90" s="62">
        <f ca="1">AVERAGE(OFFSET($AM$3,0,0,'Données projet'!$E$10+1,1))-AVERAGE(OFFSET($H$3,0,0,'Données projet'!$E$10+1,1))</f>
        <v>504.91181897442408</v>
      </c>
      <c r="AO90" s="62">
        <f t="shared" si="90"/>
        <v>309.50569076587772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49.407378424592572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49.407378424592572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317.19999999999993</v>
      </c>
      <c r="O91" s="14">
        <f>N91*VLOOKUP('Données projet'!$B$9,Paramètres!$A$1:$I$89,3,0)*VLOOKUP('Données projet'!$B$9,Paramètres!$A$1:$I$89,5,0)</f>
        <v>287.0025599999999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892.75240636626665</v>
      </c>
      <c r="S91" s="62">
        <f ca="1">AVERAGE(OFFSET($R$3,0,0,'Données projet'!$E$9+1,1))-AVERAGE(OFFSET($H$3,0,0,'Données projet'!$E$9+1,1))</f>
        <v>483.84896175074954</v>
      </c>
      <c r="T91" s="62">
        <f t="shared" si="88"/>
        <v>297.32483725004124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46.05630708875848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46.05630708875848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317.19999999999993</v>
      </c>
      <c r="AJ91" s="14">
        <f>AI91*VLOOKUP('Données projet'!$B$10,Paramètres!$A$1:$I$89,3,0)*VLOOKUP('Données projet'!$B$10,Paramètres!$A$1:$I$89,5,0)</f>
        <v>301.84751999999997</v>
      </c>
      <c r="AK91" s="14">
        <f t="shared" si="89"/>
        <v>71.563636129190257</v>
      </c>
      <c r="AL91" s="22">
        <f t="shared" si="58"/>
        <v>650.35776359167301</v>
      </c>
      <c r="AM91" s="62">
        <f t="shared" si="59"/>
        <v>924.0394959608667</v>
      </c>
      <c r="AN91" s="62">
        <f ca="1">AVERAGE(OFFSET($AM$3,0,0,'Données projet'!$E$10+1,1))-AVERAGE(OFFSET($H$3,0,0,'Données projet'!$E$10+1,1))</f>
        <v>504.91181897442408</v>
      </c>
      <c r="AO91" s="62">
        <f t="shared" si="90"/>
        <v>309.50569076587772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48.438529869211514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48.438529869211514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323.59999999999991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905.30158215487222</v>
      </c>
      <c r="S92" s="62">
        <f ca="1">AVERAGE(OFFSET($R$3,0,0,'Données projet'!$E$9+1,1))-AVERAGE(OFFSET($H$3,0,0,'Données projet'!$E$9+1,1))</f>
        <v>483.84896175074954</v>
      </c>
      <c r="T92" s="62">
        <f t="shared" si="88"/>
        <v>297.32483725004124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45.153170998321436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45.153170998321436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323.59999999999991</v>
      </c>
      <c r="AJ92" s="14">
        <f>AI92*VLOOKUP('Données projet'!$B$10,Paramètres!$A$1:$I$89,3,0)*VLOOKUP('Données projet'!$B$10,Paramètres!$A$1:$I$89,5,0)</f>
        <v>307.93775999999991</v>
      </c>
      <c r="AK92" s="14">
        <f t="shared" si="89"/>
        <v>72.837985221060251</v>
      </c>
      <c r="AL92" s="22">
        <f t="shared" si="58"/>
        <v>663.18442292667976</v>
      </c>
      <c r="AM92" s="62">
        <f t="shared" si="59"/>
        <v>937.20706663820329</v>
      </c>
      <c r="AN92" s="62">
        <f ca="1">AVERAGE(OFFSET($AM$3,0,0,'Données projet'!$E$10+1,1))-AVERAGE(OFFSET($H$3,0,0,'Données projet'!$E$10+1,1))</f>
        <v>504.91181897442408</v>
      </c>
      <c r="AO92" s="62">
        <f t="shared" si="90"/>
        <v>309.50569076587772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47.488679843062208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47.488679843062208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329.99999999999989</v>
      </c>
      <c r="O93" s="14">
        <f>N93*VLOOKUP('Données projet'!$B$9,Paramètres!$A$1:$I$89,3,0)*VLOOKUP('Données projet'!$B$9,Paramètres!$A$1:$I$89,5,0)</f>
        <v>298.58399999999989</v>
      </c>
      <c r="P93" s="14">
        <f t="shared" si="87"/>
        <v>70.879533797607607</v>
      </c>
      <c r="Q93" s="22">
        <f t="shared" si="54"/>
        <v>643.4823213641663</v>
      </c>
      <c r="R93" s="62">
        <f t="shared" si="55"/>
        <v>917.83996236839403</v>
      </c>
      <c r="S93" s="62">
        <f ca="1">AVERAGE(OFFSET($R$3,0,0,'Données projet'!$E$9+1,1))-AVERAGE(OFFSET($H$3,0,0,'Données projet'!$E$9+1,1))</f>
        <v>483.84896175074954</v>
      </c>
      <c r="T93" s="62">
        <f t="shared" si="88"/>
        <v>297.32483725004124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0.34400000000000003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53.901956357193654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53.901956357193654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329.99999999999989</v>
      </c>
      <c r="AJ93" s="14">
        <f>AI93*VLOOKUP('Données projet'!$B$10,Paramètres!$A$1:$I$89,3,0)*VLOOKUP('Données projet'!$B$10,Paramètres!$A$1:$I$89,5,0)</f>
        <v>314.02799999999991</v>
      </c>
      <c r="AK93" s="14">
        <f t="shared" si="89"/>
        <v>74.109403804428752</v>
      </c>
      <c r="AL93" s="22">
        <f t="shared" si="58"/>
        <v>676.00597829271317</v>
      </c>
      <c r="AM93" s="62">
        <f t="shared" si="59"/>
        <v>950.3636192969409</v>
      </c>
      <c r="AN93" s="62">
        <f ca="1">AVERAGE(OFFSET($AM$3,0,0,'Données projet'!$E$10+1,1))-AVERAGE(OFFSET($H$3,0,0,'Données projet'!$E$10+1,1))</f>
        <v>504.91181897442408</v>
      </c>
      <c r="AO93" s="62">
        <f t="shared" si="90"/>
        <v>309.50569076587772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0.34400000000000003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56.689988582565746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56.689988582565746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308.19999999999987</v>
      </c>
      <c r="O94" s="14">
        <f>N94*VLOOKUP('Données projet'!$B$9,Paramètres!$A$1:$I$89,3,0)*VLOOKUP('Données projet'!$B$9,Paramètres!$A$1:$I$89,5,0)</f>
        <v>278.85935999999987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876.5811575014618</v>
      </c>
      <c r="S94" s="62">
        <f ca="1">AVERAGE(OFFSET($R$3,0,0,'Données projet'!$E$9+1,1))-AVERAGE(OFFSET($H$3,0,0,'Données projet'!$E$9+1,1))</f>
        <v>483.84896175074954</v>
      </c>
      <c r="T94" s="62">
        <f t="shared" si="88"/>
        <v>297.32483725004124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52.844971869976135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52.844971869976135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308.19999999999987</v>
      </c>
      <c r="AJ94" s="14">
        <f>AI94*VLOOKUP('Données projet'!$B$10,Paramètres!$A$1:$I$89,3,0)*VLOOKUP('Données projet'!$B$10,Paramètres!$A$1:$I$89,5,0)</f>
        <v>293.28311999999988</v>
      </c>
      <c r="AK94" s="14">
        <f t="shared" si="89"/>
        <v>69.766497077313801</v>
      </c>
      <c r="AL94" s="22">
        <f t="shared" si="58"/>
        <v>632.3114164096545</v>
      </c>
      <c r="AM94" s="62">
        <f t="shared" si="59"/>
        <v>906.99824325249961</v>
      </c>
      <c r="AN94" s="62">
        <f ca="1">AVERAGE(OFFSET($AM$3,0,0,'Données projet'!$E$10+1,1))-AVERAGE(OFFSET($H$3,0,0,'Données projet'!$E$10+1,1))</f>
        <v>504.91181897442408</v>
      </c>
      <c r="AO94" s="62">
        <f t="shared" si="90"/>
        <v>309.50569076587772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55.578332483940422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55.578332483940422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314.39999999999986</v>
      </c>
      <c r="O95" s="14">
        <f>N95*VLOOKUP('Données projet'!$B$9,Paramètres!$A$1:$I$89,3,0)*VLOOKUP('Données projet'!$B$9,Paramètres!$A$1:$I$89,5,0)</f>
        <v>284.46911999999986</v>
      </c>
      <c r="P95" s="14">
        <f t="shared" si="87"/>
        <v>67.91059023737904</v>
      </c>
      <c r="Q95" s="22">
        <f t="shared" si="54"/>
        <v>613.72799533010152</v>
      </c>
      <c r="R95" s="62">
        <f t="shared" si="55"/>
        <v>888.7382973732133</v>
      </c>
      <c r="S95" s="62">
        <f ca="1">AVERAGE(OFFSET($R$3,0,0,'Données projet'!$E$9+1,1))-AVERAGE(OFFSET($H$3,0,0,'Données projet'!$E$9+1,1))</f>
        <v>483.84896175074954</v>
      </c>
      <c r="T95" s="62">
        <f t="shared" si="88"/>
        <v>297.32483725004124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51.80871420385607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51.80871420385607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314.39999999999986</v>
      </c>
      <c r="AJ95" s="14">
        <f>AI95*VLOOKUP('Données projet'!$B$10,Paramètres!$A$1:$I$89,3,0)*VLOOKUP('Données projet'!$B$10,Paramètres!$A$1:$I$89,5,0)</f>
        <v>299.18303999999989</v>
      </c>
      <c r="AK95" s="14">
        <f t="shared" si="89"/>
        <v>71.005170108340749</v>
      </c>
      <c r="AL95" s="22">
        <f t="shared" si="58"/>
        <v>644.74446593869322</v>
      </c>
      <c r="AM95" s="62">
        <f t="shared" si="59"/>
        <v>919.75476798180489</v>
      </c>
      <c r="AN95" s="62">
        <f ca="1">AVERAGE(OFFSET($AM$3,0,0,'Données projet'!$E$10+1,1))-AVERAGE(OFFSET($H$3,0,0,'Données projet'!$E$10+1,1))</f>
        <v>504.91181897442408</v>
      </c>
      <c r="AO95" s="62">
        <f t="shared" si="90"/>
        <v>309.50569076587772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54.488475283365872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54.488475283365872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320.59999999999985</v>
      </c>
      <c r="O96" s="14">
        <f>N96*VLOOKUP('Données projet'!$B$9,Paramètres!$A$1:$I$89,3,0)*VLOOKUP('Données projet'!$B$9,Paramètres!$A$1:$I$89,5,0)</f>
        <v>290.07887999999986</v>
      </c>
      <c r="P96" s="14">
        <f t="shared" si="87"/>
        <v>69.092562427360406</v>
      </c>
      <c r="Q96" s="22">
        <f t="shared" si="54"/>
        <v>625.55692889431907</v>
      </c>
      <c r="R96" s="62">
        <f t="shared" si="55"/>
        <v>900.88509456615498</v>
      </c>
      <c r="S96" s="62">
        <f ca="1">AVERAGE(OFFSET($R$3,0,0,'Données projet'!$E$9+1,1))-AVERAGE(OFFSET($H$3,0,0,'Données projet'!$E$9+1,1))</f>
        <v>483.84896175074954</v>
      </c>
      <c r="T96" s="62">
        <f t="shared" si="88"/>
        <v>297.32483725004124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50.792776918513859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50.792776918513859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320.59999999999985</v>
      </c>
      <c r="AJ96" s="14">
        <f>AI96*VLOOKUP('Données projet'!$B$10,Paramètres!$A$1:$I$89,3,0)*VLOOKUP('Données projet'!$B$10,Paramètres!$A$1:$I$89,5,0)</f>
        <v>305.0829599999999</v>
      </c>
      <c r="AK96" s="14">
        <f t="shared" si="89"/>
        <v>72.241002930873947</v>
      </c>
      <c r="AL96" s="22">
        <f t="shared" si="58"/>
        <v>657.17256877127193</v>
      </c>
      <c r="AM96" s="62">
        <f t="shared" si="59"/>
        <v>932.50073444310783</v>
      </c>
      <c r="AN96" s="62">
        <f ca="1">AVERAGE(OFFSET($AM$3,0,0,'Données projet'!$E$10+1,1))-AVERAGE(OFFSET($H$3,0,0,'Données projet'!$E$10+1,1))</f>
        <v>504.91181897442408</v>
      </c>
      <c r="AO96" s="62">
        <f t="shared" si="90"/>
        <v>309.50569076587772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53.419989517747339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53.419989517747339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326.79999999999984</v>
      </c>
      <c r="O97" s="14">
        <f>N97*VLOOKUP('Données projet'!$B$9,Paramètres!$A$1:$I$89,3,0)*VLOOKUP('Données projet'!$B$9,Paramètres!$A$1:$I$89,5,0)</f>
        <v>295.68863999999985</v>
      </c>
      <c r="P97" s="14">
        <f t="shared" si="87"/>
        <v>70.271876780519676</v>
      </c>
      <c r="Q97" s="22">
        <f t="shared" si="54"/>
        <v>637.38123339273818</v>
      </c>
      <c r="R97" s="62">
        <f t="shared" si="55"/>
        <v>913.02174846997673</v>
      </c>
      <c r="S97" s="62">
        <f ca="1">AVERAGE(OFFSET($R$3,0,0,'Données projet'!$E$9+1,1))-AVERAGE(OFFSET($H$3,0,0,'Données projet'!$E$9+1,1))</f>
        <v>483.84896175074954</v>
      </c>
      <c r="T97" s="62">
        <f t="shared" si="88"/>
        <v>297.32483725004124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49.796761543676645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49.796761543676645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326.79999999999984</v>
      </c>
      <c r="AJ97" s="14">
        <f>AI97*VLOOKUP('Données projet'!$B$10,Paramètres!$A$1:$I$89,3,0)*VLOOKUP('Données projet'!$B$10,Paramètres!$A$1:$I$89,5,0)</f>
        <v>310.98287999999985</v>
      </c>
      <c r="AK97" s="14">
        <f t="shared" si="89"/>
        <v>73.47405680309889</v>
      </c>
      <c r="AL97" s="22">
        <f t="shared" si="58"/>
        <v>669.59583159873034</v>
      </c>
      <c r="AM97" s="62">
        <f t="shared" si="59"/>
        <v>945.23634667596889</v>
      </c>
      <c r="AN97" s="62">
        <f ca="1">AVERAGE(OFFSET($AM$3,0,0,'Données projet'!$E$10+1,1))-AVERAGE(OFFSET($H$3,0,0,'Données projet'!$E$10+1,1))</f>
        <v>504.91181897442408</v>
      </c>
      <c r="AO97" s="62">
        <f t="shared" si="90"/>
        <v>309.50569076587772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52.372456106280616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52.372456106280616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332.99999999999983</v>
      </c>
      <c r="O98" s="14">
        <f>N98*VLOOKUP('Données projet'!$B$9,Paramètres!$A$1:$I$89,3,0)*VLOOKUP('Données projet'!$B$9,Paramètres!$A$1:$I$89,5,0)</f>
        <v>301.29839999999984</v>
      </c>
      <c r="P98" s="14">
        <f t="shared" si="87"/>
        <v>71.448589534990518</v>
      </c>
      <c r="Q98" s="22">
        <f t="shared" si="54"/>
        <v>649.20100677344146</v>
      </c>
      <c r="R98" s="62">
        <f t="shared" si="55"/>
        <v>925.14845269220746</v>
      </c>
      <c r="S98" s="62">
        <f ca="1">AVERAGE(OFFSET($R$3,0,0,'Données projet'!$E$9+1,1))-AVERAGE(OFFSET($H$3,0,0,'Données projet'!$E$9+1,1))</f>
        <v>483.84896175074954</v>
      </c>
      <c r="T98" s="62">
        <f t="shared" si="88"/>
        <v>297.32483725004124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0.34400000000000003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58.454488924265014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58.454488924265014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332.99999999999983</v>
      </c>
      <c r="AJ98" s="14">
        <f>AI98*VLOOKUP('Données projet'!$B$10,Paramètres!$A$1:$I$89,3,0)*VLOOKUP('Données projet'!$B$10,Paramètres!$A$1:$I$89,5,0)</f>
        <v>316.8827999999998</v>
      </c>
      <c r="AK98" s="14">
        <f t="shared" si="89"/>
        <v>74.70439052583346</v>
      </c>
      <c r="AL98" s="22">
        <f t="shared" si="58"/>
        <v>682.01435683249281</v>
      </c>
      <c r="AM98" s="62">
        <f t="shared" si="59"/>
        <v>957.9618027512588</v>
      </c>
      <c r="AN98" s="62">
        <f ca="1">AVERAGE(OFFSET($AM$3,0,0,'Données projet'!$E$10+1,1))-AVERAGE(OFFSET($H$3,0,0,'Données projet'!$E$10+1,1))</f>
        <v>504.91181897442408</v>
      </c>
      <c r="AO98" s="62">
        <f t="shared" si="90"/>
        <v>309.50569076587772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0.34400000000000003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61.477996972071828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61.477996972071828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310.59999999999985</v>
      </c>
      <c r="O99" s="14">
        <f>N99*VLOOKUP('Données projet'!$B$9,Paramètres!$A$1:$I$89,3,0)*VLOOKUP('Données projet'!$B$9,Paramètres!$A$1:$I$89,5,0)</f>
        <v>281.03087999999985</v>
      </c>
      <c r="P99" s="14">
        <f t="shared" si="87"/>
        <v>67.184816842275467</v>
      </c>
      <c r="Q99" s="22">
        <f t="shared" ref="Q99:Q130" si="107">(O99+P99)*0.475*44/12</f>
        <v>606.47567200029607</v>
      </c>
      <c r="R99" s="62">
        <f t="shared" si="55"/>
        <v>882.7247241966835</v>
      </c>
      <c r="S99" s="62">
        <f ca="1">AVERAGE(OFFSET($R$3,0,0,'Données projet'!$E$9+1,1))-AVERAGE(OFFSET($H$3,0,0,'Données projet'!$E$9+1,1))</f>
        <v>483.84896175074954</v>
      </c>
      <c r="T99" s="62">
        <f t="shared" si="88"/>
        <v>297.32483725004124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57.308232050177907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57.308232050177907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5.6</v>
      </c>
      <c r="AI99" s="14">
        <f>IF('Données projet'!$A$62&gt;35,AI98+AH99-AQ98,IF(A99&lt;'Données projet'!$A$62,$AF$205^A99,IF(A99='Données projet'!$A$62,'Données projet'!$B$62,AI98+AH99-AQ98)))</f>
        <v>310.59999999999985</v>
      </c>
      <c r="AJ99" s="14">
        <f>AI99*VLOOKUP('Données projet'!$B$10,Paramètres!$A$1:$I$89,3,0)*VLOOKUP('Données projet'!$B$10,Paramètres!$A$1:$I$89,5,0)</f>
        <v>295.56695999999982</v>
      </c>
      <c r="AK99" s="14">
        <f t="shared" si="89"/>
        <v>70.246324349537844</v>
      </c>
      <c r="AL99" s="22">
        <f t="shared" si="58"/>
        <v>637.12480357544473</v>
      </c>
      <c r="AM99" s="62">
        <f t="shared" si="59"/>
        <v>913.37385577183215</v>
      </c>
      <c r="AN99" s="62">
        <f ca="1">AVERAGE(OFFSET($AM$3,0,0,'Données projet'!$E$10+1,1))-AVERAGE(OFFSET($H$3,0,0,'Données projet'!$E$10+1,1))</f>
        <v>504.91181897442408</v>
      </c>
      <c r="AO99" s="62">
        <f t="shared" si="90"/>
        <v>309.50569076587772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60.272450949325048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60.272450949325048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316.19999999999987</v>
      </c>
      <c r="O100" s="14">
        <f>N100*VLOOKUP('Données projet'!$B$9,Paramètres!$A$1:$I$89,3,0)*VLOOKUP('Données projet'!$B$9,Paramètres!$A$1:$I$89,5,0)</f>
        <v>286.09775999999988</v>
      </c>
      <c r="P100" s="14">
        <f t="shared" si="87"/>
        <v>68.254020651723621</v>
      </c>
      <c r="Q100" s="22">
        <f t="shared" si="107"/>
        <v>617.16268463508504</v>
      </c>
      <c r="R100" s="62">
        <f t="shared" si="55"/>
        <v>893.70811091446785</v>
      </c>
      <c r="S100" s="62">
        <f ca="1">AVERAGE(OFFSET($R$3,0,0,'Données projet'!$E$9+1,1))-AVERAGE(OFFSET($H$3,0,0,'Données projet'!$E$9+1,1))</f>
        <v>483.84896175074954</v>
      </c>
      <c r="T100" s="62">
        <f t="shared" si="88"/>
        <v>297.32483725004124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56.184452574243991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56.184452574243991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5.6</v>
      </c>
      <c r="AI100" s="14">
        <f>IF('Données projet'!$A$62&gt;35,AI99+AH100-AQ99,IF(A100&lt;'Données projet'!$A$62,$AF$205^A100,IF(A100='Données projet'!$A$62,'Données projet'!$B$62,AI99+AH100-AQ99)))</f>
        <v>316.19999999999987</v>
      </c>
      <c r="AJ100" s="14">
        <f>AI100*VLOOKUP('Données projet'!$B$10,Paramètres!$A$1:$I$89,3,0)*VLOOKUP('Données projet'!$B$10,Paramètres!$A$1:$I$89,5,0)</f>
        <v>300.89591999999988</v>
      </c>
      <c r="AK100" s="14">
        <f t="shared" si="89"/>
        <v>71.364250111999624</v>
      </c>
      <c r="AL100" s="22">
        <f t="shared" si="58"/>
        <v>648.35312961173247</v>
      </c>
      <c r="AM100" s="62">
        <f t="shared" si="59"/>
        <v>924.89855589111528</v>
      </c>
      <c r="AN100" s="62">
        <f ca="1">AVERAGE(OFFSET($AM$3,0,0,'Données projet'!$E$10+1,1))-AVERAGE(OFFSET($H$3,0,0,'Données projet'!$E$10+1,1))</f>
        <v>504.91181897442408</v>
      </c>
      <c r="AO100" s="62">
        <f t="shared" si="90"/>
        <v>309.50569076587772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59.090544948773861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59.090544948773861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</v>
      </c>
      <c r="O101" s="14">
        <f>N101*VLOOKUP('Données projet'!$B$9,Paramètres!$A$1:$I$89,3,0)*VLOOKUP('Données projet'!$B$9,Paramètres!$A$1:$I$89,5,0)</f>
        <v>291.16463999999991</v>
      </c>
      <c r="P101" s="14">
        <f t="shared" si="87"/>
        <v>69.321022467464644</v>
      </c>
      <c r="Q101" s="22">
        <f t="shared" si="107"/>
        <v>627.84586213083401</v>
      </c>
      <c r="R101" s="62">
        <f t="shared" si="55"/>
        <v>904.68252106546538</v>
      </c>
      <c r="S101" s="62">
        <f ca="1">AVERAGE(OFFSET($R$3,0,0,'Données projet'!$E$9+1,1))-AVERAGE(OFFSET($H$3,0,0,'Données projet'!$E$9+1,1))</f>
        <v>483.84896175074954</v>
      </c>
      <c r="T101" s="62">
        <f t="shared" si="88"/>
        <v>297.32483725004124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55.082709728395344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55.082709728395344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5.6</v>
      </c>
      <c r="AI101" s="14">
        <f>IF('Données projet'!$A$62&gt;35,AI100+AH101-AQ100,IF(A101&lt;'Données projet'!$A$62,$AF$205^A101,IF(A101='Données projet'!$A$62,'Données projet'!$B$62,AI100+AH101-AQ100)))</f>
        <v>321.7999999999999</v>
      </c>
      <c r="AJ101" s="14">
        <f>AI101*VLOOKUP('Données projet'!$B$10,Paramètres!$A$1:$I$89,3,0)*VLOOKUP('Données projet'!$B$10,Paramètres!$A$1:$I$89,5,0)</f>
        <v>306.22487999999993</v>
      </c>
      <c r="AK101" s="14">
        <f t="shared" si="89"/>
        <v>72.479873539329148</v>
      </c>
      <c r="AL101" s="22">
        <f t="shared" si="58"/>
        <v>659.57744574766468</v>
      </c>
      <c r="AM101" s="62">
        <f t="shared" si="59"/>
        <v>936.41410468229606</v>
      </c>
      <c r="AN101" s="62">
        <f ca="1">AVERAGE(OFFSET($AM$3,0,0,'Données projet'!$E$10+1,1))-AVERAGE(OFFSET($H$3,0,0,'Données projet'!$E$10+1,1))</f>
        <v>504.91181897442408</v>
      </c>
      <c r="AO101" s="62">
        <f t="shared" si="90"/>
        <v>309.50569076587772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57.931815404002002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57.931815404002002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327.39999999999992</v>
      </c>
      <c r="O102" s="14">
        <f>N102*VLOOKUP('Données projet'!$B$9,Paramètres!$A$1:$I$89,3,0)*VLOOKUP('Données projet'!$B$9,Paramètres!$A$1:$I$89,5,0)</f>
        <v>296.23151999999993</v>
      </c>
      <c r="P102" s="14">
        <f t="shared" si="87"/>
        <v>70.385865030263986</v>
      </c>
      <c r="Q102" s="22">
        <f t="shared" si="107"/>
        <v>638.52527892770956</v>
      </c>
      <c r="R102" s="62">
        <f t="shared" si="55"/>
        <v>915.64811828211964</v>
      </c>
      <c r="S102" s="62">
        <f ca="1">AVERAGE(OFFSET($R$3,0,0,'Données projet'!$E$9+1,1))-AVERAGE(OFFSET($H$3,0,0,'Données projet'!$E$9+1,1))</f>
        <v>483.84896175074954</v>
      </c>
      <c r="T102" s="62">
        <f t="shared" si="88"/>
        <v>297.32483725004124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54.002571387757001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54.002571387757001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5.6</v>
      </c>
      <c r="AI102" s="14">
        <f>IF('Données projet'!$A$62&gt;35,AI101+AH102-AQ101,IF(A102&lt;'Données projet'!$A$62,$AF$205^A102,IF(A102='Données projet'!$A$62,'Données projet'!$B$62,AI101+AH102-AQ101)))</f>
        <v>327.39999999999992</v>
      </c>
      <c r="AJ102" s="14">
        <f>AI102*VLOOKUP('Données projet'!$B$10,Paramètres!$A$1:$I$89,3,0)*VLOOKUP('Données projet'!$B$10,Paramètres!$A$1:$I$89,5,0)</f>
        <v>311.55383999999992</v>
      </c>
      <c r="AK102" s="14">
        <f t="shared" si="89"/>
        <v>73.593239319922191</v>
      </c>
      <c r="AL102" s="22">
        <f t="shared" si="58"/>
        <v>670.79782981553092</v>
      </c>
      <c r="AM102" s="62">
        <f t="shared" si="59"/>
        <v>947.92066916994099</v>
      </c>
      <c r="AN102" s="62">
        <f ca="1">AVERAGE(OFFSET($AM$3,0,0,'Données projet'!$E$10+1,1))-AVERAGE(OFFSET($H$3,0,0,'Données projet'!$E$10+1,1))</f>
        <v>504.91181897442408</v>
      </c>
      <c r="AO102" s="62">
        <f t="shared" si="90"/>
        <v>309.50569076587772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56.795807838847885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56.795807838847885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332.99999999999994</v>
      </c>
      <c r="O103" s="14">
        <f>N103*VLOOKUP('Données projet'!$B$9,Paramètres!$A$1:$I$89,3,0)*VLOOKUP('Données projet'!$B$9,Paramètres!$A$1:$I$89,5,0)</f>
        <v>301.29839999999996</v>
      </c>
      <c r="P103" s="14">
        <f t="shared" si="87"/>
        <v>71.448589534990518</v>
      </c>
      <c r="Q103" s="22">
        <f t="shared" si="107"/>
        <v>649.20100677344169</v>
      </c>
      <c r="R103" s="62">
        <f t="shared" si="55"/>
        <v>926.60506195715084</v>
      </c>
      <c r="S103" s="62">
        <f ca="1">AVERAGE(OFFSET($R$3,0,0,'Données projet'!$E$9+1,1))-AVERAGE(OFFSET($H$3,0,0,'Données projet'!$E$9+1,1))</f>
        <v>483.84896175074954</v>
      </c>
      <c r="T103" s="62">
        <f t="shared" si="88"/>
        <v>297.32483725004124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0.38700000000000001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63.395012985304611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63.395012985304611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5.6</v>
      </c>
      <c r="AH103" s="13">
        <f t="array" ref="AH103">INDEX(AG:AG,MIN(IF(ISNUMBER(AG103:AG299),ROW(AG103:AG299),"")))</f>
        <v>5.6</v>
      </c>
      <c r="AI103" s="14">
        <f>IF('Données projet'!$A$62&gt;35,AI102+AH103-AQ102,IF(A103&lt;'Données projet'!$A$62,$AF$205^A103,IF(A103='Données projet'!$A$62,'Données projet'!$B$62,AI102+AH103-AQ102)))</f>
        <v>332.99999999999994</v>
      </c>
      <c r="AJ103" s="14">
        <f>AI103*VLOOKUP('Données projet'!$B$10,Paramètres!$A$1:$I$89,3,0)*VLOOKUP('Données projet'!$B$10,Paramètres!$A$1:$I$89,5,0)</f>
        <v>316.88279999999997</v>
      </c>
      <c r="AK103" s="14">
        <f t="shared" si="89"/>
        <v>74.70439052583346</v>
      </c>
      <c r="AL103" s="22">
        <f t="shared" si="58"/>
        <v>682.01435683249326</v>
      </c>
      <c r="AM103" s="62">
        <f t="shared" si="59"/>
        <v>959.41841201620241</v>
      </c>
      <c r="AN103" s="62">
        <f ca="1">AVERAGE(OFFSET($AM$3,0,0,'Données projet'!$E$10+1,1))-AVERAGE(OFFSET($H$3,0,0,'Données projet'!$E$10+1,1))</f>
        <v>504.91181897442408</v>
      </c>
      <c r="AO103" s="62">
        <f t="shared" si="90"/>
        <v>309.50569076587772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0.38700000000000001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66.674065381096227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66.674065381096227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311.19999999999993</v>
      </c>
      <c r="O104" s="14">
        <f>N104*VLOOKUP('Données projet'!$B$9,Paramètres!$A$1:$I$89,3,0)*VLOOKUP('Données projet'!$B$9,Paramètres!$A$1:$I$89,5,0)</f>
        <v>281.57375999999994</v>
      </c>
      <c r="P104" s="14">
        <f t="shared" si="87"/>
        <v>67.299481043334993</v>
      </c>
      <c r="Q104" s="22">
        <f t="shared" si="107"/>
        <v>607.62089481714168</v>
      </c>
      <c r="R104" s="62">
        <f t="shared" si="55"/>
        <v>885.30128736421602</v>
      </c>
      <c r="S104" s="62">
        <f ca="1">AVERAGE(OFFSET($R$3,0,0,'Données projet'!$E$9+1,1))-AVERAGE(OFFSET($H$3,0,0,'Données projet'!$E$9+1,1))</f>
        <v>483.84896175074954</v>
      </c>
      <c r="T104" s="62">
        <f t="shared" si="88"/>
        <v>297.32483725004124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62.151875447802645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62.151875447802645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5.2</v>
      </c>
      <c r="AI104" s="14">
        <f>IF('Données projet'!$A$62&gt;35,AI103+AH104-AQ103,IF(A104&lt;'Données projet'!$A$62,$AF$205^A104,IF(A104='Données projet'!$A$62,'Données projet'!$B$62,AI103+AH104-AQ103)))</f>
        <v>311.19999999999993</v>
      </c>
      <c r="AJ104" s="14">
        <f>AI104*VLOOKUP('Données projet'!$B$10,Paramètres!$A$1:$I$89,3,0)*VLOOKUP('Données projet'!$B$10,Paramètres!$A$1:$I$89,5,0)</f>
        <v>296.13791999999995</v>
      </c>
      <c r="AK104" s="14">
        <f t="shared" si="89"/>
        <v>70.366213619725514</v>
      </c>
      <c r="AL104" s="22">
        <f t="shared" si="58"/>
        <v>638.32803272102171</v>
      </c>
      <c r="AM104" s="62">
        <f t="shared" si="59"/>
        <v>916.00842526809606</v>
      </c>
      <c r="AN104" s="62">
        <f ca="1">AVERAGE(OFFSET($AM$3,0,0,'Données projet'!$E$10+1,1))-AVERAGE(OFFSET($H$3,0,0,'Données projet'!$E$10+1,1))</f>
        <v>504.91181897442408</v>
      </c>
      <c r="AO104" s="62">
        <f t="shared" si="90"/>
        <v>309.50569076587772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65.366627626137259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65.366627626137259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316.39999999999992</v>
      </c>
      <c r="O105" s="14">
        <f>N105*VLOOKUP('Données projet'!$B$9,Paramètres!$A$1:$I$89,3,0)*VLOOKUP('Données projet'!$B$9,Paramètres!$A$1:$I$89,5,0)</f>
        <v>286.27871999999991</v>
      </c>
      <c r="P105" s="14">
        <f t="shared" si="87"/>
        <v>68.292165517667542</v>
      </c>
      <c r="Q105" s="22">
        <f t="shared" si="107"/>
        <v>617.5442922766041</v>
      </c>
      <c r="R105" s="62">
        <f t="shared" si="55"/>
        <v>895.49622835158698</v>
      </c>
      <c r="S105" s="62">
        <f ca="1">AVERAGE(OFFSET($R$3,0,0,'Données projet'!$E$9+1,1))-AVERAGE(OFFSET($H$3,0,0,'Données projet'!$E$9+1,1))</f>
        <v>483.84896175074954</v>
      </c>
      <c r="T105" s="62">
        <f t="shared" si="88"/>
        <v>297.32483725004124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60.933115079172069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60.933115079172069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5.2</v>
      </c>
      <c r="AI105" s="14">
        <f>IF('Données projet'!$A$62&gt;35,AI104+AH105-AQ104,IF(A105&lt;'Données projet'!$A$62,$AF$205^A105,IF(A105='Données projet'!$A$62,'Données projet'!$B$62,AI104+AH105-AQ104)))</f>
        <v>316.39999999999992</v>
      </c>
      <c r="AJ105" s="14">
        <f>AI105*VLOOKUP('Données projet'!$B$10,Paramètres!$A$1:$I$89,3,0)*VLOOKUP('Données projet'!$B$10,Paramètres!$A$1:$I$89,5,0)</f>
        <v>301.08623999999992</v>
      </c>
      <c r="AK105" s="14">
        <f t="shared" si="89"/>
        <v>71.404133180099038</v>
      </c>
      <c r="AL105" s="22">
        <f t="shared" si="58"/>
        <v>648.75406662200567</v>
      </c>
      <c r="AM105" s="62">
        <f t="shared" si="59"/>
        <v>926.70600269698866</v>
      </c>
      <c r="AN105" s="62">
        <f ca="1">AVERAGE(OFFSET($AM$3,0,0,'Données projet'!$E$10+1,1))-AVERAGE(OFFSET($H$3,0,0,'Données projet'!$E$10+1,1))</f>
        <v>504.91181897442408</v>
      </c>
      <c r="AO105" s="62">
        <f t="shared" si="90"/>
        <v>309.50569076587772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64.084827928094754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64.084827928094754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321.59999999999991</v>
      </c>
      <c r="O106" s="14">
        <f>N106*VLOOKUP('Données projet'!$B$9,Paramètres!$A$1:$I$89,3,0)*VLOOKUP('Données projet'!$B$9,Paramètres!$A$1:$I$89,5,0)</f>
        <v>290.98367999999994</v>
      </c>
      <c r="P106" s="14">
        <f t="shared" si="87"/>
        <v>69.282952690245423</v>
      </c>
      <c r="Q106" s="22">
        <f t="shared" si="107"/>
        <v>627.46438526884401</v>
      </c>
      <c r="R106" s="62">
        <f t="shared" si="55"/>
        <v>905.68315419860664</v>
      </c>
      <c r="S106" s="62">
        <f ca="1">AVERAGE(OFFSET($R$3,0,0,'Données projet'!$E$9+1,1))-AVERAGE(OFFSET($H$3,0,0,'Données projet'!$E$9+1,1))</f>
        <v>483.84896175074954</v>
      </c>
      <c r="T106" s="62">
        <f t="shared" si="88"/>
        <v>297.32483725004124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59.738253857999915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59.738253857999915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5.2</v>
      </c>
      <c r="AI106" s="14">
        <f>IF('Données projet'!$A$62&gt;35,AI105+AH106-AQ105,IF(A106&lt;'Données projet'!$A$62,$AF$205^A106,IF(A106='Données projet'!$A$62,'Données projet'!$B$62,AI105+AH106-AQ105)))</f>
        <v>321.59999999999991</v>
      </c>
      <c r="AJ106" s="14">
        <f>AI106*VLOOKUP('Données projet'!$B$10,Paramètres!$A$1:$I$89,3,0)*VLOOKUP('Données projet'!$B$10,Paramètres!$A$1:$I$89,5,0)</f>
        <v>306.03455999999989</v>
      </c>
      <c r="AK106" s="14">
        <f t="shared" si="89"/>
        <v>72.440068981630731</v>
      </c>
      <c r="AL106" s="22">
        <f t="shared" si="58"/>
        <v>659.17664547634001</v>
      </c>
      <c r="AM106" s="62">
        <f t="shared" si="59"/>
        <v>937.39541440610265</v>
      </c>
      <c r="AN106" s="62">
        <f ca="1">AVERAGE(OFFSET($AM$3,0,0,'Données projet'!$E$10+1,1))-AVERAGE(OFFSET($H$3,0,0,'Données projet'!$E$10+1,1))</f>
        <v>504.91181897442408</v>
      </c>
      <c r="AO106" s="62">
        <f t="shared" si="90"/>
        <v>309.50569076587772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62.828163540310243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62.828163540310243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326.7999999999999</v>
      </c>
      <c r="O107" s="14">
        <f>N107*VLOOKUP('Données projet'!$B$9,Paramètres!$A$1:$I$89,3,0)*VLOOKUP('Données projet'!$B$9,Paramètres!$A$1:$I$89,5,0)</f>
        <v>295.68863999999991</v>
      </c>
      <c r="P107" s="14">
        <f t="shared" si="87"/>
        <v>70.271876780519747</v>
      </c>
      <c r="Q107" s="22">
        <f t="shared" si="107"/>
        <v>637.3812333927383</v>
      </c>
      <c r="R107" s="62">
        <f t="shared" si="55"/>
        <v>915.86220622379915</v>
      </c>
      <c r="S107" s="62">
        <f ca="1">AVERAGE(OFFSET($R$3,0,0,'Données projet'!$E$9+1,1))-AVERAGE(OFFSET($H$3,0,0,'Données projet'!$E$9+1,1))</f>
        <v>483.84896175074954</v>
      </c>
      <c r="T107" s="62">
        <f t="shared" si="88"/>
        <v>297.32483725004124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58.566823136581561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58.566823136581561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5.2</v>
      </c>
      <c r="AI107" s="14">
        <f>IF('Données projet'!$A$62&gt;35,AI106+AH107-AQ106,IF(A107&lt;'Données projet'!$A$62,$AF$205^A107,IF(A107='Données projet'!$A$62,'Données projet'!$B$62,AI106+AH107-AQ106)))</f>
        <v>326.7999999999999</v>
      </c>
      <c r="AJ107" s="14">
        <f>AI107*VLOOKUP('Données projet'!$B$10,Paramètres!$A$1:$I$89,3,0)*VLOOKUP('Données projet'!$B$10,Paramètres!$A$1:$I$89,5,0)</f>
        <v>310.98287999999991</v>
      </c>
      <c r="AK107" s="14">
        <f t="shared" si="89"/>
        <v>73.47405680309889</v>
      </c>
      <c r="AL107" s="22">
        <f t="shared" si="58"/>
        <v>669.59583159873046</v>
      </c>
      <c r="AM107" s="62">
        <f t="shared" si="59"/>
        <v>948.07680442979131</v>
      </c>
      <c r="AN107" s="62">
        <f ca="1">AVERAGE(OFFSET($AM$3,0,0,'Données projet'!$E$10+1,1))-AVERAGE(OFFSET($H$3,0,0,'Données projet'!$E$10+1,1))</f>
        <v>504.91181897442408</v>
      </c>
      <c r="AO107" s="62">
        <f t="shared" si="90"/>
        <v>309.50569076587772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61.596141574680594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61.596141574680594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332</v>
      </c>
      <c r="L108" s="13">
        <f>VLOOKUP(A108,'Données projet'!$A$35:$I$55,9,0)</f>
        <v>5.2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331.99999999999989</v>
      </c>
      <c r="O108" s="14">
        <f>N108*VLOOKUP('Données projet'!$B$9,Paramètres!$A$1:$I$89,3,0)*VLOOKUP('Données projet'!$B$9,Paramètres!$A$1:$I$89,5,0)</f>
        <v>300.39359999999988</v>
      </c>
      <c r="P108" s="14">
        <f t="shared" si="87"/>
        <v>71.258970856492667</v>
      </c>
      <c r="Q108" s="22">
        <f t="shared" si="107"/>
        <v>647.29489424172459</v>
      </c>
      <c r="R108" s="62">
        <f t="shared" si="55"/>
        <v>926.03352232259635</v>
      </c>
      <c r="S108" s="62">
        <f ca="1">AVERAGE(OFFSET($R$3,0,0,'Données projet'!$E$9+1,1))-AVERAGE(OFFSET($H$3,0,0,'Données projet'!$E$9+1,1))</f>
        <v>483.84896175074954</v>
      </c>
      <c r="T108" s="62">
        <f t="shared" si="88"/>
        <v>297.32483725004124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0.38700000000000001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67.482673686285054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67.482673686285054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332</v>
      </c>
      <c r="AG108" s="13">
        <f>VLOOKUP(A108,'Données projet'!$A$61:$I$81,9,0)</f>
        <v>5.2</v>
      </c>
      <c r="AH108" s="13">
        <f t="array" ref="AH108">INDEX(AG:AG,MIN(IF(ISNUMBER(AG108:AG304),ROW(AG108:AG304),"")))</f>
        <v>5.2</v>
      </c>
      <c r="AI108" s="14">
        <f>IF('Données projet'!$A$62&gt;35,AI107+AH108-AQ107,IF(A108&lt;'Données projet'!$A$62,$AF$205^A108,IF(A108='Données projet'!$A$62,'Données projet'!$B$62,AI107+AH108-AQ107)))</f>
        <v>331.99999999999989</v>
      </c>
      <c r="AJ108" s="14">
        <f>AI108*VLOOKUP('Données projet'!$B$10,Paramètres!$A$1:$I$89,3,0)*VLOOKUP('Données projet'!$B$10,Paramètres!$A$1:$I$89,5,0)</f>
        <v>315.93119999999988</v>
      </c>
      <c r="AK108" s="14">
        <f t="shared" si="89"/>
        <v>74.506131219363056</v>
      </c>
      <c r="AL108" s="22">
        <f t="shared" si="58"/>
        <v>680.01168520705698</v>
      </c>
      <c r="AM108" s="62">
        <f t="shared" si="59"/>
        <v>958.75031328792875</v>
      </c>
      <c r="AN108" s="62">
        <f ca="1">AVERAGE(OFFSET($AM$3,0,0,'Données projet'!$E$10+1,1))-AVERAGE(OFFSET($H$3,0,0,'Données projet'!$E$10+1,1))</f>
        <v>504.91181897442408</v>
      </c>
      <c r="AO108" s="62">
        <f t="shared" si="90"/>
        <v>309.50569076587772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0.38700000000000001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70.97315680798944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70.97315680798944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310.99999999999989</v>
      </c>
      <c r="O109" s="14">
        <f>N109*VLOOKUP('Données projet'!$B$9,Paramètres!$A$1:$I$89,3,0)*VLOOKUP('Données projet'!$B$9,Paramètres!$A$1:$I$89,5,0)</f>
        <v>281.39279999999985</v>
      </c>
      <c r="P109" s="14">
        <f t="shared" si="87"/>
        <v>67.261262504634658</v>
      </c>
      <c r="Q109" s="22">
        <f t="shared" si="107"/>
        <v>607.23915886223847</v>
      </c>
      <c r="R109" s="62">
        <f t="shared" si="55"/>
        <v>886.23097245036752</v>
      </c>
      <c r="S109" s="62">
        <f ca="1">AVERAGE(OFFSET($R$3,0,0,'Données projet'!$E$9+1,1))-AVERAGE(OFFSET($H$3,0,0,'Données projet'!$E$9+1,1))</f>
        <v>483.84896175074954</v>
      </c>
      <c r="T109" s="62">
        <f t="shared" si="88"/>
        <v>297.32483725004124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66.15937961566371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66.15937961566371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310.99999999999989</v>
      </c>
      <c r="AJ109" s="14">
        <f>AI109*VLOOKUP('Données projet'!$B$10,Paramètres!$A$1:$I$89,3,0)*VLOOKUP('Données projet'!$B$10,Paramètres!$A$1:$I$89,5,0)</f>
        <v>295.94759999999991</v>
      </c>
      <c r="AK109" s="14">
        <f t="shared" si="89"/>
        <v>70.326253521716808</v>
      </c>
      <c r="AL109" s="22">
        <f t="shared" si="58"/>
        <v>637.9269615503232</v>
      </c>
      <c r="AM109" s="62">
        <f t="shared" si="59"/>
        <v>916.91877513845225</v>
      </c>
      <c r="AN109" s="62">
        <f ca="1">AVERAGE(OFFSET($AM$3,0,0,'Données projet'!$E$10+1,1))-AVERAGE(OFFSET($H$3,0,0,'Données projet'!$E$10+1,1))</f>
        <v>504.91181897442408</v>
      </c>
      <c r="AO109" s="62">
        <f t="shared" si="90"/>
        <v>309.50569076587772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69.581416492335947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69.581416492335947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315.99999999999989</v>
      </c>
      <c r="O110" s="14">
        <f>N110*VLOOKUP('Données projet'!$B$9,Paramètres!$A$1:$I$89,3,0)*VLOOKUP('Données projet'!$B$9,Paramètres!$A$1:$I$89,5,0)</f>
        <v>285.91679999999985</v>
      </c>
      <c r="P110" s="14">
        <f t="shared" si="87"/>
        <v>68.215872977287475</v>
      </c>
      <c r="Q110" s="22">
        <f t="shared" si="107"/>
        <v>616.78107210210862</v>
      </c>
      <c r="R110" s="62">
        <f t="shared" si="55"/>
        <v>896.02167899498227</v>
      </c>
      <c r="S110" s="62">
        <f ca="1">AVERAGE(OFFSET($R$3,0,0,'Données projet'!$E$9+1,1))-AVERAGE(OFFSET($H$3,0,0,'Données projet'!$E$9+1,1))</f>
        <v>483.84896175074954</v>
      </c>
      <c r="T110" s="62">
        <f t="shared" si="88"/>
        <v>297.32483725004124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64.862034534637559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64.862034534637559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315.99999999999989</v>
      </c>
      <c r="AJ110" s="14">
        <f>AI110*VLOOKUP('Données projet'!$B$10,Paramètres!$A$1:$I$89,3,0)*VLOOKUP('Données projet'!$B$10,Paramètres!$A$1:$I$89,5,0)</f>
        <v>300.70559999999989</v>
      </c>
      <c r="AK110" s="14">
        <f t="shared" si="89"/>
        <v>71.324364107429389</v>
      </c>
      <c r="AL110" s="22">
        <f t="shared" si="58"/>
        <v>647.95218748710602</v>
      </c>
      <c r="AM110" s="62">
        <f t="shared" si="59"/>
        <v>927.19279437997966</v>
      </c>
      <c r="AN110" s="62">
        <f ca="1">AVERAGE(OFFSET($AM$3,0,0,'Données projet'!$E$10+1,1))-AVERAGE(OFFSET($H$3,0,0,'Données projet'!$E$10+1,1))</f>
        <v>504.91181897442408</v>
      </c>
      <c r="AO110" s="62">
        <f t="shared" si="90"/>
        <v>309.50569076587772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68.216967355394644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68.216967355394644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320.99999999999989</v>
      </c>
      <c r="O111" s="14">
        <f>N111*VLOOKUP('Données projet'!$B$9,Paramètres!$A$1:$I$89,3,0)*VLOOKUP('Données projet'!$B$9,Paramètres!$A$1:$I$89,5,0)</f>
        <v>290.44079999999991</v>
      </c>
      <c r="P111" s="14">
        <f t="shared" si="87"/>
        <v>69.168726815543309</v>
      </c>
      <c r="Q111" s="22">
        <f t="shared" si="107"/>
        <v>626.31992587040452</v>
      </c>
      <c r="R111" s="62">
        <f t="shared" si="55"/>
        <v>905.8050100604039</v>
      </c>
      <c r="S111" s="62">
        <f ca="1">AVERAGE(OFFSET($R$3,0,0,'Données projet'!$E$9+1,1))-AVERAGE(OFFSET($H$3,0,0,'Données projet'!$E$9+1,1))</f>
        <v>483.84896175074954</v>
      </c>
      <c r="T111" s="62">
        <f t="shared" si="88"/>
        <v>297.32483725004124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63.590129599347968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63.590129599347968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320.99999999999989</v>
      </c>
      <c r="AJ111" s="14">
        <f>AI111*VLOOKUP('Données projet'!$B$10,Paramètres!$A$1:$I$89,3,0)*VLOOKUP('Données projet'!$B$10,Paramètres!$A$1:$I$89,5,0)</f>
        <v>305.46359999999987</v>
      </c>
      <c r="AK111" s="14">
        <f t="shared" si="89"/>
        <v>72.320638011650246</v>
      </c>
      <c r="AL111" s="22">
        <f t="shared" si="58"/>
        <v>657.97421453695733</v>
      </c>
      <c r="AM111" s="62">
        <f t="shared" si="59"/>
        <v>937.4592987269566</v>
      </c>
      <c r="AN111" s="62">
        <f ca="1">AVERAGE(OFFSET($AM$3,0,0,'Données projet'!$E$10+1,1))-AVERAGE(OFFSET($H$3,0,0,'Données projet'!$E$10+1,1))</f>
        <v>504.91181897442408</v>
      </c>
      <c r="AO111" s="62">
        <f t="shared" si="90"/>
        <v>309.50569076587772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66.879274233796963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66.879274233796963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325.99999999999989</v>
      </c>
      <c r="O112" s="14">
        <f>N112*VLOOKUP('Données projet'!$B$9,Paramètres!$A$1:$I$89,3,0)*VLOOKUP('Données projet'!$B$9,Paramètres!$A$1:$I$89,5,0)</f>
        <v>294.96479999999991</v>
      </c>
      <c r="P112" s="14">
        <f t="shared" si="87"/>
        <v>70.119854541045001</v>
      </c>
      <c r="Q112" s="22">
        <f t="shared" si="107"/>
        <v>635.8557733256531</v>
      </c>
      <c r="R112" s="62">
        <f t="shared" si="55"/>
        <v>915.58109367824238</v>
      </c>
      <c r="S112" s="62">
        <f ca="1">AVERAGE(OFFSET($R$3,0,0,'Données projet'!$E$9+1,1))-AVERAGE(OFFSET($H$3,0,0,'Données projet'!$E$9+1,1))</f>
        <v>483.84896175074954</v>
      </c>
      <c r="T112" s="62">
        <f t="shared" si="88"/>
        <v>297.32483725004124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62.343165944053993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62.343165944053993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325.99999999999989</v>
      </c>
      <c r="AJ112" s="14">
        <f>AI112*VLOOKUP('Données projet'!$B$10,Paramètres!$A$1:$I$89,3,0)*VLOOKUP('Données projet'!$B$10,Paramètres!$A$1:$I$89,5,0)</f>
        <v>310.22159999999991</v>
      </c>
      <c r="AK112" s="14">
        <f t="shared" si="89"/>
        <v>73.315107146846174</v>
      </c>
      <c r="AL112" s="22">
        <f t="shared" si="58"/>
        <v>667.99309828075695</v>
      </c>
      <c r="AM112" s="62">
        <f t="shared" si="59"/>
        <v>947.71841863334623</v>
      </c>
      <c r="AN112" s="62">
        <f ca="1">AVERAGE(OFFSET($AM$3,0,0,'Données projet'!$E$10+1,1))-AVERAGE(OFFSET($H$3,0,0,'Données projet'!$E$10+1,1))</f>
        <v>504.91181897442408</v>
      </c>
      <c r="AO112" s="62">
        <f t="shared" si="90"/>
        <v>309.50569076587772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65.567812458401576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65.567812458401576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331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330.99999999999989</v>
      </c>
      <c r="O113" s="14">
        <f>N113*VLOOKUP('Données projet'!$B$9,Paramètres!$A$1:$I$89,3,0)*VLOOKUP('Données projet'!$B$9,Paramètres!$A$1:$I$89,5,0)</f>
        <v>299.48879999999991</v>
      </c>
      <c r="P113" s="14">
        <f t="shared" si="87"/>
        <v>71.069285685467293</v>
      </c>
      <c r="Q113" s="22">
        <f t="shared" si="107"/>
        <v>645.38866590218868</v>
      </c>
      <c r="R113" s="62">
        <f t="shared" si="55"/>
        <v>925.35005485703459</v>
      </c>
      <c r="S113" s="62">
        <f ca="1">AVERAGE(OFFSET($R$3,0,0,'Données projet'!$E$9+1,1))-AVERAGE(OFFSET($H$3,0,0,'Données projet'!$E$9+1,1))</f>
        <v>483.84896175074954</v>
      </c>
      <c r="T113" s="62">
        <f t="shared" si="88"/>
        <v>297.32483725004124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0.38700000000000001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70.797875859676282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70.797875859676282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331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330.99999999999989</v>
      </c>
      <c r="AJ113" s="14">
        <f>AI113*VLOOKUP('Données projet'!$B$10,Paramètres!$A$1:$I$89,3,0)*VLOOKUP('Données projet'!$B$10,Paramètres!$A$1:$I$89,5,0)</f>
        <v>314.97959999999989</v>
      </c>
      <c r="AK113" s="14">
        <f t="shared" si="89"/>
        <v>74.307802390404163</v>
      </c>
      <c r="AL113" s="22">
        <f t="shared" si="58"/>
        <v>678.00889249662043</v>
      </c>
      <c r="AM113" s="62">
        <f t="shared" si="59"/>
        <v>957.97028145146624</v>
      </c>
      <c r="AN113" s="62">
        <f ca="1">AVERAGE(OFFSET($AM$3,0,0,'Données projet'!$E$10+1,1))-AVERAGE(OFFSET($H$3,0,0,'Données projet'!$E$10+1,1))</f>
        <v>504.91181897442408</v>
      </c>
      <c r="AO113" s="62">
        <f t="shared" si="90"/>
        <v>309.50569076587772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0.38700000000000001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74.459834955866398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74.459834955866398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2.2000000000000002</v>
      </c>
      <c r="N114" s="14">
        <f>IF('Données projet'!$A$36&gt;35,N113+M114-V113,IF(A114&lt;'Données projet'!$A$36,$K$205^A114,IF(A114='Données projet'!$A$36,'Données projet'!$B$36,N113+M114-V113)))</f>
        <v>308.19999999999987</v>
      </c>
      <c r="O114" s="14">
        <f>N114*VLOOKUP('Données projet'!$B$9,Paramètres!$A$1:$I$89,3,0)*VLOOKUP('Données projet'!$B$9,Paramètres!$A$1:$I$89,5,0)</f>
        <v>278.85935999999987</v>
      </c>
      <c r="P114" s="14">
        <f t="shared" si="87"/>
        <v>66.725901622172387</v>
      </c>
      <c r="Q114" s="22">
        <f t="shared" si="107"/>
        <v>601.8943306586167</v>
      </c>
      <c r="R114" s="62">
        <f t="shared" si="55"/>
        <v>882.08769295324032</v>
      </c>
      <c r="S114" s="62">
        <f ca="1">AVERAGE(OFFSET($R$3,0,0,'Données projet'!$E$9+1,1))-AVERAGE(OFFSET($H$3,0,0,'Données projet'!$E$9+1,1))</f>
        <v>483.84896175074954</v>
      </c>
      <c r="T114" s="62">
        <f t="shared" si="88"/>
        <v>297.32483725004124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69.409572696508391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69.409572696508391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2.2000000000000002</v>
      </c>
      <c r="AI114" s="14">
        <f>IF('Données projet'!$A$62&gt;35,AI113+AH114-AQ113,IF(A114&lt;'Données projet'!$A$62,$AF$205^A114,IF(A114='Données projet'!$A$62,'Données projet'!$B$62,AI113+AH114-AQ113)))</f>
        <v>308.19999999999987</v>
      </c>
      <c r="AJ114" s="14">
        <f>AI114*VLOOKUP('Données projet'!$B$10,Paramètres!$A$1:$I$89,3,0)*VLOOKUP('Données projet'!$B$10,Paramètres!$A$1:$I$89,5,0)</f>
        <v>293.28311999999988</v>
      </c>
      <c r="AK114" s="14">
        <f t="shared" si="89"/>
        <v>69.766497077313801</v>
      </c>
      <c r="AL114" s="22">
        <f t="shared" si="58"/>
        <v>632.3114164096545</v>
      </c>
      <c r="AM114" s="62">
        <f t="shared" si="59"/>
        <v>912.50477870427812</v>
      </c>
      <c r="AN114" s="62">
        <f ca="1">AVERAGE(OFFSET($AM$3,0,0,'Données projet'!$E$10+1,1))-AVERAGE(OFFSET($H$3,0,0,'Données projet'!$E$10+1,1))</f>
        <v>504.91181897442408</v>
      </c>
      <c r="AO114" s="62">
        <f t="shared" si="90"/>
        <v>309.50569076587772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72.999723008396728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72.999723008396728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2.2000000000000002</v>
      </c>
      <c r="N115" s="14">
        <f>IF('Données projet'!$A$36&gt;35,N114+M115-V114,IF(A115&lt;'Données projet'!$A$36,$K$205^A115,IF(A115='Données projet'!$A$36,'Données projet'!$B$36,N114+M115-V114)))</f>
        <v>310.39999999999986</v>
      </c>
      <c r="O115" s="14">
        <f>N115*VLOOKUP('Données projet'!$B$9,Paramètres!$A$1:$I$89,3,0)*VLOOKUP('Données projet'!$B$9,Paramètres!$A$1:$I$89,5,0)</f>
        <v>280.84991999999983</v>
      </c>
      <c r="P115" s="14">
        <f t="shared" si="87"/>
        <v>67.146589714503037</v>
      </c>
      <c r="Q115" s="22">
        <f t="shared" si="107"/>
        <v>606.09392108609245</v>
      </c>
      <c r="R115" s="62">
        <f t="shared" si="55"/>
        <v>886.51523250166338</v>
      </c>
      <c r="S115" s="62">
        <f ca="1">AVERAGE(OFFSET($R$3,0,0,'Données projet'!$E$9+1,1))-AVERAGE(OFFSET($H$3,0,0,'Données projet'!$E$9+1,1))</f>
        <v>483.84896175074954</v>
      </c>
      <c r="T115" s="62">
        <f t="shared" si="88"/>
        <v>297.32483725004124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68.048493311588913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68.048493311588913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2.2000000000000002</v>
      </c>
      <c r="AI115" s="14">
        <f>IF('Données projet'!$A$62&gt;35,AI114+AH115-AQ114,IF(A115&lt;'Données projet'!$A$62,$AF$205^A115,IF(A115='Données projet'!$A$62,'Données projet'!$B$62,AI114+AH115-AQ114)))</f>
        <v>310.39999999999986</v>
      </c>
      <c r="AJ115" s="14">
        <f>AI115*VLOOKUP('Données projet'!$B$10,Paramètres!$A$1:$I$89,3,0)*VLOOKUP('Données projet'!$B$10,Paramètres!$A$1:$I$89,5,0)</f>
        <v>295.3766399999999</v>
      </c>
      <c r="AK115" s="14">
        <f t="shared" si="89"/>
        <v>70.206355271066542</v>
      </c>
      <c r="AL115" s="22">
        <f t="shared" si="58"/>
        <v>636.72371676377406</v>
      </c>
      <c r="AM115" s="62">
        <f t="shared" si="59"/>
        <v>917.14502817934499</v>
      </c>
      <c r="AN115" s="62">
        <f ca="1">AVERAGE(OFFSET($AM$3,0,0,'Données projet'!$E$10+1,1))-AVERAGE(OFFSET($H$3,0,0,'Données projet'!$E$10+1,1))</f>
        <v>504.91181897442408</v>
      </c>
      <c r="AO115" s="62">
        <f t="shared" si="90"/>
        <v>309.50569076587772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71.568242965636585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71.568242965636585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2.2000000000000002</v>
      </c>
      <c r="N116" s="14">
        <f>IF('Données projet'!$A$36&gt;35,N115+M116-V115,IF(A116&lt;'Données projet'!$A$36,$K$205^A116,IF(A116='Données projet'!$A$36,'Données projet'!$B$36,N115+M116-V115)))</f>
        <v>312.59999999999985</v>
      </c>
      <c r="O116" s="14">
        <f>N116*VLOOKUP('Données projet'!$B$9,Paramètres!$A$1:$I$89,3,0)*VLOOKUP('Données projet'!$B$9,Paramètres!$A$1:$I$89,5,0)</f>
        <v>282.84047999999984</v>
      </c>
      <c r="P116" s="14">
        <f t="shared" si="87"/>
        <v>67.566930879211213</v>
      </c>
      <c r="Q116" s="22">
        <f t="shared" si="107"/>
        <v>610.29290728129263</v>
      </c>
      <c r="R116" s="62">
        <f t="shared" si="55"/>
        <v>890.9382134101802</v>
      </c>
      <c r="S116" s="62">
        <f ca="1">AVERAGE(OFFSET($R$3,0,0,'Données projet'!$E$9+1,1))-AVERAGE(OFFSET($H$3,0,0,'Données projet'!$E$9+1,1))</f>
        <v>483.84896175074954</v>
      </c>
      <c r="T116" s="62">
        <f t="shared" si="88"/>
        <v>297.32483725004124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66.714103863231244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66.714103863231244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2.2000000000000002</v>
      </c>
      <c r="AI116" s="14">
        <f>IF('Données projet'!$A$62&gt;35,AI115+AH116-AQ115,IF(A116&lt;'Données projet'!$A$62,$AF$205^A116,IF(A116='Données projet'!$A$62,'Données projet'!$B$62,AI115+AH116-AQ115)))</f>
        <v>312.59999999999985</v>
      </c>
      <c r="AJ116" s="14">
        <f>AI116*VLOOKUP('Données projet'!$B$10,Paramètres!$A$1:$I$89,3,0)*VLOOKUP('Données projet'!$B$10,Paramètres!$A$1:$I$89,5,0)</f>
        <v>297.47015999999985</v>
      </c>
      <c r="AK116" s="14">
        <f t="shared" si="89"/>
        <v>70.645850728245023</v>
      </c>
      <c r="AL116" s="22">
        <f t="shared" si="58"/>
        <v>641.13538535169312</v>
      </c>
      <c r="AM116" s="62">
        <f t="shared" si="59"/>
        <v>921.7806914805808</v>
      </c>
      <c r="AN116" s="62">
        <f ca="1">AVERAGE(OFFSET($AM$3,0,0,'Données projet'!$E$10+1,1))-AVERAGE(OFFSET($H$3,0,0,'Données projet'!$E$10+1,1))</f>
        <v>504.91181897442408</v>
      </c>
      <c r="AO116" s="62">
        <f t="shared" si="90"/>
        <v>309.50569076587772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70.164833373398352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70.164833373398352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2.2000000000000002</v>
      </c>
      <c r="N117" s="14">
        <f>IF('Données projet'!$A$36&gt;35,N116+M117-V116,IF(A117&lt;'Données projet'!$A$36,$K$205^A117,IF(A117='Données projet'!$A$36,'Données projet'!$B$36,N116+M117-V116)))</f>
        <v>314.79999999999984</v>
      </c>
      <c r="O117" s="14">
        <f>N117*VLOOKUP('Données projet'!$B$9,Paramètres!$A$1:$I$89,3,0)*VLOOKUP('Données projet'!$B$9,Paramètres!$A$1:$I$89,5,0)</f>
        <v>284.83103999999986</v>
      </c>
      <c r="P117" s="14">
        <f t="shared" si="87"/>
        <v>67.986927841015898</v>
      </c>
      <c r="Q117" s="22">
        <f t="shared" si="107"/>
        <v>614.49129398976902</v>
      </c>
      <c r="R117" s="62">
        <f t="shared" si="55"/>
        <v>895.35670902447441</v>
      </c>
      <c r="S117" s="62">
        <f ca="1">AVERAGE(OFFSET($R$3,0,0,'Données projet'!$E$9+1,1))-AVERAGE(OFFSET($H$3,0,0,'Données projet'!$E$9+1,1))</f>
        <v>483.84896175074954</v>
      </c>
      <c r="T117" s="62">
        <f t="shared" si="88"/>
        <v>297.32483725004124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65.405880978058676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65.405880978058676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2.2000000000000002</v>
      </c>
      <c r="AI117" s="14">
        <f>IF('Données projet'!$A$62&gt;35,AI116+AH117-AQ116,IF(A117&lt;'Données projet'!$A$62,$AF$205^A117,IF(A117='Données projet'!$A$62,'Données projet'!$B$62,AI116+AH117-AQ116)))</f>
        <v>314.79999999999984</v>
      </c>
      <c r="AJ117" s="14">
        <f>AI117*VLOOKUP('Données projet'!$B$10,Paramètres!$A$1:$I$89,3,0)*VLOOKUP('Données projet'!$B$10,Paramètres!$A$1:$I$89,5,0)</f>
        <v>299.56367999999986</v>
      </c>
      <c r="AK117" s="14">
        <f t="shared" si="89"/>
        <v>71.084986297729643</v>
      </c>
      <c r="AL117" s="22">
        <f t="shared" si="58"/>
        <v>645.54642713521218</v>
      </c>
      <c r="AM117" s="62">
        <f t="shared" si="59"/>
        <v>926.41184216991769</v>
      </c>
      <c r="AN117" s="62">
        <f ca="1">AVERAGE(OFFSET($AM$3,0,0,'Données projet'!$E$10+1,1))-AVERAGE(OFFSET($H$3,0,0,'Données projet'!$E$10+1,1))</f>
        <v>504.91181897442408</v>
      </c>
      <c r="AO117" s="62">
        <f t="shared" si="90"/>
        <v>309.50569076587772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68.788943787268579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68.788943787268579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2.2000000000000002</v>
      </c>
      <c r="N118" s="14">
        <f>IF('Données projet'!$A$36&gt;35,N117+M118-V117,IF(A118&lt;'Données projet'!$A$36,$K$205^A118,IF(A118='Données projet'!$A$36,'Données projet'!$B$36,N117+M118-V117)))</f>
        <v>316.99999999999983</v>
      </c>
      <c r="O118" s="14">
        <f>N118*VLOOKUP('Données projet'!$B$9,Paramètres!$A$1:$I$89,3,0)*VLOOKUP('Données projet'!$B$9,Paramètres!$A$1:$I$89,5,0)</f>
        <v>286.82159999999988</v>
      </c>
      <c r="P118" s="14">
        <f t="shared" si="87"/>
        <v>68.406583284351413</v>
      </c>
      <c r="Q118" s="22">
        <f t="shared" si="107"/>
        <v>618.68908588691181</v>
      </c>
      <c r="R118" s="62">
        <f t="shared" si="55"/>
        <v>899.77079143000901</v>
      </c>
      <c r="S118" s="62">
        <f ca="1">AVERAGE(OFFSET($R$3,0,0,'Données projet'!$E$9+1,1))-AVERAGE(OFFSET($H$3,0,0,'Données projet'!$E$9+1,1))</f>
        <v>483.84896175074954</v>
      </c>
      <c r="T118" s="62">
        <f t="shared" si="88"/>
        <v>297.32483725004124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64.123311545727177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64.123311545727177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2.2000000000000002</v>
      </c>
      <c r="AI118" s="14">
        <f>IF('Données projet'!$A$62&gt;35,AI117+AH118-AQ117,IF(A118&lt;'Données projet'!$A$62,$AF$205^A118,IF(A118='Données projet'!$A$62,'Données projet'!$B$62,AI117+AH118-AQ117)))</f>
        <v>316.99999999999983</v>
      </c>
      <c r="AJ118" s="14">
        <f>AI118*VLOOKUP('Données projet'!$B$10,Paramètres!$A$1:$I$89,3,0)*VLOOKUP('Données projet'!$B$10,Paramètres!$A$1:$I$89,5,0)</f>
        <v>301.65719999999982</v>
      </c>
      <c r="AK118" s="14">
        <f t="shared" si="89"/>
        <v>71.523764786280083</v>
      </c>
      <c r="AL118" s="22">
        <f t="shared" si="58"/>
        <v>649.95684700277081</v>
      </c>
      <c r="AM118" s="62">
        <f t="shared" si="59"/>
        <v>931.03855254586801</v>
      </c>
      <c r="AN118" s="62">
        <f ca="1">AVERAGE(OFFSET($AM$3,0,0,'Données projet'!$E$10+1,1))-AVERAGE(OFFSET($H$3,0,0,'Données projet'!$E$10+1,1))</f>
        <v>504.91181897442408</v>
      </c>
      <c r="AO118" s="62">
        <f t="shared" si="90"/>
        <v>309.50569076587772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67.44003455671303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67.44003455671303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2.2000000000000002</v>
      </c>
      <c r="N119" s="14">
        <f>IF('Données projet'!$A$36&gt;35,N118+M119-V118,IF(A119&lt;'Données projet'!$A$36,$K$205^A119,IF(A119='Données projet'!$A$36,'Données projet'!$B$36,N118+M119-V118)))</f>
        <v>319.19999999999982</v>
      </c>
      <c r="O119" s="14">
        <f>N119*VLOOKUP('Données projet'!$B$9,Paramètres!$A$1:$I$89,3,0)*VLOOKUP('Données projet'!$B$9,Paramètres!$A$1:$I$89,5,0)</f>
        <v>288.81215999999984</v>
      </c>
      <c r="P119" s="14">
        <f t="shared" si="87"/>
        <v>68.825899854238102</v>
      </c>
      <c r="Q119" s="22">
        <f t="shared" si="107"/>
        <v>622.88628757946447</v>
      </c>
      <c r="R119" s="62">
        <f t="shared" si="55"/>
        <v>904.18053147418595</v>
      </c>
      <c r="S119" s="62">
        <f ca="1">AVERAGE(OFFSET($R$3,0,0,'Données projet'!$E$9+1,1))-AVERAGE(OFFSET($H$3,0,0,'Données projet'!$E$9+1,1))</f>
        <v>483.84896175074954</v>
      </c>
      <c r="T119" s="62">
        <f t="shared" si="88"/>
        <v>297.32483725004124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62.865892517673586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62.865892517673586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2.2000000000000002</v>
      </c>
      <c r="AI119" s="14">
        <f>IF('Données projet'!$A$62&gt;35,AI118+AH119-AQ118,IF(A119&lt;'Données projet'!$A$62,$AF$205^A119,IF(A119='Données projet'!$A$62,'Données projet'!$B$62,AI118+AH119-AQ118)))</f>
        <v>319.19999999999982</v>
      </c>
      <c r="AJ119" s="14">
        <f>AI119*VLOOKUP('Données projet'!$B$10,Paramètres!$A$1:$I$89,3,0)*VLOOKUP('Données projet'!$B$10,Paramètres!$A$1:$I$89,5,0)</f>
        <v>303.75071999999983</v>
      </c>
      <c r="AK119" s="14">
        <f t="shared" si="89"/>
        <v>71.962188959446379</v>
      </c>
      <c r="AL119" s="22">
        <f t="shared" si="58"/>
        <v>654.36664977103544</v>
      </c>
      <c r="AM119" s="62">
        <f t="shared" si="59"/>
        <v>935.66089366575693</v>
      </c>
      <c r="AN119" s="62">
        <f ca="1">AVERAGE(OFFSET($AM$3,0,0,'Données projet'!$E$10+1,1))-AVERAGE(OFFSET($H$3,0,0,'Données projet'!$E$10+1,1))</f>
        <v>504.91181897442408</v>
      </c>
      <c r="AO119" s="62">
        <f t="shared" si="90"/>
        <v>309.50569076587772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66.117576613415281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66.117576613415281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2.2000000000000002</v>
      </c>
      <c r="N120" s="14">
        <f>IF('Données projet'!$A$36&gt;35,N119+M120-V119,IF(A120&lt;'Données projet'!$A$36,$K$205^A120,IF(A120='Données projet'!$A$36,'Données projet'!$B$36,N119+M120-V119)))</f>
        <v>321.39999999999981</v>
      </c>
      <c r="O120" s="14">
        <f>N120*VLOOKUP('Données projet'!$B$9,Paramètres!$A$1:$I$89,3,0)*VLOOKUP('Données projet'!$B$9,Paramètres!$A$1:$I$89,5,0)</f>
        <v>290.80271999999979</v>
      </c>
      <c r="P120" s="14">
        <f t="shared" si="87"/>
        <v>69.244880157128961</v>
      </c>
      <c r="Q120" s="22">
        <f t="shared" si="107"/>
        <v>627.08290360699914</v>
      </c>
      <c r="R120" s="62">
        <f t="shared" si="55"/>
        <v>908.58599878810878</v>
      </c>
      <c r="S120" s="62">
        <f ca="1">AVERAGE(OFFSET($R$3,0,0,'Données projet'!$E$9+1,1))-AVERAGE(OFFSET($H$3,0,0,'Données projet'!$E$9+1,1))</f>
        <v>483.84896175074954</v>
      </c>
      <c r="T120" s="62">
        <f t="shared" si="88"/>
        <v>297.32483725004124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61.633130709810246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61.633130709810246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2.2000000000000002</v>
      </c>
      <c r="AI120" s="14">
        <f>IF('Données projet'!$A$62&gt;35,AI119+AH120-AQ119,IF(A120&lt;'Données projet'!$A$62,$AF$205^A120,IF(A120='Données projet'!$A$62,'Données projet'!$B$62,AI119+AH120-AQ119)))</f>
        <v>321.39999999999981</v>
      </c>
      <c r="AJ120" s="14">
        <f>AI120*VLOOKUP('Données projet'!$B$10,Paramètres!$A$1:$I$89,3,0)*VLOOKUP('Données projet'!$B$10,Paramètres!$A$1:$I$89,5,0)</f>
        <v>305.84423999999984</v>
      </c>
      <c r="AK120" s="14">
        <f t="shared" si="89"/>
        <v>72.400261542453194</v>
      </c>
      <c r="AL120" s="22">
        <f t="shared" si="58"/>
        <v>658.77584018643893</v>
      </c>
      <c r="AM120" s="62">
        <f t="shared" si="59"/>
        <v>940.27893536754857</v>
      </c>
      <c r="AN120" s="62">
        <f ca="1">AVERAGE(OFFSET($AM$3,0,0,'Données projet'!$E$10+1,1))-AVERAGE(OFFSET($H$3,0,0,'Données projet'!$E$10+1,1))</f>
        <v>504.91181897442408</v>
      </c>
      <c r="AO120" s="62">
        <f t="shared" si="90"/>
        <v>309.50569076587772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64.821051263765909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64.821051263765909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2.2000000000000002</v>
      </c>
      <c r="N121" s="14">
        <f>IF('Données projet'!$A$36&gt;35,N120+M121-V120,IF(A121&lt;'Données projet'!$A$36,$K$205^A121,IF(A121='Données projet'!$A$36,'Données projet'!$B$36,N120+M121-V120)))</f>
        <v>323.5999999999998</v>
      </c>
      <c r="O121" s="14">
        <f>N121*VLOOKUP('Données projet'!$B$9,Paramètres!$A$1:$I$89,3,0)*VLOOKUP('Données projet'!$B$9,Paramètres!$A$1:$I$89,5,0)</f>
        <v>292.79327999999981</v>
      </c>
      <c r="P121" s="14">
        <f t="shared" si="87"/>
        <v>69.663526761731433</v>
      </c>
      <c r="Q121" s="22">
        <f t="shared" si="107"/>
        <v>631.27893844334847</v>
      </c>
      <c r="R121" s="62">
        <f t="shared" si="55"/>
        <v>912.98726180794893</v>
      </c>
      <c r="S121" s="62">
        <f ca="1">AVERAGE(OFFSET($R$3,0,0,'Données projet'!$E$9+1,1))-AVERAGE(OFFSET($H$3,0,0,'Données projet'!$E$9+1,1))</f>
        <v>483.84896175074954</v>
      </c>
      <c r="T121" s="62">
        <f t="shared" si="88"/>
        <v>297.32483725004124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60.424542609088647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60.424542609088647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2.2000000000000002</v>
      </c>
      <c r="AI121" s="14">
        <f>IF('Données projet'!$A$62&gt;35,AI120+AH121-AQ120,IF(A121&lt;'Données projet'!$A$62,$AF$205^A121,IF(A121='Données projet'!$A$62,'Données projet'!$B$62,AI120+AH121-AQ120)))</f>
        <v>323.5999999999998</v>
      </c>
      <c r="AJ121" s="14">
        <f>AI121*VLOOKUP('Données projet'!$B$10,Paramètres!$A$1:$I$89,3,0)*VLOOKUP('Données projet'!$B$10,Paramètres!$A$1:$I$89,5,0)</f>
        <v>307.9377599999998</v>
      </c>
      <c r="AK121" s="14">
        <f t="shared" si="89"/>
        <v>72.837985221060251</v>
      </c>
      <c r="AL121" s="22">
        <f t="shared" si="58"/>
        <v>663.18442292667953</v>
      </c>
      <c r="AM121" s="62">
        <f t="shared" si="59"/>
        <v>944.89274629127999</v>
      </c>
      <c r="AN121" s="62">
        <f ca="1">AVERAGE(OFFSET($AM$3,0,0,'Données projet'!$E$10+1,1))-AVERAGE(OFFSET($H$3,0,0,'Données projet'!$E$10+1,1))</f>
        <v>504.91181897442408</v>
      </c>
      <c r="AO121" s="62">
        <f t="shared" si="90"/>
        <v>309.50569076587772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63.549949985420781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63.549949985420781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2.2000000000000002</v>
      </c>
      <c r="N122" s="14">
        <f>IF('Données projet'!$A$36&gt;35,N121+M122-V121,IF(A122&lt;'Données projet'!$A$36,$K$205^A122,IF(A122='Données projet'!$A$36,'Données projet'!$B$36,N121+M122-V121)))</f>
        <v>325.79999999999978</v>
      </c>
      <c r="O122" s="14">
        <f>N122*VLOOKUP('Données projet'!$B$9,Paramètres!$A$1:$I$89,3,0)*VLOOKUP('Données projet'!$B$9,Paramètres!$A$1:$I$89,5,0)</f>
        <v>294.78383999999977</v>
      </c>
      <c r="P122" s="14">
        <f t="shared" si="87"/>
        <v>70.081842199807596</v>
      </c>
      <c r="Q122" s="22">
        <f t="shared" si="107"/>
        <v>635.47439649799776</v>
      </c>
      <c r="R122" s="62">
        <f t="shared" si="55"/>
        <v>917.38438779592684</v>
      </c>
      <c r="S122" s="62">
        <f ca="1">AVERAGE(OFFSET($R$3,0,0,'Données projet'!$E$9+1,1))-AVERAGE(OFFSET($H$3,0,0,'Données projet'!$E$9+1,1))</f>
        <v>483.84896175074954</v>
      </c>
      <c r="T122" s="62">
        <f t="shared" si="88"/>
        <v>297.32483725004124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59.239654183856246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59.239654183856246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2.2000000000000002</v>
      </c>
      <c r="AI122" s="14">
        <f>IF('Données projet'!$A$62&gt;35,AI121+AH122-AQ121,IF(A122&lt;'Données projet'!$A$62,$AF$205^A122,IF(A122='Données projet'!$A$62,'Données projet'!$B$62,AI121+AH122-AQ121)))</f>
        <v>325.79999999999978</v>
      </c>
      <c r="AJ122" s="14">
        <f>AI122*VLOOKUP('Données projet'!$B$10,Paramètres!$A$1:$I$89,3,0)*VLOOKUP('Données projet'!$B$10,Paramètres!$A$1:$I$89,5,0)</f>
        <v>310.03127999999981</v>
      </c>
      <c r="AK122" s="14">
        <f t="shared" si="89"/>
        <v>73.275362642397852</v>
      </c>
      <c r="AL122" s="22">
        <f t="shared" si="58"/>
        <v>667.59240260217587</v>
      </c>
      <c r="AM122" s="62">
        <f t="shared" si="59"/>
        <v>949.50239390010506</v>
      </c>
      <c r="AN122" s="62">
        <f ca="1">AVERAGE(OFFSET($AM$3,0,0,'Données projet'!$E$10+1,1))-AVERAGE(OFFSET($H$3,0,0,'Données projet'!$E$10+1,1))</f>
        <v>504.91181897442408</v>
      </c>
      <c r="AO122" s="62">
        <f t="shared" si="90"/>
        <v>309.50569076587772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62.303774227848777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62.303774227848777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328</v>
      </c>
      <c r="L123" s="13">
        <f>VLOOKUP(A123,'Données projet'!$A$35:$I$55,9,0)</f>
        <v>2.2000000000000002</v>
      </c>
      <c r="M123" s="13">
        <f t="array" ref="M123">INDEX(L:L,MIN(IF(ISNUMBER(L123:L319),ROW(L123:L319),"")))</f>
        <v>2.2000000000000002</v>
      </c>
      <c r="N123" s="14">
        <f>IF('Données projet'!$A$36&gt;35,N122+M123-V122,IF(A123&lt;'Données projet'!$A$36,$K$205^A123,IF(A123='Données projet'!$A$36,'Données projet'!$B$36,N122+M123-V122)))</f>
        <v>327.99999999999977</v>
      </c>
      <c r="O123" s="14">
        <f>N123*VLOOKUP('Données projet'!$B$9,Paramètres!$A$1:$I$89,3,0)*VLOOKUP('Données projet'!$B$9,Paramètres!$A$1:$I$89,5,0)</f>
        <v>296.77439999999979</v>
      </c>
      <c r="P123" s="14">
        <f t="shared" si="87"/>
        <v>70.499828966950673</v>
      </c>
      <c r="Q123" s="22">
        <f t="shared" si="107"/>
        <v>639.66928211743868</v>
      </c>
      <c r="R123" s="62">
        <f t="shared" si="55"/>
        <v>921.77744286091524</v>
      </c>
      <c r="S123" s="62">
        <f ca="1">AVERAGE(OFFSET($R$3,0,0,'Données projet'!$E$9+1,1))-AVERAGE(OFFSET($H$3,0,0,'Données projet'!$E$9+1,1))</f>
        <v>483.84896175074954</v>
      </c>
      <c r="T123" s="62">
        <f t="shared" si="88"/>
        <v>297.32483725004124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328</v>
      </c>
      <c r="W123" s="17">
        <f>IF(ISNA(VLOOKUP(A123,'Données projet'!$A$35:$I$55,5,0)),0%,VLOOKUP(A123,'Données projet'!$A$35:$I$55,5,0)*VLOOKUP('Données projet'!$B$9,Paramètres!$A$1:$I$89,7,0))</f>
        <v>0.38700000000000001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185.04314512754988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185.04314512754988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328</v>
      </c>
      <c r="AG123" s="13">
        <f>VLOOKUP(A123,'Données projet'!$A$61:$I$81,9,0)</f>
        <v>2.2000000000000002</v>
      </c>
      <c r="AH123" s="13">
        <f t="array" ref="AH123">INDEX(AG:AG,MIN(IF(ISNUMBER(AG123:AG319),ROW(AG123:AG319),"")))</f>
        <v>2.2000000000000002</v>
      </c>
      <c r="AI123" s="14">
        <f>IF('Données projet'!$A$62&gt;35,AI122+AH123-AQ122,IF(A123&lt;'Données projet'!$A$62,$AF$205^A123,IF(A123='Données projet'!$A$62,'Données projet'!$B$62,AI122+AH123-AQ122)))</f>
        <v>327.99999999999977</v>
      </c>
      <c r="AJ123" s="14">
        <f>AI123*VLOOKUP('Données projet'!$B$10,Paramètres!$A$1:$I$89,3,0)*VLOOKUP('Données projet'!$B$10,Paramètres!$A$1:$I$89,5,0)</f>
        <v>312.12479999999982</v>
      </c>
      <c r="AK123" s="14">
        <f t="shared" si="89"/>
        <v>73.71239641577975</v>
      </c>
      <c r="AL123" s="22">
        <f t="shared" si="58"/>
        <v>671.99978375748265</v>
      </c>
      <c r="AM123" s="62">
        <f t="shared" si="59"/>
        <v>954.10794450095932</v>
      </c>
      <c r="AN123" s="62">
        <f ca="1">AVERAGE(OFFSET($AM$3,0,0,'Données projet'!$E$10+1,1))-AVERAGE(OFFSET($H$3,0,0,'Données projet'!$E$10+1,1))</f>
        <v>504.91181897442408</v>
      </c>
      <c r="AO123" s="62">
        <f t="shared" si="90"/>
        <v>309.50569076587772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328</v>
      </c>
      <c r="AR123" s="17">
        <f>IF(ISNA(VLOOKUP(A123,'Données projet'!$A$61:$I$81,5,0)),0%,VLOOKUP(A123,'Données projet'!$A$61:$I$81,5,0)*VLOOKUP('Données projet'!$B$10,Paramètres!$A$1:$I$89,7,0))</f>
        <v>0.38700000000000001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194.61434228931967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194.61434228931967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-2.0572770154103635E-13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483.84896175074954</v>
      </c>
      <c r="T124" s="62">
        <f t="shared" si="88"/>
        <v>297.32483725004124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181.41456191677264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181.41456191677264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-2.1636878955177963E-13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504.91181897442408</v>
      </c>
      <c r="AO124" s="62">
        <f t="shared" si="90"/>
        <v>309.50569076587772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190.79807374005395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190.79807374005395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-2.0572770154103635E-13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483.84896175074954</v>
      </c>
      <c r="T125" s="62">
        <f t="shared" si="88"/>
        <v>297.32483725004124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177.85713300954151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177.85713300954151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-2.1636878955177963E-13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504.91181897442408</v>
      </c>
      <c r="AO125" s="62">
        <f t="shared" si="90"/>
        <v>309.50569076587772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187.05663988934538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187.05663988934538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-2.0572770154103635E-13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483.84896175074954</v>
      </c>
      <c r="T126" s="62">
        <f t="shared" si="88"/>
        <v>297.32483725004124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174.36946311336382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174.36946311336382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-2.1636878955177963E-13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504.91181897442408</v>
      </c>
      <c r="AO126" s="62">
        <f t="shared" si="90"/>
        <v>309.50569076587772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183.38857327439987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183.38857327439987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-2.0572770154103635E-13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483.84896175074954</v>
      </c>
      <c r="T127" s="62">
        <f t="shared" si="88"/>
        <v>297.32483725004124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170.9501842965816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170.9501842965816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-2.1636878955177963E-13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504.91181897442408</v>
      </c>
      <c r="AO127" s="62">
        <f t="shared" si="90"/>
        <v>309.50569076587772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179.79243520847373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179.79243520847373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-2.0572770154103635E-13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483.84896175074954</v>
      </c>
      <c r="T128" s="62">
        <f t="shared" si="88"/>
        <v>297.32483725004124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167.59795545184232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167.59795545184232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-2.1636878955177963E-13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504.91181897442408</v>
      </c>
      <c r="AO128" s="62">
        <f t="shared" si="90"/>
        <v>309.50569076587772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176.26681521659276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176.26681521659276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-2.0572770154103635E-13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483.84896175074954</v>
      </c>
      <c r="T129" s="62">
        <f t="shared" si="88"/>
        <v>297.32483725004124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164.31146177009069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164.31146177009069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-2.1636878955177963E-13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504.91181897442408</v>
      </c>
      <c r="AO129" s="62">
        <f t="shared" si="90"/>
        <v>309.50569076587772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172.81033048233672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172.81033048233672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-2.0572770154103635E-13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483.84896175074954</v>
      </c>
      <c r="T130" s="62">
        <f t="shared" si="88"/>
        <v>297.32483725004124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161.08941422487499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161.08941422487499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-2.1636878955177963E-13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504.91181897442408</v>
      </c>
      <c r="AO130" s="62">
        <f t="shared" si="90"/>
        <v>309.50569076587772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169.42162530547193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169.42162530547193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-2.0572770154103635E-13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483.84896175074954</v>
      </c>
      <c r="T131" s="62">
        <f t="shared" si="88"/>
        <v>297.32483725004124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157.93054906676599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157.93054906676599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-2.1636878955177963E-13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504.91181897442408</v>
      </c>
      <c r="AO131" s="62">
        <f t="shared" si="90"/>
        <v>309.50569076587772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166.09937057021938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166.09937057021938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-2.0572770154103635E-13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483.84896175074954</v>
      </c>
      <c r="T132" s="62">
        <f t="shared" si="88"/>
        <v>297.32483725004124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154.83362732769004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154.83362732769004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-2.1636878955177963E-13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504.91181897442408</v>
      </c>
      <c r="AO132" s="62">
        <f t="shared" si="90"/>
        <v>309.50569076587772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162.84226322394983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162.84226322394983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-2.0572770154103635E-13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483.84896175074954</v>
      </c>
      <c r="T133" s="62">
        <f t="shared" ref="T133:T196" si="142">$T$3</f>
        <v>297.32483725004124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151.7974343349816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151.7974343349816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-2.1636878955177963E-13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504.91181897442408</v>
      </c>
      <c r="AO133" s="62">
        <f t="shared" ref="AO133:AO196" si="144">$AO$3</f>
        <v>309.50569076587772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159.64902576610132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159.64902576610132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-2.0572770154103635E-13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483.84896175074954</v>
      </c>
      <c r="T134" s="62">
        <f t="shared" si="142"/>
        <v>297.32483725004124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148.82077923496533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148.82077923496533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-2.1636878955177963E-13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504.91181897442408</v>
      </c>
      <c r="AO134" s="62">
        <f t="shared" si="144"/>
        <v>309.50569076587772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156.51840574711869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156.51840574711869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-2.0572770154103635E-13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483.84896175074954</v>
      </c>
      <c r="T135" s="62">
        <f t="shared" si="142"/>
        <v>297.32483725004124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145.90249452588003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145.90249452588003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-2.1636878955177963E-13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504.91181897442408</v>
      </c>
      <c r="AO135" s="62">
        <f t="shared" si="144"/>
        <v>309.50569076587772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153.44917527721864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153.44917527721864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-2.0572770154103635E-13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483.84896175074954</v>
      </c>
      <c r="T136" s="62">
        <f t="shared" si="142"/>
        <v>297.32483725004124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143.04143559996197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143.04143559996197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-2.1636878955177963E-13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504.91181897442408</v>
      </c>
      <c r="AO136" s="62">
        <f t="shared" si="144"/>
        <v>309.50569076587772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150.44013054478759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150.44013054478759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-2.0572770154103635E-13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483.84896175074954</v>
      </c>
      <c r="T137" s="62">
        <f t="shared" si="142"/>
        <v>297.32483725004124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140.23648029450754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140.23648029450754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-2.1636878955177963E-13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504.91181897442408</v>
      </c>
      <c r="AO137" s="62">
        <f t="shared" si="144"/>
        <v>309.50569076587772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147.49009134422346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147.49009134422346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-2.0572770154103635E-13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483.84896175074954</v>
      </c>
      <c r="T138" s="62">
        <f t="shared" si="142"/>
        <v>297.32483725004124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137.48652845173928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137.48652845173928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-2.1636878955177963E-13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504.91181897442408</v>
      </c>
      <c r="AO138" s="62">
        <f t="shared" si="144"/>
        <v>309.50569076587772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144.59790061303613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144.59790061303613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-2.0572770154103635E-13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483.84896175074954</v>
      </c>
      <c r="T139" s="62">
        <f t="shared" si="142"/>
        <v>297.32483725004124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134.79050148730269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134.79050148730269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-2.1636878955177963E-13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504.91181897442408</v>
      </c>
      <c r="AO139" s="62">
        <f t="shared" si="144"/>
        <v>309.50569076587772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141.76242397802523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141.76242397802523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-2.0572770154103635E-13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483.84896175074954</v>
      </c>
      <c r="T140" s="62">
        <f t="shared" si="142"/>
        <v>297.32483725004124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132.14734196722463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132.14734196722463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-2.1636878955177963E-13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504.91181897442408</v>
      </c>
      <c r="AO140" s="62">
        <f t="shared" si="144"/>
        <v>309.50569076587772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138.98254931035692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138.98254931035692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-2.0572770154103635E-13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483.84896175074954</v>
      </c>
      <c r="T141" s="62">
        <f t="shared" si="142"/>
        <v>297.32483725004124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129.55601319316719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129.55601319316719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-2.1636878955177963E-13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504.91181897442408</v>
      </c>
      <c r="AO141" s="62">
        <f t="shared" si="144"/>
        <v>309.50569076587772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136.25718628936545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136.25718628936545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-2.0572770154103635E-13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483.84896175074954</v>
      </c>
      <c r="T142" s="62">
        <f t="shared" si="142"/>
        <v>297.32483725004124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127.01549879581452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127.01549879581452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-2.1636878955177963E-13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504.91181897442408</v>
      </c>
      <c r="AO142" s="62">
        <f t="shared" si="144"/>
        <v>309.50569076587772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133.58526597490834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133.58526597490834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-2.0572770154103635E-13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483.84896175074954</v>
      </c>
      <c r="T143" s="62">
        <f t="shared" si="142"/>
        <v>297.32483725004124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124.52480233623317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124.52480233623317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-2.1636878955177963E-13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504.91181897442408</v>
      </c>
      <c r="AO143" s="62">
        <f t="shared" si="144"/>
        <v>309.50569076587772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130.96574038810726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130.96574038810726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-2.0572770154103635E-13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483.84896175074954</v>
      </c>
      <c r="T144" s="62">
        <f t="shared" si="142"/>
        <v>297.32483725004124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122.08294691504936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122.08294691504936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-2.1636878955177963E-13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504.91181897442408</v>
      </c>
      <c r="AO144" s="62">
        <f t="shared" si="144"/>
        <v>309.50569076587772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128.3975821003105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128.3975821003105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-2.0572770154103635E-13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483.84896175074954</v>
      </c>
      <c r="T145" s="62">
        <f t="shared" si="142"/>
        <v>297.32483725004124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119.68897478929023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119.68897478929023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-2.1636878955177963E-13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504.91181897442408</v>
      </c>
      <c r="AO145" s="62">
        <f t="shared" si="144"/>
        <v>309.50569076587772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125.87978383011556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125.87978383011556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-2.0572770154103635E-13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483.84896175074954</v>
      </c>
      <c r="T146" s="62">
        <f t="shared" si="142"/>
        <v>297.32483725004124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117.34194699673841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117.34194699673841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-2.1636878955177963E-13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504.91181897442408</v>
      </c>
      <c r="AO146" s="62">
        <f t="shared" si="144"/>
        <v>309.50569076587772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123.41135804829382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123.41135804829382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-2.0572770154103635E-13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483.84896175074954</v>
      </c>
      <c r="T147" s="62">
        <f t="shared" si="142"/>
        <v>297.32483725004124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115.04094298765294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115.04094298765294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-2.1636878955177963E-13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504.91181897442408</v>
      </c>
      <c r="AO147" s="62">
        <f t="shared" si="144"/>
        <v>309.50569076587772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120.99133659046255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120.99133659046255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-2.0572770154103635E-13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483.84896175074954</v>
      </c>
      <c r="T148" s="62">
        <f t="shared" si="142"/>
        <v>297.32483725004124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112.78506026371177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112.78506026371177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-2.1636878955177963E-13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504.91181897442408</v>
      </c>
      <c r="AO148" s="62">
        <f t="shared" si="144"/>
        <v>309.50569076587772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118.61877027735201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118.61877027735201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-2.0572770154103635E-13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483.84896175074954</v>
      </c>
      <c r="T149" s="62">
        <f t="shared" si="142"/>
        <v>297.32483725004124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110.57341402403449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110.57341402403449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-2.1636878955177963E-13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504.91181897442408</v>
      </c>
      <c r="AO149" s="62">
        <f t="shared" si="144"/>
        <v>309.50569076587772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116.29272854251901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116.29272854251901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-2.0572770154103635E-13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483.84896175074954</v>
      </c>
      <c r="T150" s="62">
        <f t="shared" si="142"/>
        <v>297.32483725004124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108.40513681814627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108.40513681814627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-2.1636878955177963E-13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504.91181897442408</v>
      </c>
      <c r="AO150" s="62">
        <f t="shared" si="144"/>
        <v>309.50569076587772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114.01229906736071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114.01229906736071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-2.0572770154103635E-13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483.84896175074954</v>
      </c>
      <c r="T151" s="62">
        <f t="shared" si="142"/>
        <v>297.32483725004124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106.27937820574702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106.27937820574702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-2.1636878955177963E-13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504.91181897442408</v>
      </c>
      <c r="AO151" s="62">
        <f t="shared" si="144"/>
        <v>309.50569076587772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111.77658742328563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111.77658742328563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-2.0572770154103635E-13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483.84896175074954</v>
      </c>
      <c r="T152" s="62">
        <f t="shared" si="142"/>
        <v>297.32483725004124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104.19530442315219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104.19530442315219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-2.1636878955177963E-13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504.91181897442408</v>
      </c>
      <c r="AO152" s="62">
        <f t="shared" si="144"/>
        <v>309.50569076587772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109.58471672090141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109.58471672090141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-2.0572770154103635E-13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483.84896175074954</v>
      </c>
      <c r="T153" s="62">
        <f t="shared" si="142"/>
        <v>297.32483725004124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102.15209805627455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102.15209805627455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-2.1636878955177963E-13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504.91181897442408</v>
      </c>
      <c r="AO153" s="62">
        <f t="shared" si="144"/>
        <v>309.50569076587772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107.43582726608183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107.43582726608183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-2.0572770154103635E-13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483.84896175074954</v>
      </c>
      <c r="T154" s="62">
        <f t="shared" si="142"/>
        <v>297.32483725004124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100.14895772001856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100.14895772001856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-2.1636878955177963E-13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504.91181897442408</v>
      </c>
      <c r="AO154" s="62">
        <f t="shared" si="144"/>
        <v>309.50569076587772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105.32907622277811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105.32907622277811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-2.0572770154103635E-13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483.84896175074954</v>
      </c>
      <c r="T155" s="62">
        <f t="shared" si="142"/>
        <v>297.32483725004124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98.185097743961578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98.185097743961578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-2.1636878955177963E-13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504.91181897442408</v>
      </c>
      <c r="AO155" s="62">
        <f t="shared" si="144"/>
        <v>309.50569076587772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103.26363728244232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103.26363728244232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-2.0572770154103635E-13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483.84896175074954</v>
      </c>
      <c r="T156" s="62">
        <f t="shared" si="142"/>
        <v>297.32483725004124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96.259747864198772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96.259747864198772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-2.1636878955177963E-13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504.91181897442408</v>
      </c>
      <c r="AO156" s="62">
        <f t="shared" si="144"/>
        <v>309.50569076587772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101.23870033993316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101.23870033993316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-2.0572770154103635E-13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483.84896175074954</v>
      </c>
      <c r="T157" s="62">
        <f t="shared" si="142"/>
        <v>297.32483725004124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94.372152921230636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94.372152921230636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-2.1636878955177963E-13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504.91181897442408</v>
      </c>
      <c r="AO157" s="62">
        <f t="shared" si="144"/>
        <v>309.50569076587772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99.253471175777022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99.253471175777022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-2.0572770154103635E-13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483.84896175074954</v>
      </c>
      <c r="T158" s="62">
        <f t="shared" si="142"/>
        <v>297.32483725004124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92.521572563774882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92.521572563774882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-2.1636878955177963E-13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504.91181897442408</v>
      </c>
      <c r="AO158" s="62">
        <f t="shared" si="144"/>
        <v>309.50569076587772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97.307171144659762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97.307171144659762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-2.0572770154103635E-13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483.84896175074954</v>
      </c>
      <c r="T159" s="62">
        <f t="shared" si="142"/>
        <v>297.32483725004124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90.707280958386264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90.707280958386264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-2.1636878955177963E-13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504.91181897442408</v>
      </c>
      <c r="AO159" s="62">
        <f t="shared" si="144"/>
        <v>309.50569076587772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95.399036870026904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95.399036870026904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-2.0572770154103635E-13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483.84896175074954</v>
      </c>
      <c r="T160" s="62">
        <f t="shared" si="142"/>
        <v>297.32483725004124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88.9285665047707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88.9285665047707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-2.1636878955177963E-13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504.91181897442408</v>
      </c>
      <c r="AO160" s="62">
        <f t="shared" si="144"/>
        <v>309.50569076587772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93.528319944672617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93.528319944672617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-2.0572770154103635E-13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483.84896175074954</v>
      </c>
      <c r="T161" s="62">
        <f t="shared" si="142"/>
        <v>297.32483725004124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87.184731556681854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87.184731556681854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-2.1636878955177963E-13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504.91181897442408</v>
      </c>
      <c r="AO161" s="62">
        <f t="shared" si="144"/>
        <v>309.50569076587772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91.694286637199866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91.694286637199866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-2.0572770154103635E-13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483.84896175074954</v>
      </c>
      <c r="T162" s="62">
        <f t="shared" si="142"/>
        <v>297.32483725004124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85.475092148290742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85.475092148290742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-2.1636878955177963E-13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504.91181897442408</v>
      </c>
      <c r="AO162" s="62">
        <f t="shared" si="144"/>
        <v>309.50569076587772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89.896217604236796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89.896217604236796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-2.0572770154103635E-13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483.84896175074954</v>
      </c>
      <c r="T163" s="62">
        <f t="shared" si="142"/>
        <v>297.32483725004124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83.798977725921105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83.798977725921105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-2.1636878955177963E-13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504.91181897442408</v>
      </c>
      <c r="AO163" s="62">
        <f t="shared" si="144"/>
        <v>309.50569076587772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88.133407608296309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88.133407608296309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-2.0572770154103635E-13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483.84896175074954</v>
      </c>
      <c r="T164" s="62">
        <f t="shared" si="142"/>
        <v>297.32483725004124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82.155730885045287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82.155730885045287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-2.1636878955177963E-13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504.91181897442408</v>
      </c>
      <c r="AO164" s="62">
        <f t="shared" si="144"/>
        <v>309.50569076587772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86.405165241168291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86.405165241168291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-2.0572770154103635E-13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483.84896175074954</v>
      </c>
      <c r="T165" s="62">
        <f t="shared" si="142"/>
        <v>297.32483725004124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80.544707112437436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80.544707112437436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-2.1636878955177963E-13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504.91181897442408</v>
      </c>
      <c r="AO165" s="62">
        <f t="shared" si="144"/>
        <v>309.50569076587772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84.710812652735896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84.710812652735896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-2.0572770154103635E-13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483.84896175074954</v>
      </c>
      <c r="T166" s="62">
        <f t="shared" si="142"/>
        <v>297.32483725004124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78.965274533382953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78.965274533382953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-2.1636878955177963E-13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504.91181897442408</v>
      </c>
      <c r="AO166" s="62">
        <f t="shared" si="144"/>
        <v>309.50569076587772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83.049685285109618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83.049685285109618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-2.0572770154103635E-13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483.84896175074954</v>
      </c>
      <c r="T167" s="62">
        <f t="shared" si="142"/>
        <v>297.32483725004124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77.416813663844977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77.416813663844977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-2.1636878955177963E-13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504.91181897442408</v>
      </c>
      <c r="AO167" s="62">
        <f t="shared" si="144"/>
        <v>309.50569076587772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81.421131611974843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81.421131611974843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-2.0572770154103635E-13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483.84896175074954</v>
      </c>
      <c r="T168" s="62">
        <f t="shared" si="142"/>
        <v>297.32483725004124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75.898717167490759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75.898717167490759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-2.1636878955177963E-13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504.91181897442408</v>
      </c>
      <c r="AO168" s="62">
        <f t="shared" si="144"/>
        <v>309.50569076587772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79.824512883050588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79.824512883050588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-2.0572770154103635E-13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483.84896175074954</v>
      </c>
      <c r="T169" s="62">
        <f t="shared" si="142"/>
        <v>297.32483725004124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74.410389617482622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74.410389617482622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-2.1636878955177963E-13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504.91181897442408</v>
      </c>
      <c r="AO169" s="62">
        <f t="shared" si="144"/>
        <v>309.50569076587772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78.259202873559275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78.259202873559275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-2.0572770154103635E-13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483.84896175074954</v>
      </c>
      <c r="T170" s="62">
        <f t="shared" si="142"/>
        <v>297.32483725004124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72.951247262939972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72.951247262939972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-2.1636878955177963E-13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504.91181897442408</v>
      </c>
      <c r="AO170" s="62">
        <f t="shared" si="144"/>
        <v>309.50569076587772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76.72458763860925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76.72458763860925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-2.0572770154103635E-13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483.84896175074954</v>
      </c>
      <c r="T171" s="62">
        <f t="shared" si="142"/>
        <v>297.32483725004124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71.520717799980943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71.520717799980943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-2.1636878955177963E-13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504.91181897442408</v>
      </c>
      <c r="AO171" s="62">
        <f t="shared" si="144"/>
        <v>309.50569076587772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75.220065272393725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75.220065272393725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-2.0572770154103635E-13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483.84896175074954</v>
      </c>
      <c r="T172" s="62">
        <f t="shared" si="142"/>
        <v>297.32483725004124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70.118240147253729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70.118240147253729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-2.1636878955177963E-13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504.91181897442408</v>
      </c>
      <c r="AO172" s="62">
        <f t="shared" si="144"/>
        <v>309.50569076587772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73.745045672111658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73.745045672111658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-2.0572770154103635E-13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483.84896175074954</v>
      </c>
      <c r="T173" s="62">
        <f t="shared" si="142"/>
        <v>297.32483725004124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68.743264225869595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68.743264225869595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-2.1636878955177963E-13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504.91181897442408</v>
      </c>
      <c r="AO173" s="62">
        <f t="shared" si="144"/>
        <v>309.50569076587772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72.298950306517995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72.298950306517995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-2.0572770154103635E-13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483.84896175074954</v>
      </c>
      <c r="T174" s="62">
        <f t="shared" si="142"/>
        <v>297.32483725004124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67.395250743651303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67.395250743651303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-2.1636878955177963E-13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504.91181897442408</v>
      </c>
      <c r="AO174" s="62">
        <f t="shared" si="144"/>
        <v>309.50569076587772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70.881211989012542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70.881211989012542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-2.0572770154103635E-13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483.84896175074954</v>
      </c>
      <c r="T175" s="62">
        <f t="shared" si="142"/>
        <v>297.32483725004124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66.073670983612274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66.073670983612274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-2.1636878955177963E-13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504.91181897442408</v>
      </c>
      <c r="AO175" s="62">
        <f t="shared" si="144"/>
        <v>309.50569076587772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69.491274655178387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69.491274655178387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-2.0572770154103635E-13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483.84896175074954</v>
      </c>
      <c r="T176" s="62">
        <f t="shared" si="142"/>
        <v>297.32483725004124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64.778006596583552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64.778006596583552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-2.1636878955177963E-13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504.91181897442408</v>
      </c>
      <c r="AO176" s="62">
        <f t="shared" si="144"/>
        <v>309.50569076587772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68.128593144682654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68.128593144682654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-2.0572770154103635E-13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483.84896175074954</v>
      </c>
      <c r="T177" s="62">
        <f t="shared" si="142"/>
        <v>297.32483725004124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63.507749397907219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63.507749397907219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-2.1636878955177963E-13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504.91181897442408</v>
      </c>
      <c r="AO177" s="62">
        <f t="shared" si="144"/>
        <v>309.50569076587772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66.792632987454098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66.792632987454098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-2.0572770154103635E-13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483.84896175074954</v>
      </c>
      <c r="T178" s="62">
        <f t="shared" si="142"/>
        <v>297.32483725004124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62.26240116811654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62.26240116811654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-2.1636878955177963E-13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504.91181897442408</v>
      </c>
      <c r="AO178" s="62">
        <f t="shared" si="144"/>
        <v>309.50569076587772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65.482870194053561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65.482870194053561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-2.0572770154103635E-13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483.84896175074954</v>
      </c>
      <c r="T179" s="62">
        <f t="shared" si="142"/>
        <v>297.32483725004124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61.041473457524638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61.041473457524638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-2.1636878955177963E-13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504.91181897442408</v>
      </c>
      <c r="AO179" s="62">
        <f t="shared" si="144"/>
        <v>309.50569076587772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64.19879105015518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64.19879105015518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-2.0572770154103635E-13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483.84896175074954</v>
      </c>
      <c r="T180" s="62">
        <f t="shared" si="142"/>
        <v>297.32483725004124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59.844487394645071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59.844487394645071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-2.1636878955177963E-13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504.91181897442408</v>
      </c>
      <c r="AO180" s="62">
        <f t="shared" si="144"/>
        <v>309.50569076587772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62.939891915057707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62.939891915057707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-2.0572770154103635E-13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483.84896175074954</v>
      </c>
      <c r="T181" s="62">
        <f t="shared" si="142"/>
        <v>297.32483725004124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58.670973498369165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58.670973498369165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-2.1636878955177963E-13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504.91181897442408</v>
      </c>
      <c r="AO181" s="62">
        <f t="shared" si="144"/>
        <v>309.50569076587772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61.705679024146839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61.705679024146839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-2.0572770154103635E-13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483.84896175074954</v>
      </c>
      <c r="T182" s="62">
        <f t="shared" si="142"/>
        <v>297.32483725004124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57.520471493826427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57.520471493826427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-2.1636878955177963E-13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504.91181897442408</v>
      </c>
      <c r="AO182" s="62">
        <f t="shared" si="144"/>
        <v>309.50569076587772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60.495668295231205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60.495668295231205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-2.0572770154103635E-13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483.84896175074954</v>
      </c>
      <c r="T183" s="62">
        <f t="shared" si="142"/>
        <v>297.32483725004124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56.392530131855843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56.392530131855843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-2.1636878955177963E-13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504.91181897442408</v>
      </c>
      <c r="AO183" s="62">
        <f t="shared" si="144"/>
        <v>309.50569076587772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59.309385138675935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59.309385138675935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-2.0572770154103635E-13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483.84896175074954</v>
      </c>
      <c r="T184" s="62">
        <f t="shared" si="142"/>
        <v>297.32483725004124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55.286707012017203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55.286707012017203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-2.1636878955177963E-13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504.91181897442408</v>
      </c>
      <c r="AO184" s="62">
        <f t="shared" si="144"/>
        <v>309.50569076587772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58.146364271259436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58.146364271259436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-2.0572770154103635E-13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483.84896175074954</v>
      </c>
      <c r="T185" s="62">
        <f t="shared" si="142"/>
        <v>297.32483725004124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54.202568409073095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54.202568409073095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-2.1636878955177963E-13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504.91181897442408</v>
      </c>
      <c r="AO185" s="62">
        <f t="shared" si="144"/>
        <v>309.50569076587772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57.006149533680286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57.006149533680286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-2.0572770154103635E-13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483.84896175074954</v>
      </c>
      <c r="T186" s="62">
        <f t="shared" si="142"/>
        <v>297.32483725004124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53.139689102873469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53.139689102873469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-2.1636878955177963E-13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504.91181897442408</v>
      </c>
      <c r="AO186" s="62">
        <f t="shared" si="144"/>
        <v>309.50569076587772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55.888293711642746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55.888293711642746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-2.0572770154103635E-13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483.84896175074954</v>
      </c>
      <c r="T187" s="62">
        <f t="shared" si="142"/>
        <v>297.32483725004124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52.097652211576055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52.097652211576055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-2.1636878955177963E-13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504.91181897442408</v>
      </c>
      <c r="AO187" s="62">
        <f t="shared" si="144"/>
        <v>309.50569076587772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54.792358360450635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54.792358360450635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-2.0572770154103635E-13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483.84896175074954</v>
      </c>
      <c r="T188" s="62">
        <f t="shared" si="142"/>
        <v>297.32483725004124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51.076049028137234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51.076049028137234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-2.1636878955177963E-13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504.91181897442408</v>
      </c>
      <c r="AO188" s="62">
        <f t="shared" si="144"/>
        <v>309.50569076587772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53.717913633040844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53.717913633040844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-2.0572770154103635E-13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483.84896175074954</v>
      </c>
      <c r="T189" s="62">
        <f t="shared" si="142"/>
        <v>297.32483725004124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50.074478860009236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50.074478860009236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-2.1636878955177963E-13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504.91181897442408</v>
      </c>
      <c r="AO189" s="62">
        <f t="shared" si="144"/>
        <v>309.50569076587772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52.664538111388985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52.664538111388985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-2.0572770154103635E-13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483.84896175074954</v>
      </c>
      <c r="T190" s="62">
        <f t="shared" si="142"/>
        <v>297.32483725004124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49.092548871980746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49.092548871980746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-2.1636878955177963E-13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504.91181897442408</v>
      </c>
      <c r="AO190" s="62">
        <f t="shared" si="144"/>
        <v>309.50569076587772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51.631818641221095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51.631818641221095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-2.0572770154103635E-13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483.84896175074954</v>
      </c>
      <c r="T191" s="62">
        <f t="shared" si="142"/>
        <v>297.32483725004124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48.129873932099343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48.129873932099343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-2.1636878955177963E-13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504.91181897442408</v>
      </c>
      <c r="AO191" s="62">
        <f t="shared" si="144"/>
        <v>309.50569076587772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50.619350169966516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50.619350169966516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-2.0572770154103635E-13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483.84896175074954</v>
      </c>
      <c r="T192" s="62">
        <f t="shared" si="142"/>
        <v>297.32483725004124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47.186076460615276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47.186076460615276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-2.1636878955177963E-13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504.91181897442408</v>
      </c>
      <c r="AO192" s="62">
        <f t="shared" si="144"/>
        <v>309.50569076587772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49.626735587888447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49.626735587888447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-2.0572770154103635E-13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483.84896175074954</v>
      </c>
      <c r="T193" s="62">
        <f t="shared" si="142"/>
        <v>297.32483725004124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46.260786281887398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46.260786281887398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-2.1636878955177963E-13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504.91181897442408</v>
      </c>
      <c r="AO193" s="62">
        <f t="shared" si="144"/>
        <v>309.50569076587772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48.653585572329817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48.653585572329817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-2.0572770154103635E-13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483.84896175074954</v>
      </c>
      <c r="T194" s="62">
        <f t="shared" si="142"/>
        <v>297.32483725004124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45.353640479193089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45.353640479193089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-2.1636878955177963E-13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504.91181897442408</v>
      </c>
      <c r="AO194" s="62">
        <f t="shared" si="144"/>
        <v>309.50569076587772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47.699518435013388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47.699518435013388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-2.0572770154103635E-13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483.84896175074954</v>
      </c>
      <c r="T195" s="62">
        <f t="shared" si="142"/>
        <v>297.32483725004124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44.464283252385314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44.464283252385314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-2.1636878955177963E-13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504.91181897442408</v>
      </c>
      <c r="AO195" s="62">
        <f t="shared" si="144"/>
        <v>309.50569076587772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46.764159972336245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46.764159972336245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-2.0572770154103635E-13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483.84896175074954</v>
      </c>
      <c r="T196" s="62">
        <f t="shared" si="142"/>
        <v>297.32483725004124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43.592365778340891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43.592365778340891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-2.1636878955177963E-13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504.91181897442408</v>
      </c>
      <c r="AO196" s="62">
        <f t="shared" si="144"/>
        <v>309.50569076587772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45.847143318599869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45.847143318599869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-2.0572770154103635E-13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483.84896175074954</v>
      </c>
      <c r="T197" s="62">
        <f t="shared" ref="T197:T203" si="204">$T$3</f>
        <v>297.32483725004124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42.737546074145335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42.737546074145335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-2.1636878955177963E-13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504.91181897442408</v>
      </c>
      <c r="AO197" s="62">
        <f t="shared" ref="AO197:AO203" si="205">$AO$3</f>
        <v>309.50569076587772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44.948108802118334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44.948108802118334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-2.0572770154103635E-13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483.84896175074954</v>
      </c>
      <c r="T198" s="62">
        <f t="shared" si="204"/>
        <v>297.32483725004124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41.899488862960517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41.899488862960517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-2.1636878955177963E-13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504.91181897442408</v>
      </c>
      <c r="AO198" s="62">
        <f t="shared" si="205"/>
        <v>309.50569076587772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44.066703804148091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44.066703804148091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-2.0572770154103635E-13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483.84896175074954</v>
      </c>
      <c r="T199" s="62">
        <f t="shared" si="204"/>
        <v>297.32483725004124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41.077865442522608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41.077865442522608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-2.1636878955177963E-13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504.91181897442408</v>
      </c>
      <c r="AO199" s="62">
        <f t="shared" si="205"/>
        <v>309.50569076587772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43.202582620584081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43.202582620584081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-2.0572770154103635E-13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483.84896175074954</v>
      </c>
      <c r="T200" s="62">
        <f t="shared" si="204"/>
        <v>297.32483725004124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40.272353556218683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40.272353556218683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-2.1636878955177963E-13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504.91181897442408</v>
      </c>
      <c r="AO200" s="62">
        <f t="shared" si="205"/>
        <v>309.50569076587772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42.355406326367884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42.355406326367884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-2.0572770154103635E-13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483.84896175074954</v>
      </c>
      <c r="T201" s="62">
        <f t="shared" si="204"/>
        <v>297.32483725004124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39.482637266691441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39.482637266691441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-2.1636878955177963E-13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504.91181897442408</v>
      </c>
      <c r="AO201" s="62">
        <f t="shared" si="205"/>
        <v>309.50569076587772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41.524842642554752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41.524842642554752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-2.0572770154103635E-13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483.84896175074954</v>
      </c>
      <c r="T202" s="62">
        <f t="shared" si="204"/>
        <v>297.32483725004124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38.708406831922453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38.708406831922453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-2.1636878955177963E-13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504.91181897442408</v>
      </c>
      <c r="AO202" s="62">
        <f t="shared" si="205"/>
        <v>309.50569076587772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40.710565805987365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40.710565805987365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-2.0572770154103635E-13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483.84896175074954</v>
      </c>
      <c r="T203" s="62">
        <f t="shared" si="204"/>
        <v>297.32483725004124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37.949358583745344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37.949358583745344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-2.1636878955177963E-13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504.91181897442408</v>
      </c>
      <c r="AO203" s="62">
        <f t="shared" si="205"/>
        <v>309.50569076587772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39.912256441525237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39.912256441525237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Chêne sessile</v>
      </c>
      <c r="B6" s="155">
        <f>'Données projet'!D9</f>
        <v>7.2</v>
      </c>
      <c r="C6" s="156">
        <f ca="1">IF(OR('Données projet'!B9="",'Données projet'!C9="",'Données projet'!C9=0%),0,Calculateur!S3)</f>
        <v>483.84896175074954</v>
      </c>
      <c r="D6" s="156">
        <f>IF(OR('Données projet'!B9="",'Données projet'!C9="",'Données projet'!C9=0%),0,Calculateur!T3)</f>
        <v>297.32483725004124</v>
      </c>
      <c r="E6" s="156">
        <f ca="1">MIN(C6,D6)</f>
        <v>297.32483725004124</v>
      </c>
      <c r="F6" s="156">
        <f ca="1">E6*B6</f>
        <v>2140.7388282002971</v>
      </c>
      <c r="G6" s="156">
        <f ca="1">F6*(100%-'Données projet'!$C$24)*(100%-'Données projet'!$C$25)*(100%-'Données projet'!$C$26)*(100%-'Données projet'!$C$27)</f>
        <v>1926.6649453802675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50.4</v>
      </c>
      <c r="K6" s="160">
        <f>J6*(100%-'Données projet'!$C$24)*(100%-'Données projet'!$C$25)*(100%-'Données projet'!$C$26)*(100%-'Données projet'!$C$27)</f>
        <v>45.36</v>
      </c>
      <c r="L6" s="161">
        <f ca="1">G6+I6+K6</f>
        <v>1972.0249453802674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Charme</v>
      </c>
      <c r="B7" s="163">
        <f>'Données projet'!D10</f>
        <v>1.8</v>
      </c>
      <c r="C7" s="156">
        <f ca="1">IF(OR('Données projet'!B10="",'Données projet'!C10="",'Données projet'!C10=0%),0,Calculateur!AN3)</f>
        <v>504.91181897442408</v>
      </c>
      <c r="D7" s="156">
        <f>IF(OR('Données projet'!B10="",'Données projet'!C10="",'Données projet'!C10=0%),0,Calculateur!AO3)</f>
        <v>309.50569076587772</v>
      </c>
      <c r="E7" s="156">
        <f t="shared" ref="E7:E15" ca="1" si="0">MIN(C7,D7)</f>
        <v>309.50569076587772</v>
      </c>
      <c r="F7" s="156">
        <f t="shared" ref="F7:F15" ca="1" si="1">E7*B7</f>
        <v>557.11024337857987</v>
      </c>
      <c r="G7" s="156">
        <f ca="1">F7*(100%-'Données projet'!$C$24)*(100%-'Données projet'!$C$25)*(100%-'Données projet'!$C$26)*(100%-'Données projet'!$C$27)</f>
        <v>501.3992190407219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12.6</v>
      </c>
      <c r="K7" s="160">
        <f>J7*(100%-'Données projet'!$C$24)*(100%-'Données projet'!$C$25)*(100%-'Données projet'!$C$26)*(100%-'Données projet'!$C$27)</f>
        <v>11.34</v>
      </c>
      <c r="L7" s="161">
        <f t="shared" ref="L7:L15" ca="1" si="2">G7+I7+K7</f>
        <v>512.73921904072188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2697.8490715788771</v>
      </c>
      <c r="G16" s="175">
        <f t="shared" ca="1" si="3"/>
        <v>2428.0641644209895</v>
      </c>
      <c r="H16" s="176">
        <f t="shared" si="3"/>
        <v>0</v>
      </c>
      <c r="I16" s="176">
        <f t="shared" si="3"/>
        <v>0</v>
      </c>
      <c r="J16" s="177">
        <f t="shared" si="3"/>
        <v>63</v>
      </c>
      <c r="K16" s="177">
        <f t="shared" si="3"/>
        <v>56.7</v>
      </c>
      <c r="L16" s="178">
        <f t="shared" ca="1" si="3"/>
        <v>2484.7641644209893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8" zoomScale="80" zoomScaleNormal="80" workbookViewId="0">
      <selection activeCell="I24" sqref="I24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-1086.638079868572</v>
      </c>
      <c r="U10" s="190">
        <f>'Données projet'!D9</f>
        <v>7.2</v>
      </c>
      <c r="V10" s="189">
        <f>U10*T10</f>
        <v>-7823.7941750537193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-2382.0296102859947</v>
      </c>
      <c r="U11" s="190">
        <f>'Données projet'!D10</f>
        <v>1.8</v>
      </c>
      <c r="V11" s="189">
        <f t="shared" ref="V11" si="0">U11*T11</f>
        <v>-4287.6532985147905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3415.3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2301.02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950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20</v>
      </c>
      <c r="B23" s="193">
        <f>'Données projet'!D36</f>
        <v>0</v>
      </c>
      <c r="C23" s="206">
        <f>'Données projet'!E36*150+SUM('Données projet'!F36,'Données projet'!G36)*13.8+'Données projet'!H36*10</f>
        <v>0</v>
      </c>
      <c r="D23" s="194">
        <f>B23*C23</f>
        <v>0</v>
      </c>
      <c r="E23" s="206"/>
      <c r="F23" s="261"/>
      <c r="H23" s="203">
        <v>3</v>
      </c>
      <c r="I23" s="204">
        <v>950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-56324.272703135764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25</v>
      </c>
      <c r="B24" s="193">
        <f>'Données projet'!D37</f>
        <v>0</v>
      </c>
      <c r="C24" s="206">
        <f>'Données projet'!E37*150+SUM('Données projet'!F37,'Données projet'!G37)*13.8+'Données projet'!H37*10</f>
        <v>0</v>
      </c>
      <c r="D24" s="194">
        <f t="shared" ref="D24:D42" si="2">B24*C24</f>
        <v>0</v>
      </c>
      <c r="E24" s="206"/>
      <c r="F24" s="264"/>
      <c r="H24" s="203">
        <v>4</v>
      </c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30</v>
      </c>
      <c r="B25" s="193">
        <f>'Données projet'!D38</f>
        <v>28</v>
      </c>
      <c r="C25" s="206">
        <f>'Données projet'!E38*150+SUM('Données projet'!F38,'Données projet'!G38)*13.8+'Données projet'!H38*10</f>
        <v>10</v>
      </c>
      <c r="D25" s="194">
        <f t="shared" si="2"/>
        <v>280</v>
      </c>
      <c r="E25" s="206"/>
      <c r="F25" s="264"/>
      <c r="G25" s="1"/>
      <c r="H25" s="203">
        <v>5</v>
      </c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-56324.272703135764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35</v>
      </c>
      <c r="B26" s="193">
        <f>'Données projet'!D39</f>
        <v>28</v>
      </c>
      <c r="C26" s="206">
        <f>'Données projet'!E39*150+SUM('Données projet'!F39,'Données projet'!G39)*13.8+'Données projet'!H39*10</f>
        <v>25</v>
      </c>
      <c r="D26" s="194">
        <f t="shared" si="2"/>
        <v>700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40</v>
      </c>
      <c r="B27" s="193">
        <f>'Données projet'!D40</f>
        <v>28</v>
      </c>
      <c r="C27" s="206">
        <f>'Données projet'!E40*150+SUM('Données projet'!F40,'Données projet'!G40)*13.8+'Données projet'!H40*10</f>
        <v>40</v>
      </c>
      <c r="D27" s="194">
        <f t="shared" si="2"/>
        <v>1120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45</v>
      </c>
      <c r="B28" s="193">
        <f>'Données projet'!D41</f>
        <v>28</v>
      </c>
      <c r="C28" s="206">
        <f>'Données projet'!E41*150+SUM('Données projet'!F41,'Données projet'!G41)*13.8+'Données projet'!H41*10</f>
        <v>55</v>
      </c>
      <c r="D28" s="194">
        <f t="shared" si="2"/>
        <v>1540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50</v>
      </c>
      <c r="B29" s="193">
        <f>'Données projet'!D42</f>
        <v>28</v>
      </c>
      <c r="C29" s="206">
        <f>'Données projet'!E42*150+SUM('Données projet'!F42,'Données projet'!G42)*13.8+'Données projet'!H42*10</f>
        <v>70</v>
      </c>
      <c r="D29" s="194">
        <f t="shared" si="2"/>
        <v>1960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55</v>
      </c>
      <c r="B30" s="193">
        <f>'Données projet'!D43</f>
        <v>28</v>
      </c>
      <c r="C30" s="206">
        <f>'Données projet'!E43*150+SUM('Données projet'!F43,'Données projet'!G43)*13.8+'Données projet'!H43*10</f>
        <v>85</v>
      </c>
      <c r="D30" s="194">
        <f t="shared" si="2"/>
        <v>2380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60</v>
      </c>
      <c r="B31" s="193">
        <f>'Données projet'!D44</f>
        <v>28</v>
      </c>
      <c r="C31" s="206">
        <f>'Données projet'!E44*150+SUM('Données projet'!F44,'Données projet'!G44)*13.8+'Données projet'!H44*10</f>
        <v>85</v>
      </c>
      <c r="D31" s="194">
        <f t="shared" si="2"/>
        <v>2380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65</v>
      </c>
      <c r="B32" s="193">
        <f>'Données projet'!D45</f>
        <v>28</v>
      </c>
      <c r="C32" s="206">
        <f>'Données projet'!E45*150+SUM('Données projet'!F45,'Données projet'!G45)*13.8+'Données projet'!H45*10</f>
        <v>100</v>
      </c>
      <c r="D32" s="194">
        <f t="shared" si="2"/>
        <v>2800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70</v>
      </c>
      <c r="B33" s="193">
        <f>'Données projet'!D46</f>
        <v>28</v>
      </c>
      <c r="C33" s="206">
        <f>'Données projet'!E46*150+SUM('Données projet'!F46,'Données projet'!G46)*13.8+'Données projet'!H46*10</f>
        <v>115</v>
      </c>
      <c r="D33" s="194">
        <f t="shared" si="2"/>
        <v>3220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75</v>
      </c>
      <c r="B34" s="193">
        <f>'Données projet'!D47</f>
        <v>28</v>
      </c>
      <c r="C34" s="206">
        <f>'Données projet'!E47*150+SUM('Données projet'!F47,'Données projet'!G47)*13.8+'Données projet'!H47*10</f>
        <v>115</v>
      </c>
      <c r="D34" s="194">
        <f t="shared" si="2"/>
        <v>3220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80</v>
      </c>
      <c r="B35" s="193">
        <f>'Données projet'!D48</f>
        <v>28</v>
      </c>
      <c r="C35" s="206">
        <f>'Données projet'!E48*150+SUM('Données projet'!F48,'Données projet'!G48)*13.8+'Données projet'!H48*10</f>
        <v>130</v>
      </c>
      <c r="D35" s="194">
        <f t="shared" si="2"/>
        <v>3640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85</v>
      </c>
      <c r="B36" s="193">
        <f>'Données projet'!D49</f>
        <v>28</v>
      </c>
      <c r="C36" s="206">
        <f>'Données projet'!E49*150+SUM('Données projet'!F49,'Données projet'!G49)*13.8+'Données projet'!H49*10</f>
        <v>130</v>
      </c>
      <c r="D36" s="194">
        <f t="shared" si="2"/>
        <v>3640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90</v>
      </c>
      <c r="B37" s="193">
        <f>'Données projet'!D50</f>
        <v>28</v>
      </c>
      <c r="C37" s="206">
        <f>'Données projet'!E50*150+SUM('Données projet'!F50,'Données projet'!G50)*13.8+'Données projet'!H50*10</f>
        <v>130</v>
      </c>
      <c r="D37" s="194">
        <f t="shared" si="2"/>
        <v>3640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95</v>
      </c>
      <c r="B38" s="193">
        <f>'Données projet'!D51</f>
        <v>28</v>
      </c>
      <c r="C38" s="206">
        <f>'Données projet'!E51*150+SUM('Données projet'!F51,'Données projet'!G51)*13.8+'Données projet'!H51*10</f>
        <v>130</v>
      </c>
      <c r="D38" s="194">
        <f t="shared" si="2"/>
        <v>3640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100</v>
      </c>
      <c r="B39" s="193">
        <f>'Données projet'!D52</f>
        <v>27</v>
      </c>
      <c r="C39" s="206">
        <f>'Données projet'!E52*150+SUM('Données projet'!F52,'Données projet'!G52)*13.8+'Données projet'!H52*10</f>
        <v>145</v>
      </c>
      <c r="D39" s="194">
        <f t="shared" si="2"/>
        <v>3915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105</v>
      </c>
      <c r="B40" s="193">
        <f>'Données projet'!D53</f>
        <v>26</v>
      </c>
      <c r="C40" s="206">
        <f>'Données projet'!E53*150+SUM('Données projet'!F53,'Données projet'!G53)*13.8+'Données projet'!H53*10</f>
        <v>145</v>
      </c>
      <c r="D40" s="194">
        <f t="shared" si="2"/>
        <v>3770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110</v>
      </c>
      <c r="B41" s="193">
        <f>'Données projet'!D54</f>
        <v>25</v>
      </c>
      <c r="C41" s="206">
        <f>'Données projet'!E54*150+SUM('Données projet'!F54,'Données projet'!G54)*13.8+'Données projet'!H54*10</f>
        <v>145</v>
      </c>
      <c r="D41" s="194">
        <f t="shared" si="2"/>
        <v>3625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120</v>
      </c>
      <c r="B42" s="193">
        <f>'Données projet'!D55</f>
        <v>328</v>
      </c>
      <c r="C42" s="206">
        <f>'Données projet'!E55*150+SUM('Données projet'!F55,'Données projet'!G55)*13.8+'Données projet'!H55*10</f>
        <v>145</v>
      </c>
      <c r="D42" s="194">
        <f t="shared" si="2"/>
        <v>47560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3415.3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20</v>
      </c>
      <c r="B54" s="193">
        <f>'Données projet'!D62</f>
        <v>0</v>
      </c>
      <c r="C54" s="204">
        <f>'Données projet'!E62*50+SUM('Données projet'!F62,'Données projet'!G62)*13.8+'Données projet'!H62*10</f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25</v>
      </c>
      <c r="B55" s="193">
        <f>'Données projet'!D63</f>
        <v>0</v>
      </c>
      <c r="C55" s="204">
        <f>'Données projet'!E63*50+SUM('Données projet'!F63,'Données projet'!G63)*13.8+'Données projet'!H63*10</f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30</v>
      </c>
      <c r="B56" s="193">
        <f>'Données projet'!D64</f>
        <v>28</v>
      </c>
      <c r="C56" s="204">
        <f>'Données projet'!E64*50+SUM('Données projet'!F64,'Données projet'!G64)*13.8+'Données projet'!H64*10</f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35</v>
      </c>
      <c r="B57" s="193">
        <f>'Données projet'!D65</f>
        <v>28</v>
      </c>
      <c r="C57" s="204">
        <f>'Données projet'!E65*50+SUM('Données projet'!F65,'Données projet'!G65)*13.8+'Données projet'!H65*10</f>
        <v>15</v>
      </c>
      <c r="D57" s="191">
        <f t="shared" si="4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40</v>
      </c>
      <c r="B58" s="193">
        <f>'Données projet'!D66</f>
        <v>28</v>
      </c>
      <c r="C58" s="204">
        <f>'Données projet'!E66*50+SUM('Données projet'!F66,'Données projet'!G66)*13.8+'Données projet'!H66*10</f>
        <v>20</v>
      </c>
      <c r="D58" s="191">
        <f t="shared" si="4"/>
        <v>560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45</v>
      </c>
      <c r="B59" s="193">
        <f>'Données projet'!D67</f>
        <v>28</v>
      </c>
      <c r="C59" s="204">
        <f>'Données projet'!E67*50+SUM('Données projet'!F67,'Données projet'!G67)*13.8+'Données projet'!H67*10</f>
        <v>25</v>
      </c>
      <c r="D59" s="191">
        <f t="shared" si="4"/>
        <v>700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50</v>
      </c>
      <c r="B60" s="193">
        <f>'Données projet'!D68</f>
        <v>28</v>
      </c>
      <c r="C60" s="204">
        <f>'Données projet'!E68*50+SUM('Données projet'!F68,'Données projet'!G68)*13.8+'Données projet'!H68*10</f>
        <v>30</v>
      </c>
      <c r="D60" s="191">
        <f t="shared" si="4"/>
        <v>840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55</v>
      </c>
      <c r="B61" s="193">
        <f>'Données projet'!D69</f>
        <v>28</v>
      </c>
      <c r="C61" s="204">
        <f>'Données projet'!E69*50+SUM('Données projet'!F69,'Données projet'!G69)*13.8+'Données projet'!H69*10</f>
        <v>35</v>
      </c>
      <c r="D61" s="191">
        <f t="shared" si="4"/>
        <v>980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60</v>
      </c>
      <c r="B62" s="193">
        <f>'Données projet'!D70</f>
        <v>28</v>
      </c>
      <c r="C62" s="204">
        <f>'Données projet'!E70*50+SUM('Données projet'!F70,'Données projet'!G70)*13.8+'Données projet'!H70*10</f>
        <v>35</v>
      </c>
      <c r="D62" s="191">
        <f t="shared" si="4"/>
        <v>980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65</v>
      </c>
      <c r="B63" s="193">
        <f>'Données projet'!D71</f>
        <v>28</v>
      </c>
      <c r="C63" s="204">
        <f>'Données projet'!E71*50+SUM('Données projet'!F71,'Données projet'!G71)*13.8+'Données projet'!H71*10</f>
        <v>40</v>
      </c>
      <c r="D63" s="191">
        <f t="shared" si="4"/>
        <v>1120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70</v>
      </c>
      <c r="B64" s="193">
        <f>'Données projet'!D72</f>
        <v>28</v>
      </c>
      <c r="C64" s="204">
        <f>'Données projet'!E72*50+SUM('Données projet'!F72,'Données projet'!G72)*13.8+'Données projet'!H72*10</f>
        <v>45</v>
      </c>
      <c r="D64" s="191">
        <f t="shared" si="4"/>
        <v>1260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75</v>
      </c>
      <c r="B65" s="193">
        <f>'Données projet'!D73</f>
        <v>28</v>
      </c>
      <c r="C65" s="204">
        <f>'Données projet'!E73*50+SUM('Données projet'!F73,'Données projet'!G73)*13.8+'Données projet'!H73*10</f>
        <v>45</v>
      </c>
      <c r="D65" s="191">
        <f t="shared" si="4"/>
        <v>1260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80</v>
      </c>
      <c r="B66" s="193">
        <f>'Données projet'!D74</f>
        <v>28</v>
      </c>
      <c r="C66" s="204">
        <f>'Données projet'!E74*50+SUM('Données projet'!F74,'Données projet'!G74)*13.8+'Données projet'!H74*10</f>
        <v>50</v>
      </c>
      <c r="D66" s="191">
        <f t="shared" si="4"/>
        <v>1400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85</v>
      </c>
      <c r="B67" s="193">
        <f>'Données projet'!D75</f>
        <v>28</v>
      </c>
      <c r="C67" s="204">
        <f>'Données projet'!E75*50+SUM('Données projet'!F75,'Données projet'!G75)*13.8+'Données projet'!H75*10</f>
        <v>50</v>
      </c>
      <c r="D67" s="191">
        <f t="shared" si="4"/>
        <v>1400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90</v>
      </c>
      <c r="B68" s="193">
        <f>'Données projet'!D76</f>
        <v>28</v>
      </c>
      <c r="C68" s="204">
        <f>'Données projet'!E76*50+SUM('Données projet'!F76,'Données projet'!G76)*13.8+'Données projet'!H76*10</f>
        <v>50</v>
      </c>
      <c r="D68" s="191">
        <f t="shared" si="4"/>
        <v>1400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95</v>
      </c>
      <c r="B69" s="193">
        <f>'Données projet'!D77</f>
        <v>28</v>
      </c>
      <c r="C69" s="204">
        <f>'Données projet'!E77*50+SUM('Données projet'!F77,'Données projet'!G77)*13.8+'Données projet'!H77*10</f>
        <v>50</v>
      </c>
      <c r="D69" s="191">
        <f t="shared" si="4"/>
        <v>1400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100</v>
      </c>
      <c r="B70" s="193">
        <f>'Données projet'!D78</f>
        <v>27</v>
      </c>
      <c r="C70" s="204">
        <f>'Données projet'!E78*50+SUM('Données projet'!F78,'Données projet'!G78)*13.8+'Données projet'!H78*10</f>
        <v>55</v>
      </c>
      <c r="D70" s="191">
        <f t="shared" si="4"/>
        <v>1485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105</v>
      </c>
      <c r="B71" s="193">
        <f>'Données projet'!D79</f>
        <v>26</v>
      </c>
      <c r="C71" s="204">
        <f>'Données projet'!E79*50+SUM('Données projet'!F79,'Données projet'!G79)*13.8+'Données projet'!H79*10</f>
        <v>55</v>
      </c>
      <c r="D71" s="191">
        <f t="shared" si="4"/>
        <v>1430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110</v>
      </c>
      <c r="B72" s="193">
        <f>'Données projet'!D80</f>
        <v>25</v>
      </c>
      <c r="C72" s="204">
        <f>'Données projet'!E80*50+SUM('Données projet'!F80,'Données projet'!G80)*13.8+'Données projet'!H80*10</f>
        <v>55</v>
      </c>
      <c r="D72" s="191">
        <f t="shared" si="4"/>
        <v>1375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120</v>
      </c>
      <c r="B73" s="193">
        <f>'Données projet'!D81</f>
        <v>328</v>
      </c>
      <c r="C73" s="204">
        <f>'Données projet'!E81*50+SUM('Données projet'!F81,'Données projet'!G81)*13.8+'Données projet'!H81*10</f>
        <v>55</v>
      </c>
      <c r="D73" s="191">
        <f t="shared" si="4"/>
        <v>18040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2022-11-25T16:31:28Z</dcterms:modified>
</cp:coreProperties>
</file>