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harentes\ST MARTIN DE COUX (17) - Boisement ARSICAUD\doc fin\"/>
    </mc:Choice>
  </mc:AlternateContent>
  <xr:revisionPtr revIDLastSave="0" documentId="13_ncr:1_{8261D47D-ED8F-4F91-BECB-F238FF979FF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<sst xmlns="http://schemas.openxmlformats.org/spreadsheetml/2006/main" count="1172" uniqueCount="324">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</sst>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1.7370830879859709</c:v>
                </c:pt>
                <c:pt idx="2">
                  <c:v>2.2738166611275439</c:v>
                </c:pt>
                <c:pt idx="3">
                  <c:v>2.9770780657648781</c:v>
                </c:pt>
                <c:pt idx="4">
                  <c:v>3.898735123045181</c:v>
                </c:pt>
                <c:pt idx="5">
                  <c:v>5.1068692622852856</c:v>
                </c:pt>
                <c:pt idx="6">
                  <c:v>6.6908608164416465</c:v>
                </c:pt>
                <c:pt idx="7">
                  <c:v>8.7680742124111628</c:v>
                </c:pt>
                <c:pt idx="8">
                  <c:v>11.492647823186156</c:v>
                </c:pt>
                <c:pt idx="9">
                  <c:v>15.06705291173134</c:v>
                </c:pt>
                <c:pt idx="10">
                  <c:v>19.757296379514017</c:v>
                </c:pt>
                <c:pt idx="11">
                  <c:v>25.912919018316362</c:v>
                </c:pt>
                <c:pt idx="12">
                  <c:v>33.993305853784634</c:v>
                </c:pt>
                <c:pt idx="13">
                  <c:v>44.602305915847602</c:v>
                </c:pt>
                <c:pt idx="14">
                  <c:v>58.533792231925737</c:v>
                </c:pt>
                <c:pt idx="15">
                  <c:v>76.831627616658992</c:v>
                </c:pt>
                <c:pt idx="16">
                  <c:v>100.86860202413679</c:v>
                </c:pt>
                <c:pt idx="17">
                  <c:v>132.45035737433378</c:v>
                </c:pt>
                <c:pt idx="18">
                  <c:v>173.95222737388985</c:v>
                </c:pt>
                <c:pt idx="19">
                  <c:v>228.49944001851301</c:v>
                </c:pt>
                <c:pt idx="20">
                  <c:v>300.2044532456157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1.946833208145432</c:v>
                </c:pt>
                <c:pt idx="2">
                  <c:v>2.5486257084303721</c:v>
                </c:pt>
                <c:pt idx="3">
                  <c:v>3.3372043160951712</c:v>
                </c:pt>
                <c:pt idx="4">
                  <c:v>4.3707679157419816</c:v>
                </c:pt>
                <c:pt idx="5">
                  <c:v>5.7257142443535676</c:v>
                </c:pt>
                <c:pt idx="6">
                  <c:v>7.5023496374252856</c:v>
                </c:pt>
                <c:pt idx="7">
                  <c:v>9.8323956465245939</c:v>
                </c:pt>
                <c:pt idx="8">
                  <c:v>12.888859590158242</c:v>
                </c:pt>
                <c:pt idx="9">
                  <c:v>16.899015509818579</c:v>
                </c:pt>
                <c:pt idx="10">
                  <c:v>22.1614783062215</c:v>
                </c:pt>
                <c:pt idx="11">
                  <c:v>29.068665105895235</c:v>
                </c:pt>
                <c:pt idx="12">
                  <c:v>38.136347989832906</c:v>
                </c:pt>
                <c:pt idx="13">
                  <c:v>50.042542529188474</c:v>
                </c:pt>
                <c:pt idx="14">
                  <c:v>65.678688555672892</c:v>
                </c:pt>
                <c:pt idx="15">
                  <c:v>86.217017891534582</c:v>
                </c:pt>
                <c:pt idx="16">
                  <c:v>113.19924044440636</c:v>
                </c:pt>
                <c:pt idx="17">
                  <c:v>148.65331019167186</c:v>
                </c:pt>
                <c:pt idx="18">
                  <c:v>195.24718152298774</c:v>
                </c:pt>
                <c:pt idx="19">
                  <c:v>256.49129958475675</c:v>
                </c:pt>
                <c:pt idx="20">
                  <c:v>337.00530389564602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C30" sqref="C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</v>
      </c>
      <c r="D9" s="36">
        <f t="shared" ref="D9:D18" si="0">C9*$C$5</f>
        <v>3.02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0.3</v>
      </c>
      <c r="D10" s="36">
        <f t="shared" si="0"/>
        <v>2.2649999999999997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129</v>
      </c>
      <c r="C11" s="35">
        <v>0.3</v>
      </c>
      <c r="D11" s="36">
        <f t="shared" si="0"/>
        <v>2.2649999999999997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7.55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269</v>
      </c>
      <c r="C62" s="63">
        <v>1</v>
      </c>
      <c r="D62" s="63">
        <v>269</v>
      </c>
      <c r="E62" s="54">
        <v>0.9</v>
      </c>
      <c r="F62" s="54"/>
      <c r="G62" s="54">
        <v>0.1</v>
      </c>
      <c r="H62" s="54"/>
      <c r="I62" s="56">
        <f>IFERROR(B62/A62,"")</f>
        <v>13.45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Robusta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269</v>
      </c>
      <c r="C88" s="63">
        <v>1</v>
      </c>
      <c r="D88" s="63">
        <v>269</v>
      </c>
      <c r="E88" s="54">
        <v>0.9</v>
      </c>
      <c r="F88" s="54"/>
      <c r="G88" s="54">
        <v>0.1</v>
      </c>
      <c r="H88" s="93"/>
      <c r="I88" s="56">
        <f>IFERROR(B88/A88,"")</f>
        <v>13.45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Robusta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71.918343413484877</v>
      </c>
      <c r="AO3" s="62">
        <f>IF('Données projet'!E10&gt;30,$AM$33-$H$33,LOOKUP('Données projet'!$E$10,$A$3:$A$203,AM3:AM203)-LOOKUP('Données projet'!$E$10,$A$3:$A$203,$H$3:$H$203))</f>
        <v>324.6488976900601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79.219976593389219</v>
      </c>
      <c r="BJ3" s="62">
        <f>IF('Données projet'!E11&gt;30,$BH$33-$H$33,LOOKUP('Données projet'!$E$11,$A$3:$A$203,BH3:BH203)-LOOKUP('Données projet'!$E$11,$A$3:$A$203,$H$3:$H$203))</f>
        <v>361.44974834009048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13.45</v>
      </c>
      <c r="AI4" s="14">
        <f>IF('Données projet'!$A$62&gt;35,AI3+AH4-AQ3,IF(A4&lt;'Données projet'!$A$62,$AF$205^A4,IF(A4='Données projet'!$A$62,'Données projet'!$B$62,AI3+AH4-AQ3)))</f>
        <v>1.3227799820267212</v>
      </c>
      <c r="AJ4" s="14">
        <f>AI4*VLOOKUP('Données projet'!$B$10,Paramètres!$A$1:$I$89,3,0)*VLOOKUP('Données projet'!$B$10,Paramètres!$A$1:$I$89,5,0)</f>
        <v>0.67271298765950938</v>
      </c>
      <c r="AK4" s="14">
        <f>EXP(-1.0587+0.8836*LN(AJ4)+0.284)</f>
        <v>0.32465529252382325</v>
      </c>
      <c r="AL4" s="22">
        <f t="shared" ref="AL4:AL67" si="4">(AJ4+AK4)*0.475*44/12</f>
        <v>1.7370830879859709</v>
      </c>
      <c r="AM4" s="62">
        <f t="shared" ref="AM4:AM67" si="5">AL4+(AD4+AE4)*44/12</f>
        <v>259.62597197687484</v>
      </c>
      <c r="AN4" s="62">
        <f ca="1">AVERAGE(OFFSET($AM$3,0,0,'Données projet'!$E$10+1,1))-AVERAGE(OFFSET($H$3,0,0,'Données projet'!$E$10+1,1))</f>
        <v>71.918343413484877</v>
      </c>
      <c r="AO4" s="62">
        <f>$AO$3</f>
        <v>324.6488976900601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13.45</v>
      </c>
      <c r="BD4" s="13">
        <f>IF('Données projet'!$A$88&gt;35,BD3+BC4-BL3,IF(A4&lt;'Données projet'!$A$88,$BA$205^A4,IF(A4='Données projet'!$A$88,'Données projet'!$B$88,BD3+BC4-BL3)))</f>
        <v>1.3227799820267212</v>
      </c>
      <c r="BE4" s="14">
        <f>BD4*VLOOKUP('Données projet'!$B$11,Paramètres!$A$1:$I$89,3,0)*VLOOKUP('Données projet'!$B$11,Paramètres!$A$1:$I$89,5,0)</f>
        <v>0.75731799530993837</v>
      </c>
      <c r="BF4" s="14">
        <f>EXP(-1.0587+0.8836*LN(BE4)+0.284)</f>
        <v>0.36048097587404188</v>
      </c>
      <c r="BG4" s="22">
        <f t="shared" ref="BG4:BG67" si="7">(BE4+BF4)*0.475*44/12</f>
        <v>1.946833208145432</v>
      </c>
      <c r="BH4" s="62">
        <f t="shared" ref="BH4:BH67" si="8">BG4+(AY4+AZ4)*44/12</f>
        <v>259.83572209703431</v>
      </c>
      <c r="BI4" s="62">
        <f ca="1">AVERAGE(OFFSET($BH$3,0,0,'Données projet'!$E$11+1,1))-AVERAGE(OFFSET($H$3,0,0,'Données projet'!$E$11+1,1))</f>
        <v>79.219976593389219</v>
      </c>
      <c r="BJ4" s="62">
        <f>$BJ$3</f>
        <v>361.44974834009048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13.45</v>
      </c>
      <c r="AI5" s="14">
        <f>IF('Données projet'!$A$62&gt;35,AI4+AH5-AQ4,IF(A5&lt;'Données projet'!$A$62,$AF$205^A5,IF(A5='Données projet'!$A$62,'Données projet'!$B$62,AI4+AH5-AQ4)))</f>
        <v>1.7497468808506129</v>
      </c>
      <c r="AJ5" s="14">
        <f>AI5*VLOOKUP('Données projet'!$B$10,Paramètres!$A$1:$I$89,3,0)*VLOOKUP('Données projet'!$B$10,Paramètres!$A$1:$I$89,5,0)</f>
        <v>0.88985127372538775</v>
      </c>
      <c r="AK5" s="14">
        <f t="shared" ref="AK5:AK68" si="35">EXP(-1.0587+0.8836*LN(AJ5)+0.284)</f>
        <v>0.41568939295071411</v>
      </c>
      <c r="AL5" s="22">
        <f t="shared" si="4"/>
        <v>2.2738166611275439</v>
      </c>
      <c r="AM5" s="62">
        <f t="shared" si="5"/>
        <v>261.38492777223871</v>
      </c>
      <c r="AN5" s="62">
        <f ca="1">AVERAGE(OFFSET($AM$3,0,0,'Données projet'!$E$10+1,1))-AVERAGE(OFFSET($H$3,0,0,'Données projet'!$E$10+1,1))</f>
        <v>71.918343413484877</v>
      </c>
      <c r="AO5" s="62">
        <f t="shared" ref="AO5:AO68" si="36">$AO$3</f>
        <v>324.6488976900601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13.45</v>
      </c>
      <c r="BD5" s="13">
        <f>IF('Données projet'!$A$88&gt;35,BD4+BC5-BL4,IF(A5&lt;'Données projet'!$A$88,$BA$205^A5,IF(A5='Données projet'!$A$88,'Données projet'!$B$88,BD4+BC5-BL4)))</f>
        <v>1.7497468808506129</v>
      </c>
      <c r="BE5" s="14">
        <f>BD5*VLOOKUP('Données projet'!$B$11,Paramètres!$A$1:$I$89,3,0)*VLOOKUP('Données projet'!$B$11,Paramètres!$A$1:$I$89,5,0)</f>
        <v>1.0017650842245929</v>
      </c>
      <c r="BF5" s="14">
        <f t="shared" ref="BF5:BF68" si="37">EXP(-1.0587+0.8836*LN(BE5)+0.284)</f>
        <v>0.46156068138136269</v>
      </c>
      <c r="BG5" s="22">
        <f t="shared" si="7"/>
        <v>2.5486257084303721</v>
      </c>
      <c r="BH5" s="62">
        <f t="shared" si="8"/>
        <v>261.65973681954154</v>
      </c>
      <c r="BI5" s="62">
        <f ca="1">AVERAGE(OFFSET($BH$3,0,0,'Données projet'!$E$11+1,1))-AVERAGE(OFFSET($H$3,0,0,'Données projet'!$E$11+1,1))</f>
        <v>79.219976593389219</v>
      </c>
      <c r="BJ5" s="62">
        <f t="shared" ref="BJ5:BJ68" si="38">$BJ$3</f>
        <v>361.44974834009048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13.45</v>
      </c>
      <c r="AI6" s="14">
        <f>IF('Données projet'!$A$62&gt;35,AI5+AH6-AQ5,IF(A6&lt;'Données projet'!$A$62,$AF$205^A6,IF(A6='Données projet'!$A$62,'Données projet'!$B$62,AI5+AH6-AQ5)))</f>
        <v>2.3145301476028854</v>
      </c>
      <c r="AJ6" s="14">
        <f>AI6*VLOOKUP('Données projet'!$B$10,Paramètres!$A$1:$I$89,3,0)*VLOOKUP('Données projet'!$B$10,Paramètres!$A$1:$I$89,5,0)</f>
        <v>1.1770774518649236</v>
      </c>
      <c r="AK6" s="14">
        <f t="shared" si="35"/>
        <v>0.53224966723452782</v>
      </c>
      <c r="AL6" s="22">
        <f t="shared" si="4"/>
        <v>2.9770780657648781</v>
      </c>
      <c r="AM6" s="62">
        <f t="shared" si="5"/>
        <v>263.3104113990982</v>
      </c>
      <c r="AN6" s="62">
        <f ca="1">AVERAGE(OFFSET($AM$3,0,0,'Données projet'!$E$10+1,1))-AVERAGE(OFFSET($H$3,0,0,'Données projet'!$E$10+1,1))</f>
        <v>71.918343413484877</v>
      </c>
      <c r="AO6" s="62">
        <f t="shared" si="36"/>
        <v>324.6488976900601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13.45</v>
      </c>
      <c r="BD6" s="13">
        <f>IF('Données projet'!$A$88&gt;35,BD5+BC6-BL5,IF(A6&lt;'Données projet'!$A$88,$BA$205^A6,IF(A6='Données projet'!$A$88,'Données projet'!$B$88,BD5+BC6-BL5)))</f>
        <v>2.3145301476028854</v>
      </c>
      <c r="BE6" s="14">
        <f>BD6*VLOOKUP('Données projet'!$B$11,Paramètres!$A$1:$I$89,3,0)*VLOOKUP('Données projet'!$B$11,Paramètres!$A$1:$I$89,5,0)</f>
        <v>1.3251148001056039</v>
      </c>
      <c r="BF6" s="14">
        <f t="shared" si="37"/>
        <v>0.59098337181506888</v>
      </c>
      <c r="BG6" s="22">
        <f t="shared" si="7"/>
        <v>3.3372043160951712</v>
      </c>
      <c r="BH6" s="62">
        <f t="shared" si="8"/>
        <v>263.67053764942847</v>
      </c>
      <c r="BI6" s="62">
        <f ca="1">AVERAGE(OFFSET($BH$3,0,0,'Données projet'!$E$11+1,1))-AVERAGE(OFFSET($H$3,0,0,'Données projet'!$E$11+1,1))</f>
        <v>79.219976593389219</v>
      </c>
      <c r="BJ6" s="62">
        <f t="shared" si="38"/>
        <v>361.44974834009048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13.45</v>
      </c>
      <c r="AI7" s="14">
        <f>IF('Données projet'!$A$62&gt;35,AI6+AH7-AQ6,IF(A7&lt;'Données projet'!$A$62,$AF$205^A7,IF(A7='Données projet'!$A$62,'Données projet'!$B$62,AI6+AH7-AQ6)))</f>
        <v>3.0616141470464489</v>
      </c>
      <c r="AJ7" s="14">
        <f>AI7*VLOOKUP('Données projet'!$B$10,Paramètres!$A$1:$I$89,3,0)*VLOOKUP('Données projet'!$B$10,Paramètres!$A$1:$I$89,5,0)</f>
        <v>1.5570144906219421</v>
      </c>
      <c r="AK7" s="14">
        <f t="shared" si="35"/>
        <v>0.68149371399730074</v>
      </c>
      <c r="AL7" s="22">
        <f t="shared" si="4"/>
        <v>3.898735123045181</v>
      </c>
      <c r="AM7" s="62">
        <f t="shared" si="5"/>
        <v>265.45429067860073</v>
      </c>
      <c r="AN7" s="62">
        <f ca="1">AVERAGE(OFFSET($AM$3,0,0,'Données projet'!$E$10+1,1))-AVERAGE(OFFSET($H$3,0,0,'Données projet'!$E$10+1,1))</f>
        <v>71.918343413484877</v>
      </c>
      <c r="AO7" s="62">
        <f t="shared" si="36"/>
        <v>324.6488976900601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13.45</v>
      </c>
      <c r="BD7" s="13">
        <f>IF('Données projet'!$A$88&gt;35,BD6+BC7-BL6,IF(A7&lt;'Données projet'!$A$88,$BA$205^A7,IF(A7='Données projet'!$A$88,'Données projet'!$B$88,BD6+BC7-BL6)))</f>
        <v>3.0616141470464489</v>
      </c>
      <c r="BE7" s="14">
        <f>BD7*VLOOKUP('Données projet'!$B$11,Paramètres!$A$1:$I$89,3,0)*VLOOKUP('Données projet'!$B$11,Paramètres!$A$1:$I$89,5,0)</f>
        <v>1.7528353314670331</v>
      </c>
      <c r="BF7" s="14">
        <f t="shared" si="37"/>
        <v>0.75669648618386598</v>
      </c>
      <c r="BG7" s="22">
        <f t="shared" si="7"/>
        <v>4.3707679157419816</v>
      </c>
      <c r="BH7" s="62">
        <f t="shared" si="8"/>
        <v>265.92632347129751</v>
      </c>
      <c r="BI7" s="62">
        <f ca="1">AVERAGE(OFFSET($BH$3,0,0,'Données projet'!$E$11+1,1))-AVERAGE(OFFSET($H$3,0,0,'Données projet'!$E$11+1,1))</f>
        <v>79.219976593389219</v>
      </c>
      <c r="BJ7" s="62">
        <f t="shared" si="38"/>
        <v>361.44974834009048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13.45</v>
      </c>
      <c r="AI8" s="14">
        <f>IF('Données projet'!$A$62&gt;35,AI7+AH8-AQ7,IF(A8&lt;'Données projet'!$A$62,$AF$205^A8,IF(A8='Données projet'!$A$62,'Données projet'!$B$62,AI7+AH8-AQ7)))</f>
        <v>4.0498419064028566</v>
      </c>
      <c r="AJ8" s="14">
        <f>AI8*VLOOKUP('Données projet'!$B$10,Paramètres!$A$1:$I$89,3,0)*VLOOKUP('Données projet'!$B$10,Paramètres!$A$1:$I$89,5,0)</f>
        <v>2.0595875999202371</v>
      </c>
      <c r="AK8" s="14">
        <f t="shared" si="35"/>
        <v>0.87258613919093186</v>
      </c>
      <c r="AL8" s="22">
        <f t="shared" si="4"/>
        <v>5.1068692622852856</v>
      </c>
      <c r="AM8" s="62">
        <f t="shared" si="5"/>
        <v>267.88464704006304</v>
      </c>
      <c r="AN8" s="62">
        <f ca="1">AVERAGE(OFFSET($AM$3,0,0,'Données projet'!$E$10+1,1))-AVERAGE(OFFSET($H$3,0,0,'Données projet'!$E$10+1,1))</f>
        <v>71.918343413484877</v>
      </c>
      <c r="AO8" s="62">
        <f t="shared" si="36"/>
        <v>324.6488976900601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13.45</v>
      </c>
      <c r="BD8" s="13">
        <f>IF('Données projet'!$A$88&gt;35,BD7+BC8-BL7,IF(A8&lt;'Données projet'!$A$88,$BA$205^A8,IF(A8='Données projet'!$A$88,'Données projet'!$B$88,BD7+BC8-BL7)))</f>
        <v>4.0498419064028566</v>
      </c>
      <c r="BE8" s="14">
        <f>BD8*VLOOKUP('Données projet'!$B$11,Paramètres!$A$1:$I$89,3,0)*VLOOKUP('Données projet'!$B$11,Paramètres!$A$1:$I$89,5,0)</f>
        <v>2.3186154882537635</v>
      </c>
      <c r="BF8" s="14">
        <f t="shared" si="37"/>
        <v>0.96887594391096465</v>
      </c>
      <c r="BG8" s="22">
        <f t="shared" si="7"/>
        <v>5.7257142443535676</v>
      </c>
      <c r="BH8" s="62">
        <f t="shared" si="8"/>
        <v>268.50349202213135</v>
      </c>
      <c r="BI8" s="62">
        <f ca="1">AVERAGE(OFFSET($BH$3,0,0,'Données projet'!$E$11+1,1))-AVERAGE(OFFSET($H$3,0,0,'Données projet'!$E$11+1,1))</f>
        <v>79.219976593389219</v>
      </c>
      <c r="BJ8" s="62">
        <f t="shared" si="38"/>
        <v>361.44974834009048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13.45</v>
      </c>
      <c r="AI9" s="14">
        <f>IF('Données projet'!$A$62&gt;35,AI8+AH9-AQ8,IF(A9&lt;'Données projet'!$A$62,$AF$205^A9,IF(A9='Données projet'!$A$62,'Données projet'!$B$62,AI8+AH9-AQ8)))</f>
        <v>5.3570498041626333</v>
      </c>
      <c r="AJ9" s="14">
        <f>AI9*VLOOKUP('Données projet'!$B$10,Paramètres!$A$1:$I$89,3,0)*VLOOKUP('Données projet'!$B$10,Paramètres!$A$1:$I$89,5,0)</f>
        <v>2.7243812484049488</v>
      </c>
      <c r="AK9" s="14">
        <f t="shared" si="35"/>
        <v>1.1172613256285324</v>
      </c>
      <c r="AL9" s="22">
        <f t="shared" si="4"/>
        <v>6.6908608164416465</v>
      </c>
      <c r="AM9" s="62">
        <f t="shared" si="5"/>
        <v>270.69086081644167</v>
      </c>
      <c r="AN9" s="62">
        <f ca="1">AVERAGE(OFFSET($AM$3,0,0,'Données projet'!$E$10+1,1))-AVERAGE(OFFSET($H$3,0,0,'Données projet'!$E$10+1,1))</f>
        <v>71.918343413484877</v>
      </c>
      <c r="AO9" s="62">
        <f t="shared" si="36"/>
        <v>324.6488976900601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13.45</v>
      </c>
      <c r="BD9" s="13">
        <f>IF('Données projet'!$A$88&gt;35,BD8+BC9-BL8,IF(A9&lt;'Données projet'!$A$88,$BA$205^A9,IF(A9='Données projet'!$A$88,'Données projet'!$B$88,BD8+BC9-BL8)))</f>
        <v>5.3570498041626333</v>
      </c>
      <c r="BE9" s="14">
        <f>BD9*VLOOKUP('Données projet'!$B$11,Paramètres!$A$1:$I$89,3,0)*VLOOKUP('Données projet'!$B$11,Paramètres!$A$1:$I$89,5,0)</f>
        <v>3.0670181538791912</v>
      </c>
      <c r="BF9" s="14">
        <f t="shared" si="37"/>
        <v>1.2405510159343702</v>
      </c>
      <c r="BG9" s="22">
        <f t="shared" si="7"/>
        <v>7.5023496374252856</v>
      </c>
      <c r="BH9" s="62">
        <f t="shared" si="8"/>
        <v>271.50234963742531</v>
      </c>
      <c r="BI9" s="62">
        <f ca="1">AVERAGE(OFFSET($BH$3,0,0,'Données projet'!$E$11+1,1))-AVERAGE(OFFSET($H$3,0,0,'Données projet'!$E$11+1,1))</f>
        <v>79.219976593389219</v>
      </c>
      <c r="BJ9" s="62">
        <f t="shared" si="38"/>
        <v>361.44974834009048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13.45</v>
      </c>
      <c r="AI10" s="14">
        <f>IF('Données projet'!$A$62&gt;35,AI9+AH10-AQ9,IF(A10&lt;'Données projet'!$A$62,$AF$205^A10,IF(A10='Données projet'!$A$62,'Données projet'!$B$62,AI9+AH10-AQ9)))</f>
        <v>7.0861982436664999</v>
      </c>
      <c r="AJ10" s="14">
        <f>AI10*VLOOKUP('Données projet'!$B$10,Paramètres!$A$1:$I$89,3,0)*VLOOKUP('Données projet'!$B$10,Paramètres!$A$1:$I$89,5,0)</f>
        <v>3.6037569787990353</v>
      </c>
      <c r="AK10" s="14">
        <f t="shared" si="35"/>
        <v>1.4305440044035465</v>
      </c>
      <c r="AL10" s="22">
        <f t="shared" si="4"/>
        <v>8.7680742124111628</v>
      </c>
      <c r="AM10" s="62">
        <f t="shared" si="5"/>
        <v>273.99029643463336</v>
      </c>
      <c r="AN10" s="62">
        <f ca="1">AVERAGE(OFFSET($AM$3,0,0,'Données projet'!$E$10+1,1))-AVERAGE(OFFSET($H$3,0,0,'Données projet'!$E$10+1,1))</f>
        <v>71.918343413484877</v>
      </c>
      <c r="AO10" s="62">
        <f t="shared" si="36"/>
        <v>324.6488976900601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13.45</v>
      </c>
      <c r="BD10" s="13">
        <f>IF('Données projet'!$A$88&gt;35,BD9+BC10-BL9,IF(A10&lt;'Données projet'!$A$88,$BA$205^A10,IF(A10='Données projet'!$A$88,'Données projet'!$B$88,BD9+BC10-BL9)))</f>
        <v>7.0861982436664999</v>
      </c>
      <c r="BE10" s="14">
        <f>BD10*VLOOKUP('Données projet'!$B$11,Paramètres!$A$1:$I$89,3,0)*VLOOKUP('Données projet'!$B$11,Paramètres!$A$1:$I$89,5,0)</f>
        <v>4.0569902184639446</v>
      </c>
      <c r="BF10" s="14">
        <f t="shared" si="37"/>
        <v>1.5884044111195541</v>
      </c>
      <c r="BG10" s="22">
        <f t="shared" si="7"/>
        <v>9.8323956465245939</v>
      </c>
      <c r="BH10" s="62">
        <f t="shared" si="8"/>
        <v>275.05461786874685</v>
      </c>
      <c r="BI10" s="62">
        <f ca="1">AVERAGE(OFFSET($BH$3,0,0,'Données projet'!$E$11+1,1))-AVERAGE(OFFSET($H$3,0,0,'Données projet'!$E$11+1,1))</f>
        <v>79.219976593389219</v>
      </c>
      <c r="BJ10" s="62">
        <f t="shared" si="38"/>
        <v>361.44974834009048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13.45</v>
      </c>
      <c r="AI11" s="14">
        <f>IF('Données projet'!$A$62&gt;35,AI10+AH11-AQ10,IF(A11&lt;'Données projet'!$A$62,$AF$205^A11,IF(A11='Données projet'!$A$62,'Données projet'!$B$62,AI10+AH11-AQ10)))</f>
        <v>9.3734811853949545</v>
      </c>
      <c r="AJ11" s="14">
        <f>AI11*VLOOKUP('Données projet'!$B$10,Paramètres!$A$1:$I$89,3,0)*VLOOKUP('Données projet'!$B$10,Paramètres!$A$1:$I$89,5,0)</f>
        <v>4.7669775916444586</v>
      </c>
      <c r="AK11" s="14">
        <f t="shared" si="35"/>
        <v>1.8316718762136226</v>
      </c>
      <c r="AL11" s="22">
        <f t="shared" si="4"/>
        <v>11.492647823186156</v>
      </c>
      <c r="AM11" s="62">
        <f t="shared" si="5"/>
        <v>277.93709226763059</v>
      </c>
      <c r="AN11" s="62">
        <f ca="1">AVERAGE(OFFSET($AM$3,0,0,'Données projet'!$E$10+1,1))-AVERAGE(OFFSET($H$3,0,0,'Données projet'!$E$10+1,1))</f>
        <v>71.918343413484877</v>
      </c>
      <c r="AO11" s="62">
        <f t="shared" si="36"/>
        <v>324.6488976900601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13.45</v>
      </c>
      <c r="BD11" s="13">
        <f>IF('Données projet'!$A$88&gt;35,BD10+BC11-BL10,IF(A11&lt;'Données projet'!$A$88,$BA$205^A11,IF(A11='Données projet'!$A$88,'Données projet'!$B$88,BD10+BC11-BL10)))</f>
        <v>9.3734811853949545</v>
      </c>
      <c r="BE11" s="14">
        <f>BD11*VLOOKUP('Données projet'!$B$11,Paramètres!$A$1:$I$89,3,0)*VLOOKUP('Données projet'!$B$11,Paramètres!$A$1:$I$89,5,0)</f>
        <v>5.3665054482623198</v>
      </c>
      <c r="BF11" s="14">
        <f t="shared" si="37"/>
        <v>2.0337967087663364</v>
      </c>
      <c r="BG11" s="22">
        <f t="shared" si="7"/>
        <v>12.888859590158242</v>
      </c>
      <c r="BH11" s="62">
        <f t="shared" si="8"/>
        <v>279.33330403460269</v>
      </c>
      <c r="BI11" s="62">
        <f ca="1">AVERAGE(OFFSET($BH$3,0,0,'Données projet'!$E$11+1,1))-AVERAGE(OFFSET($H$3,0,0,'Données projet'!$E$11+1,1))</f>
        <v>79.219976593389219</v>
      </c>
      <c r="BJ11" s="62">
        <f t="shared" si="38"/>
        <v>361.44974834009048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13.45</v>
      </c>
      <c r="AI12" s="14">
        <f>IF('Données projet'!$A$62&gt;35,AI11+AH12-AQ11,IF(A12&lt;'Données projet'!$A$62,$AF$205^A12,IF(A12='Données projet'!$A$62,'Données projet'!$B$62,AI11+AH12-AQ11)))</f>
        <v>12.399053273944547</v>
      </c>
      <c r="AJ12" s="14">
        <f>AI12*VLOOKUP('Données projet'!$B$10,Paramètres!$A$1:$I$89,3,0)*VLOOKUP('Données projet'!$B$10,Paramètres!$A$1:$I$89,5,0)</f>
        <v>6.30566253299724</v>
      </c>
      <c r="AK12" s="14">
        <f t="shared" si="35"/>
        <v>2.3452769378532903</v>
      </c>
      <c r="AL12" s="22">
        <f t="shared" si="4"/>
        <v>15.06705291173134</v>
      </c>
      <c r="AM12" s="62">
        <f t="shared" si="5"/>
        <v>282.73371957839805</v>
      </c>
      <c r="AN12" s="62">
        <f ca="1">AVERAGE(OFFSET($AM$3,0,0,'Données projet'!$E$10+1,1))-AVERAGE(OFFSET($H$3,0,0,'Données projet'!$E$10+1,1))</f>
        <v>71.918343413484877</v>
      </c>
      <c r="AO12" s="62">
        <f t="shared" si="36"/>
        <v>324.6488976900601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13.45</v>
      </c>
      <c r="BD12" s="13">
        <f>IF('Données projet'!$A$88&gt;35,BD11+BC12-BL11,IF(A12&lt;'Données projet'!$A$88,$BA$205^A12,IF(A12='Données projet'!$A$88,'Données projet'!$B$88,BD11+BC12-BL11)))</f>
        <v>12.399053273944547</v>
      </c>
      <c r="BE12" s="14">
        <f>BD12*VLOOKUP('Données projet'!$B$11,Paramètres!$A$1:$I$89,3,0)*VLOOKUP('Données projet'!$B$11,Paramètres!$A$1:$I$89,5,0)</f>
        <v>7.0987059803987318</v>
      </c>
      <c r="BF12" s="14">
        <f t="shared" si="37"/>
        <v>2.6040780443774865</v>
      </c>
      <c r="BG12" s="22">
        <f t="shared" si="7"/>
        <v>16.899015509818579</v>
      </c>
      <c r="BH12" s="62">
        <f t="shared" si="8"/>
        <v>284.56568217648527</v>
      </c>
      <c r="BI12" s="62">
        <f ca="1">AVERAGE(OFFSET($BH$3,0,0,'Données projet'!$E$11+1,1))-AVERAGE(OFFSET($H$3,0,0,'Données projet'!$E$11+1,1))</f>
        <v>79.219976593389219</v>
      </c>
      <c r="BJ12" s="62">
        <f t="shared" si="38"/>
        <v>361.44974834009048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13.45</v>
      </c>
      <c r="AI13" s="14">
        <f>IF('Données projet'!$A$62&gt;35,AI12+AH13-AQ12,IF(A13&lt;'Données projet'!$A$62,$AF$205^A13,IF(A13='Données projet'!$A$62,'Données projet'!$B$62,AI12+AH13-AQ12)))</f>
        <v>16.401219466856727</v>
      </c>
      <c r="AJ13" s="14">
        <f>AI13*VLOOKUP('Données projet'!$B$10,Paramètres!$A$1:$I$89,3,0)*VLOOKUP('Données projet'!$B$10,Paramètres!$A$1:$I$89,5,0)</f>
        <v>8.3410041720646575</v>
      </c>
      <c r="AK13" s="14">
        <f t="shared" si="35"/>
        <v>3.0028980554075062</v>
      </c>
      <c r="AL13" s="22">
        <f t="shared" si="4"/>
        <v>19.757296379514017</v>
      </c>
      <c r="AM13" s="62">
        <f t="shared" si="5"/>
        <v>288.64618526840286</v>
      </c>
      <c r="AN13" s="62">
        <f ca="1">AVERAGE(OFFSET($AM$3,0,0,'Données projet'!$E$10+1,1))-AVERAGE(OFFSET($H$3,0,0,'Données projet'!$E$10+1,1))</f>
        <v>71.918343413484877</v>
      </c>
      <c r="AO13" s="62">
        <f t="shared" si="36"/>
        <v>324.6488976900601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13.45</v>
      </c>
      <c r="BD13" s="13">
        <f>IF('Données projet'!$A$88&gt;35,BD12+BC13-BL12,IF(A13&lt;'Données projet'!$A$88,$BA$205^A13,IF(A13='Données projet'!$A$88,'Données projet'!$B$88,BD12+BC13-BL12)))</f>
        <v>16.401219466856727</v>
      </c>
      <c r="BE13" s="14">
        <f>BD13*VLOOKUP('Données projet'!$B$11,Paramètres!$A$1:$I$89,3,0)*VLOOKUP('Données projet'!$B$11,Paramètres!$A$1:$I$89,5,0)</f>
        <v>9.3900261691648126</v>
      </c>
      <c r="BF13" s="14">
        <f t="shared" si="37"/>
        <v>3.3342675951728928</v>
      </c>
      <c r="BG13" s="22">
        <f t="shared" si="7"/>
        <v>22.1614783062215</v>
      </c>
      <c r="BH13" s="62">
        <f t="shared" si="8"/>
        <v>291.05036719511037</v>
      </c>
      <c r="BI13" s="62">
        <f ca="1">AVERAGE(OFFSET($BH$3,0,0,'Données projet'!$E$11+1,1))-AVERAGE(OFFSET($H$3,0,0,'Données projet'!$E$11+1,1))</f>
        <v>79.219976593389219</v>
      </c>
      <c r="BJ13" s="62">
        <f t="shared" si="38"/>
        <v>361.44974834009048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13.45</v>
      </c>
      <c r="AI14" s="14">
        <f>IF('Données projet'!$A$62&gt;35,AI13+AH14-AQ13,IF(A14&lt;'Données projet'!$A$62,$AF$205^A14,IF(A14='Données projet'!$A$62,'Données projet'!$B$62,AI13+AH14-AQ13)))</f>
        <v>21.695204791585052</v>
      </c>
      <c r="AJ14" s="14">
        <f>AI14*VLOOKUP('Données projet'!$B$10,Paramètres!$A$1:$I$89,3,0)*VLOOKUP('Données projet'!$B$10,Paramètres!$A$1:$I$89,5,0)</f>
        <v>11.033313348808495</v>
      </c>
      <c r="AK14" s="14">
        <f t="shared" si="35"/>
        <v>3.84491766649277</v>
      </c>
      <c r="AL14" s="22">
        <f t="shared" si="4"/>
        <v>25.912919018316362</v>
      </c>
      <c r="AM14" s="62">
        <f t="shared" si="5"/>
        <v>296.0240301294275</v>
      </c>
      <c r="AN14" s="62">
        <f ca="1">AVERAGE(OFFSET($AM$3,0,0,'Données projet'!$E$10+1,1))-AVERAGE(OFFSET($H$3,0,0,'Données projet'!$E$10+1,1))</f>
        <v>71.918343413484877</v>
      </c>
      <c r="AO14" s="62">
        <f t="shared" si="36"/>
        <v>324.6488976900601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13.45</v>
      </c>
      <c r="BD14" s="13">
        <f>IF('Données projet'!$A$88&gt;35,BD13+BC14-BL13,IF(A14&lt;'Données projet'!$A$88,$BA$205^A14,IF(A14='Données projet'!$A$88,'Données projet'!$B$88,BD13+BC14-BL13)))</f>
        <v>21.695204791585052</v>
      </c>
      <c r="BE14" s="14">
        <f>BD14*VLOOKUP('Données projet'!$B$11,Paramètres!$A$1:$I$89,3,0)*VLOOKUP('Données projet'!$B$11,Paramètres!$A$1:$I$89,5,0)</f>
        <v>12.420938647278273</v>
      </c>
      <c r="BF14" s="14">
        <f t="shared" si="37"/>
        <v>4.269203997254877</v>
      </c>
      <c r="BG14" s="22">
        <f t="shared" si="7"/>
        <v>29.068665105895235</v>
      </c>
      <c r="BH14" s="62">
        <f t="shared" si="8"/>
        <v>299.17977621700641</v>
      </c>
      <c r="BI14" s="62">
        <f ca="1">AVERAGE(OFFSET($BH$3,0,0,'Données projet'!$E$11+1,1))-AVERAGE(OFFSET($H$3,0,0,'Données projet'!$E$11+1,1))</f>
        <v>79.219976593389219</v>
      </c>
      <c r="BJ14" s="62">
        <f t="shared" si="38"/>
        <v>361.44974834009048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13.45</v>
      </c>
      <c r="AI15" s="14">
        <f>IF('Données projet'!$A$62&gt;35,AI14+AH15-AQ14,IF(A15&lt;'Données projet'!$A$62,$AF$205^A15,IF(A15='Données projet'!$A$62,'Données projet'!$B$62,AI14+AH15-AQ14)))</f>
        <v>28.697982604278909</v>
      </c>
      <c r="AJ15" s="14">
        <f>AI15*VLOOKUP('Données projet'!$B$10,Paramètres!$A$1:$I$89,3,0)*VLOOKUP('Données projet'!$B$10,Paramètres!$A$1:$I$89,5,0)</f>
        <v>14.594646033232085</v>
      </c>
      <c r="AK15" s="14">
        <f t="shared" si="35"/>
        <v>4.9230415383189019</v>
      </c>
      <c r="AL15" s="22">
        <f t="shared" si="4"/>
        <v>33.993305853784634</v>
      </c>
      <c r="AM15" s="62">
        <f t="shared" si="5"/>
        <v>305.32663918711796</v>
      </c>
      <c r="AN15" s="62">
        <f ca="1">AVERAGE(OFFSET($AM$3,0,0,'Données projet'!$E$10+1,1))-AVERAGE(OFFSET($H$3,0,0,'Données projet'!$E$10+1,1))</f>
        <v>71.918343413484877</v>
      </c>
      <c r="AO15" s="62">
        <f t="shared" si="36"/>
        <v>324.6488976900601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13.45</v>
      </c>
      <c r="BD15" s="13">
        <f>IF('Données projet'!$A$88&gt;35,BD14+BC15-BL14,IF(A15&lt;'Données projet'!$A$88,$BA$205^A15,IF(A15='Données projet'!$A$88,'Données projet'!$B$88,BD14+BC15-BL14)))</f>
        <v>28.697982604278909</v>
      </c>
      <c r="BE15" s="14">
        <f>BD15*VLOOKUP('Données projet'!$B$11,Paramètres!$A$1:$I$89,3,0)*VLOOKUP('Données projet'!$B$11,Paramètres!$A$1:$I$89,5,0)</f>
        <v>16.430169000601762</v>
      </c>
      <c r="BF15" s="14">
        <f t="shared" si="37"/>
        <v>5.4662987447568465</v>
      </c>
      <c r="BG15" s="22">
        <f t="shared" si="7"/>
        <v>38.136347989832906</v>
      </c>
      <c r="BH15" s="62">
        <f t="shared" si="8"/>
        <v>309.46968132316624</v>
      </c>
      <c r="BI15" s="62">
        <f ca="1">AVERAGE(OFFSET($BH$3,0,0,'Données projet'!$E$11+1,1))-AVERAGE(OFFSET($H$3,0,0,'Données projet'!$E$11+1,1))</f>
        <v>79.219976593389219</v>
      </c>
      <c r="BJ15" s="62">
        <f t="shared" si="38"/>
        <v>361.44974834009048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13.45</v>
      </c>
      <c r="AI16" s="14">
        <f>IF('Données projet'!$A$62&gt;35,AI15+AH16-AQ15,IF(A16&lt;'Données projet'!$A$62,$AF$205^A16,IF(A16='Données projet'!$A$62,'Données projet'!$B$62,AI15+AH16-AQ15)))</f>
        <v>37.96111691349121</v>
      </c>
      <c r="AJ16" s="14">
        <f>AI16*VLOOKUP('Données projet'!$B$10,Paramètres!$A$1:$I$89,3,0)*VLOOKUP('Données projet'!$B$10,Paramètres!$A$1:$I$89,5,0)</f>
        <v>19.305505617525089</v>
      </c>
      <c r="AK16" s="14">
        <f t="shared" si="35"/>
        <v>6.3034738556888428</v>
      </c>
      <c r="AL16" s="22">
        <f t="shared" si="4"/>
        <v>44.602305915847602</v>
      </c>
      <c r="AM16" s="62">
        <f t="shared" si="5"/>
        <v>317.15786147140312</v>
      </c>
      <c r="AN16" s="62">
        <f ca="1">AVERAGE(OFFSET($AM$3,0,0,'Données projet'!$E$10+1,1))-AVERAGE(OFFSET($H$3,0,0,'Données projet'!$E$10+1,1))</f>
        <v>71.918343413484877</v>
      </c>
      <c r="AO16" s="62">
        <f t="shared" si="36"/>
        <v>324.6488976900601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13.45</v>
      </c>
      <c r="BD16" s="13">
        <f>IF('Données projet'!$A$88&gt;35,BD15+BC16-BL15,IF(A16&lt;'Données projet'!$A$88,$BA$205^A16,IF(A16='Données projet'!$A$88,'Données projet'!$B$88,BD15+BC16-BL15)))</f>
        <v>37.96111691349121</v>
      </c>
      <c r="BE16" s="14">
        <f>BD16*VLOOKUP('Données projet'!$B$11,Paramètres!$A$1:$I$89,3,0)*VLOOKUP('Données projet'!$B$11,Paramètres!$A$1:$I$89,5,0)</f>
        <v>21.733498655311987</v>
      </c>
      <c r="BF16" s="14">
        <f t="shared" si="37"/>
        <v>6.9990616485282855</v>
      </c>
      <c r="BG16" s="22">
        <f t="shared" si="7"/>
        <v>50.042542529188474</v>
      </c>
      <c r="BH16" s="62">
        <f t="shared" si="8"/>
        <v>322.59809808474404</v>
      </c>
      <c r="BI16" s="62">
        <f ca="1">AVERAGE(OFFSET($BH$3,0,0,'Données projet'!$E$11+1,1))-AVERAGE(OFFSET($H$3,0,0,'Données projet'!$E$11+1,1))</f>
        <v>79.219976593389219</v>
      </c>
      <c r="BJ16" s="62">
        <f t="shared" si="38"/>
        <v>361.44974834009048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13.45</v>
      </c>
      <c r="AI17" s="14">
        <f>IF('Données projet'!$A$62&gt;35,AI16+AH17-AQ16,IF(A17&lt;'Données projet'!$A$62,$AF$205^A17,IF(A17='Données projet'!$A$62,'Données projet'!$B$62,AI16+AH17-AQ16)))</f>
        <v>50.214205548542168</v>
      </c>
      <c r="AJ17" s="14">
        <f>AI17*VLOOKUP('Données projet'!$B$10,Paramètres!$A$1:$I$89,3,0)*VLOOKUP('Données projet'!$B$10,Paramètres!$A$1:$I$89,5,0)</f>
        <v>25.536936373766604</v>
      </c>
      <c r="AK17" s="14">
        <f t="shared" si="35"/>
        <v>8.0709826110711393</v>
      </c>
      <c r="AL17" s="22">
        <f t="shared" si="4"/>
        <v>58.533792231925737</v>
      </c>
      <c r="AM17" s="62">
        <f t="shared" si="5"/>
        <v>332.31157000970353</v>
      </c>
      <c r="AN17" s="62">
        <f ca="1">AVERAGE(OFFSET($AM$3,0,0,'Données projet'!$E$10+1,1))-AVERAGE(OFFSET($H$3,0,0,'Données projet'!$E$10+1,1))</f>
        <v>71.918343413484877</v>
      </c>
      <c r="AO17" s="62">
        <f t="shared" si="36"/>
        <v>324.6488976900601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13.45</v>
      </c>
      <c r="BD17" s="13">
        <f>IF('Données projet'!$A$88&gt;35,BD16+BC17-BL16,IF(A17&lt;'Données projet'!$A$88,$BA$205^A17,IF(A17='Données projet'!$A$88,'Données projet'!$B$88,BD16+BC17-BL16)))</f>
        <v>50.214205548542168</v>
      </c>
      <c r="BE17" s="14">
        <f>BD17*VLOOKUP('Données projet'!$B$11,Paramètres!$A$1:$I$89,3,0)*VLOOKUP('Données projet'!$B$11,Paramètres!$A$1:$I$89,5,0)</f>
        <v>28.748636960651364</v>
      </c>
      <c r="BF17" s="14">
        <f t="shared" si="37"/>
        <v>8.9616148416488617</v>
      </c>
      <c r="BG17" s="22">
        <f t="shared" si="7"/>
        <v>65.678688555672892</v>
      </c>
      <c r="BH17" s="62">
        <f t="shared" si="8"/>
        <v>339.45646633345063</v>
      </c>
      <c r="BI17" s="62">
        <f ca="1">AVERAGE(OFFSET($BH$3,0,0,'Données projet'!$E$11+1,1))-AVERAGE(OFFSET($H$3,0,0,'Données projet'!$E$11+1,1))</f>
        <v>79.219976593389219</v>
      </c>
      <c r="BJ17" s="62">
        <f t="shared" si="38"/>
        <v>361.44974834009048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13.45</v>
      </c>
      <c r="AI18" s="14">
        <f>IF('Données projet'!$A$62&gt;35,AI17+AH18-AQ17,IF(A18&lt;'Données projet'!$A$62,$AF$205^A18,IF(A18='Données projet'!$A$62,'Données projet'!$B$62,AI17+AH18-AQ17)))</f>
        <v>66.422345912986714</v>
      </c>
      <c r="AJ18" s="14">
        <f>AI18*VLOOKUP('Données projet'!$B$10,Paramètres!$A$1:$I$89,3,0)*VLOOKUP('Données projet'!$B$10,Paramètres!$A$1:$I$89,5,0)</f>
        <v>33.779748237508528</v>
      </c>
      <c r="AK18" s="14">
        <f t="shared" si="35"/>
        <v>10.334104939520557</v>
      </c>
      <c r="AL18" s="22">
        <f t="shared" si="4"/>
        <v>76.831627616658992</v>
      </c>
      <c r="AM18" s="62">
        <f t="shared" si="5"/>
        <v>351.83162761665898</v>
      </c>
      <c r="AN18" s="62">
        <f ca="1">AVERAGE(OFFSET($AM$3,0,0,'Données projet'!$E$10+1,1))-AVERAGE(OFFSET($H$3,0,0,'Données projet'!$E$10+1,1))</f>
        <v>71.918343413484877</v>
      </c>
      <c r="AO18" s="62">
        <f t="shared" si="36"/>
        <v>324.6488976900601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13.45</v>
      </c>
      <c r="BD18" s="13">
        <f>IF('Données projet'!$A$88&gt;35,BD17+BC18-BL17,IF(A18&lt;'Données projet'!$A$88,$BA$205^A18,IF(A18='Données projet'!$A$88,'Données projet'!$B$88,BD17+BC18-BL17)))</f>
        <v>66.422345912986714</v>
      </c>
      <c r="BE18" s="14">
        <f>BD18*VLOOKUP('Données projet'!$B$11,Paramètres!$A$1:$I$89,3,0)*VLOOKUP('Données projet'!$B$11,Paramètres!$A$1:$I$89,5,0)</f>
        <v>38.028121482103153</v>
      </c>
      <c r="BF18" s="14">
        <f t="shared" si="37"/>
        <v>11.474472522605698</v>
      </c>
      <c r="BG18" s="22">
        <f t="shared" si="7"/>
        <v>86.217017891534582</v>
      </c>
      <c r="BH18" s="62">
        <f t="shared" si="8"/>
        <v>361.21701789153457</v>
      </c>
      <c r="BI18" s="62">
        <f ca="1">AVERAGE(OFFSET($BH$3,0,0,'Données projet'!$E$11+1,1))-AVERAGE(OFFSET($H$3,0,0,'Données projet'!$E$11+1,1))</f>
        <v>79.219976593389219</v>
      </c>
      <c r="BJ18" s="62">
        <f t="shared" si="38"/>
        <v>361.44974834009048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13.45</v>
      </c>
      <c r="AI19" s="14">
        <f>IF('Données projet'!$A$62&gt;35,AI18+AH19-AQ18,IF(A19&lt;'Données projet'!$A$62,$AF$205^A19,IF(A19='Données projet'!$A$62,'Données projet'!$B$62,AI18+AH19-AQ18)))</f>
        <v>87.862149532953197</v>
      </c>
      <c r="AJ19" s="14">
        <f>AI19*VLOOKUP('Données projet'!$B$10,Paramètres!$A$1:$I$89,3,0)*VLOOKUP('Données projet'!$B$10,Paramètres!$A$1:$I$89,5,0)</f>
        <v>44.683174766478686</v>
      </c>
      <c r="AK19" s="14">
        <f t="shared" si="35"/>
        <v>13.231812041638133</v>
      </c>
      <c r="AL19" s="22">
        <f t="shared" si="4"/>
        <v>100.86860202413679</v>
      </c>
      <c r="AM19" s="62">
        <f t="shared" si="5"/>
        <v>377.09082424635903</v>
      </c>
      <c r="AN19" s="62">
        <f ca="1">AVERAGE(OFFSET($AM$3,0,0,'Données projet'!$E$10+1,1))-AVERAGE(OFFSET($H$3,0,0,'Données projet'!$E$10+1,1))</f>
        <v>71.918343413484877</v>
      </c>
      <c r="AO19" s="62">
        <f t="shared" si="36"/>
        <v>324.6488976900601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13.45</v>
      </c>
      <c r="BD19" s="13">
        <f>IF('Données projet'!$A$88&gt;35,BD18+BC19-BL18,IF(A19&lt;'Données projet'!$A$88,$BA$205^A19,IF(A19='Données projet'!$A$88,'Données projet'!$B$88,BD18+BC19-BL18)))</f>
        <v>87.862149532953197</v>
      </c>
      <c r="BE19" s="14">
        <f>BD19*VLOOKUP('Données projet'!$B$11,Paramètres!$A$1:$I$89,3,0)*VLOOKUP('Données projet'!$B$11,Paramètres!$A$1:$I$89,5,0)</f>
        <v>50.302837850606366</v>
      </c>
      <c r="BF19" s="14">
        <f t="shared" si="37"/>
        <v>14.691941351923596</v>
      </c>
      <c r="BG19" s="22">
        <f t="shared" si="7"/>
        <v>113.19924044440636</v>
      </c>
      <c r="BH19" s="62">
        <f t="shared" si="8"/>
        <v>389.4214626666286</v>
      </c>
      <c r="BI19" s="62">
        <f ca="1">AVERAGE(OFFSET($BH$3,0,0,'Données projet'!$E$11+1,1))-AVERAGE(OFFSET($H$3,0,0,'Données projet'!$E$11+1,1))</f>
        <v>79.219976593389219</v>
      </c>
      <c r="BJ19" s="62">
        <f t="shared" si="38"/>
        <v>361.44974834009048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13.45</v>
      </c>
      <c r="AI20" s="14">
        <f>IF('Données projet'!$A$62&gt;35,AI19+AH20-AQ19,IF(A20&lt;'Données projet'!$A$62,$AF$205^A20,IF(A20='Données projet'!$A$62,'Données projet'!$B$62,AI19+AH20-AQ19)))</f>
        <v>116.22229258002892</v>
      </c>
      <c r="AJ20" s="14">
        <f>AI20*VLOOKUP('Données projet'!$B$10,Paramètres!$A$1:$I$89,3,0)*VLOOKUP('Données projet'!$B$10,Paramètres!$A$1:$I$89,5,0)</f>
        <v>59.106009114499507</v>
      </c>
      <c r="AK20" s="14">
        <f t="shared" si="35"/>
        <v>16.942042966457684</v>
      </c>
      <c r="AL20" s="22">
        <f t="shared" si="4"/>
        <v>132.45035737433378</v>
      </c>
      <c r="AM20" s="62">
        <f t="shared" si="5"/>
        <v>409.89480181877821</v>
      </c>
      <c r="AN20" s="62">
        <f ca="1">AVERAGE(OFFSET($AM$3,0,0,'Données projet'!$E$10+1,1))-AVERAGE(OFFSET($H$3,0,0,'Données projet'!$E$10+1,1))</f>
        <v>71.918343413484877</v>
      </c>
      <c r="AO20" s="62">
        <f t="shared" si="36"/>
        <v>324.6488976900601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13.45</v>
      </c>
      <c r="BD20" s="13">
        <f>IF('Données projet'!$A$88&gt;35,BD19+BC20-BL19,IF(A20&lt;'Données projet'!$A$88,$BA$205^A20,IF(A20='Données projet'!$A$88,'Données projet'!$B$88,BD19+BC20-BL19)))</f>
        <v>116.22229258002892</v>
      </c>
      <c r="BE20" s="14">
        <f>BD20*VLOOKUP('Données projet'!$B$11,Paramètres!$A$1:$I$89,3,0)*VLOOKUP('Données projet'!$B$11,Paramètres!$A$1:$I$89,5,0)</f>
        <v>66.539586947918153</v>
      </c>
      <c r="BF20" s="14">
        <f t="shared" si="37"/>
        <v>18.81159593725231</v>
      </c>
      <c r="BG20" s="22">
        <f t="shared" si="7"/>
        <v>148.65331019167186</v>
      </c>
      <c r="BH20" s="62">
        <f t="shared" si="8"/>
        <v>426.09775463611629</v>
      </c>
      <c r="BI20" s="62">
        <f ca="1">AVERAGE(OFFSET($BH$3,0,0,'Données projet'!$E$11+1,1))-AVERAGE(OFFSET($H$3,0,0,'Données projet'!$E$11+1,1))</f>
        <v>79.219976593389219</v>
      </c>
      <c r="BJ20" s="62">
        <f t="shared" si="38"/>
        <v>361.44974834009048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13.45</v>
      </c>
      <c r="AI21" s="14">
        <f>IF('Données projet'!$A$62&gt;35,AI20+AH21-AQ20,IF(A21&lt;'Données projet'!$A$62,$AF$205^A21,IF(A21='Données projet'!$A$62,'Données projet'!$B$62,AI20+AH21-AQ20)))</f>
        <v>153.73652209011499</v>
      </c>
      <c r="AJ21" s="14">
        <f>AI21*VLOOKUP('Données projet'!$B$10,Paramètres!$A$1:$I$89,3,0)*VLOOKUP('Données projet'!$B$10,Paramètres!$A$1:$I$89,5,0)</f>
        <v>78.184245674148883</v>
      </c>
      <c r="AK21" s="14">
        <f t="shared" si="35"/>
        <v>21.692631286936187</v>
      </c>
      <c r="AL21" s="22">
        <f t="shared" si="4"/>
        <v>173.95222737388985</v>
      </c>
      <c r="AM21" s="62">
        <f t="shared" si="5"/>
        <v>452.61889404055654</v>
      </c>
      <c r="AN21" s="62">
        <f ca="1">AVERAGE(OFFSET($AM$3,0,0,'Données projet'!$E$10+1,1))-AVERAGE(OFFSET($H$3,0,0,'Données projet'!$E$10+1,1))</f>
        <v>71.918343413484877</v>
      </c>
      <c r="AO21" s="62">
        <f t="shared" si="36"/>
        <v>324.6488976900601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13.45</v>
      </c>
      <c r="BD21" s="13">
        <f>IF('Données projet'!$A$88&gt;35,BD20+BC21-BL20,IF(A21&lt;'Données projet'!$A$88,$BA$205^A21,IF(A21='Données projet'!$A$88,'Données projet'!$B$88,BD20+BC21-BL20)))</f>
        <v>153.73652209011499</v>
      </c>
      <c r="BE21" s="14">
        <f>BD21*VLOOKUP('Données projet'!$B$11,Paramètres!$A$1:$I$89,3,0)*VLOOKUP('Données projet'!$B$11,Paramètres!$A$1:$I$89,5,0)</f>
        <v>88.017233627032624</v>
      </c>
      <c r="BF21" s="14">
        <f t="shared" si="37"/>
        <v>24.086411266548861</v>
      </c>
      <c r="BG21" s="22">
        <f t="shared" si="7"/>
        <v>195.24718152298774</v>
      </c>
      <c r="BH21" s="62">
        <f t="shared" si="8"/>
        <v>473.91384818965446</v>
      </c>
      <c r="BI21" s="62">
        <f ca="1">AVERAGE(OFFSET($BH$3,0,0,'Données projet'!$E$11+1,1))-AVERAGE(OFFSET($H$3,0,0,'Données projet'!$E$11+1,1))</f>
        <v>79.219976593389219</v>
      </c>
      <c r="BJ21" s="62">
        <f t="shared" si="38"/>
        <v>361.44974834009048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13.45</v>
      </c>
      <c r="AI22" s="14">
        <f>IF('Données projet'!$A$62&gt;35,AI21+AH22-AQ21,IF(A22&lt;'Données projet'!$A$62,$AF$205^A22,IF(A22='Données projet'!$A$62,'Données projet'!$B$62,AI21+AH22-AQ21)))</f>
        <v>203.35959392721296</v>
      </c>
      <c r="AJ22" s="14">
        <f>AI22*VLOOKUP('Données projet'!$B$10,Paramètres!$A$1:$I$89,3,0)*VLOOKUP('Données projet'!$B$10,Paramètres!$A$1:$I$89,5,0)</f>
        <v>103.42055508762344</v>
      </c>
      <c r="AK22" s="14">
        <f t="shared" si="35"/>
        <v>27.775295640709391</v>
      </c>
      <c r="AL22" s="22">
        <f t="shared" si="4"/>
        <v>228.49944001851301</v>
      </c>
      <c r="AM22" s="62">
        <f t="shared" si="5"/>
        <v>508.38832890740184</v>
      </c>
      <c r="AN22" s="62">
        <f ca="1">AVERAGE(OFFSET($AM$3,0,0,'Données projet'!$E$10+1,1))-AVERAGE(OFFSET($H$3,0,0,'Données projet'!$E$10+1,1))</f>
        <v>71.918343413484877</v>
      </c>
      <c r="AO22" s="62">
        <f t="shared" si="36"/>
        <v>324.6488976900601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13.45</v>
      </c>
      <c r="BD22" s="13">
        <f>IF('Données projet'!$A$88&gt;35,BD21+BC22-BL21,IF(A22&lt;'Données projet'!$A$88,$BA$205^A22,IF(A22='Données projet'!$A$88,'Données projet'!$B$88,BD21+BC22-BL21)))</f>
        <v>203.35959392721296</v>
      </c>
      <c r="BE22" s="14">
        <f>BD22*VLOOKUP('Données projet'!$B$11,Paramètres!$A$1:$I$89,3,0)*VLOOKUP('Données projet'!$B$11,Paramètres!$A$1:$I$89,5,0)</f>
        <v>116.42743471520797</v>
      </c>
      <c r="BF22" s="14">
        <f t="shared" si="37"/>
        <v>30.840297103791158</v>
      </c>
      <c r="BG22" s="22">
        <f t="shared" si="7"/>
        <v>256.49129958475675</v>
      </c>
      <c r="BH22" s="62">
        <f t="shared" si="8"/>
        <v>536.3801884736456</v>
      </c>
      <c r="BI22" s="62">
        <f ca="1">AVERAGE(OFFSET($BH$3,0,0,'Données projet'!$E$11+1,1))-AVERAGE(OFFSET($H$3,0,0,'Données projet'!$E$11+1,1))</f>
        <v>79.219976593389219</v>
      </c>
      <c r="BJ22" s="62">
        <f t="shared" si="38"/>
        <v>361.44974834009048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269</v>
      </c>
      <c r="AG23" s="13">
        <f>VLOOKUP(A23,'Données projet'!$A$61:$I$81,9,0)</f>
        <v>13.45</v>
      </c>
      <c r="AH23" s="13">
        <f t="array" ref="AH23">INDEX(AG:AG,MIN(IF(ISNUMBER(AG23:AG219),ROW(AG23:AG219),"")))</f>
        <v>13.45</v>
      </c>
      <c r="AI23" s="14">
        <f>IF('Données projet'!$A$62&gt;35,AI22+AH23-AQ22,IF(A23&lt;'Données projet'!$A$62,$AF$205^A23,IF(A23='Données projet'!$A$62,'Données projet'!$B$62,AI22+AH23-AQ22)))</f>
        <v>269</v>
      </c>
      <c r="AJ23" s="14">
        <f>AI23*VLOOKUP('Données projet'!$B$10,Paramètres!$A$1:$I$89,3,0)*VLOOKUP('Données projet'!$B$10,Paramètres!$A$1:$I$89,5,0)</f>
        <v>136.80264</v>
      </c>
      <c r="AK23" s="14">
        <f t="shared" si="35"/>
        <v>35.563553251071234</v>
      </c>
      <c r="AL23" s="22">
        <f t="shared" si="4"/>
        <v>300.2044532456157</v>
      </c>
      <c r="AM23" s="62">
        <f t="shared" si="5"/>
        <v>581.31556435672678</v>
      </c>
      <c r="AN23" s="62">
        <f ca="1">AVERAGE(OFFSET($AM$3,0,0,'Données projet'!$E$10+1,1))-AVERAGE(OFFSET($H$3,0,0,'Données projet'!$E$10+1,1))</f>
        <v>71.918343413484877</v>
      </c>
      <c r="AO23" s="62">
        <f t="shared" si="36"/>
        <v>324.6488976900601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269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81.664883835431183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12.90769728290717</v>
      </c>
      <c r="AX23" s="23">
        <f t="shared" si="6"/>
        <v>94.572581118338348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269</v>
      </c>
      <c r="BB23" s="13">
        <f>VLOOKUP(A23,'Données projet'!$A$87:$I$107,9,0)</f>
        <v>13.45</v>
      </c>
      <c r="BC23" s="13">
        <f t="array" ref="BC23">INDEX(BB:BB,MIN(IF(ISNUMBER(BB23:BB219),ROW(BB23:BB219),"")))</f>
        <v>13.45</v>
      </c>
      <c r="BD23" s="13">
        <f>IF('Données projet'!$A$88&gt;35,BD22+BC23-BL22,IF(A23&lt;'Données projet'!$A$88,$BA$205^A23,IF(A23='Données projet'!$A$88,'Données projet'!$B$88,BD22+BC23-BL22)))</f>
        <v>269</v>
      </c>
      <c r="BE23" s="14">
        <f>BD23*VLOOKUP('Données projet'!$B$11,Paramètres!$A$1:$I$89,3,0)*VLOOKUP('Données projet'!$B$11,Paramètres!$A$1:$I$89,5,0)</f>
        <v>154.00788</v>
      </c>
      <c r="BF23" s="14">
        <f t="shared" si="37"/>
        <v>39.487988265442723</v>
      </c>
      <c r="BG23" s="22">
        <f t="shared" si="7"/>
        <v>337.00530389564602</v>
      </c>
      <c r="BH23" s="62">
        <f t="shared" si="8"/>
        <v>618.11641500675717</v>
      </c>
      <c r="BI23" s="62">
        <f ca="1">AVERAGE(OFFSET($BH$3,0,0,'Données projet'!$E$11+1,1))-AVERAGE(OFFSET($H$3,0,0,'Données projet'!$E$11+1,1))</f>
        <v>79.219976593389219</v>
      </c>
      <c r="BJ23" s="62">
        <f t="shared" si="38"/>
        <v>361.44974834009048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269</v>
      </c>
      <c r="BM23" s="17">
        <f>IF(ISNA(VLOOKUP(A23,'Données projet'!$A$87:$I$107,5,0)),0%,VLOOKUP(A23,'Données projet'!$A$87:$I$107,5,0)*VLOOKUP('Données projet'!$B$11,Paramètres!$A$1:$I$89,7,0))</f>
        <v>0.54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0.1</v>
      </c>
      <c r="BP23" s="23">
        <f>EXP(-LN(2)/35)*BP22+(1-EXP(-LN(2)/35))/(LN(2)/35)*BL23*BM23*VLOOKUP('Données projet'!$B$11,Paramètres!$A$1:$I$89,3,0)*0.475*44/12</f>
        <v>91.935620759519125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14.53105798413169</v>
      </c>
      <c r="BS23" s="24">
        <f t="shared" si="9"/>
        <v>106.46667874365082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71.918343413484877</v>
      </c>
      <c r="AO24" s="62">
        <f t="shared" si="36"/>
        <v>324.6488976900601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80.063485274079127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9.127120278246835</v>
      </c>
      <c r="AX24" s="23">
        <f t="shared" si="6"/>
        <v>89.190605552325962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79.219976593389219</v>
      </c>
      <c r="BJ24" s="62">
        <f t="shared" si="38"/>
        <v>361.44974834009048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90.132819311616657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10.275009638394442</v>
      </c>
      <c r="BS24" s="24">
        <f t="shared" si="9"/>
        <v>100.40782895001109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71.918343413484877</v>
      </c>
      <c r="AO25" s="62">
        <f t="shared" si="36"/>
        <v>324.6488976900601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78.493489161758504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6.4538486414535861</v>
      </c>
      <c r="AX25" s="23">
        <f t="shared" si="6"/>
        <v>84.947337803212093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79.219976593389219</v>
      </c>
      <c r="BJ25" s="62">
        <f t="shared" si="38"/>
        <v>361.44974834009048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88.365369700507244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7.2655289920658461</v>
      </c>
      <c r="BS25" s="24">
        <f t="shared" si="9"/>
        <v>95.630898692573084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71.918343413484877</v>
      </c>
      <c r="AO26" s="62">
        <f t="shared" si="36"/>
        <v>324.6488976900601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76.954279715597423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4.5635601391234184</v>
      </c>
      <c r="AX26" s="23">
        <f t="shared" si="6"/>
        <v>81.517839854720847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79.219976593389219</v>
      </c>
      <c r="BJ26" s="62">
        <f t="shared" si="38"/>
        <v>361.44974834009048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86.632578698233871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5.1375048191972219</v>
      </c>
      <c r="BS26" s="24">
        <f t="shared" si="9"/>
        <v>91.77008351743109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71.918343413484877</v>
      </c>
      <c r="AO27" s="62">
        <f t="shared" si="36"/>
        <v>324.6488976900601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75.445253227850486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3.2269243207267935</v>
      </c>
      <c r="AX27" s="23">
        <f t="shared" si="6"/>
        <v>78.672177548577281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79.219976593389219</v>
      </c>
      <c r="BJ27" s="62">
        <f t="shared" si="38"/>
        <v>361.44974834009048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84.933766670616933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3.6327644960329235</v>
      </c>
      <c r="BS27" s="24">
        <f t="shared" si="9"/>
        <v>88.566531166649852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71.918343413484877</v>
      </c>
      <c r="AO28" s="62">
        <f t="shared" si="36"/>
        <v>324.6488976900601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73.965817829112993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2.2817800695617092</v>
      </c>
      <c r="AX28" s="23">
        <f t="shared" si="6"/>
        <v>76.247597898674698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79.219976593389219</v>
      </c>
      <c r="BJ28" s="62">
        <f t="shared" si="38"/>
        <v>361.44974834009048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83.268267310688543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2.5687524095986114</v>
      </c>
      <c r="BS28" s="24">
        <f t="shared" si="9"/>
        <v>85.837019720287159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71.918343413484877</v>
      </c>
      <c r="AO29" s="62">
        <f t="shared" si="36"/>
        <v>324.6488976900601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72.515393256178257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1.6134621603633967</v>
      </c>
      <c r="AX29" s="23">
        <f t="shared" si="6"/>
        <v>74.128855416541654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79.219976593389219</v>
      </c>
      <c r="BJ29" s="62">
        <f t="shared" si="38"/>
        <v>361.44974834009048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81.635427377354034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1.8163822480164622</v>
      </c>
      <c r="BS29" s="24">
        <f t="shared" si="9"/>
        <v>83.451809625370501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71.918343413484877</v>
      </c>
      <c r="AO30" s="62">
        <f t="shared" si="36"/>
        <v>324.6488976900601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71.093410624447131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1.1408900347808546</v>
      </c>
      <c r="AX30" s="23">
        <f t="shared" si="6"/>
        <v>72.234300659227983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79.219976593389219</v>
      </c>
      <c r="BJ30" s="62">
        <f t="shared" si="38"/>
        <v>361.44974834009048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80.034606439178205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1.2843762047993059</v>
      </c>
      <c r="BS30" s="24">
        <f t="shared" si="9"/>
        <v>81.318982643977506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71.918343413484877</v>
      </c>
      <c r="AO31" s="62">
        <f t="shared" si="36"/>
        <v>324.6488976900601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69.699312204800492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0.80673108018169837</v>
      </c>
      <c r="AX31" s="23">
        <f t="shared" si="6"/>
        <v>70.506043284982184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79.219976593389219</v>
      </c>
      <c r="BJ31" s="62">
        <f t="shared" si="38"/>
        <v>361.44974834009048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78.465176623195646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0.90819112400823121</v>
      </c>
      <c r="BS31" s="24">
        <f t="shared" si="9"/>
        <v>79.373367747203872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71.918343413484877</v>
      </c>
      <c r="AO32" s="62">
        <f t="shared" si="36"/>
        <v>324.6488976900601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68.33255120484705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0.5704450173904273</v>
      </c>
      <c r="AX32" s="23">
        <f t="shared" si="6"/>
        <v>68.902996222237476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79.219976593389219</v>
      </c>
      <c r="BJ32" s="62">
        <f t="shared" si="38"/>
        <v>361.44974834009048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76.926522368646829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0.64218810239965307</v>
      </c>
      <c r="BS32" s="24">
        <f t="shared" si="9"/>
        <v>77.568710471046487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71.918343413484877</v>
      </c>
      <c r="AO33" s="62">
        <f t="shared" si="36"/>
        <v>324.6488976900601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66.992591554460802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0.40336554009084918</v>
      </c>
      <c r="AX33" s="23">
        <f t="shared" si="6"/>
        <v>67.395957094551648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79.219976593389219</v>
      </c>
      <c r="BJ33" s="62">
        <f t="shared" si="38"/>
        <v>361.44974834009048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75.41804018554329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0.45409556200411572</v>
      </c>
      <c r="BS33" s="24">
        <f t="shared" si="9"/>
        <v>75.872135747547404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71.918343413484877</v>
      </c>
      <c r="AO34" s="62">
        <f t="shared" si="36"/>
        <v>324.6488976900601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65.678907695523947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0.28522250869521365</v>
      </c>
      <c r="AX34" s="23">
        <f t="shared" si="6"/>
        <v>65.96413020421916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79.219976593389219</v>
      </c>
      <c r="BJ34" s="62">
        <f t="shared" si="38"/>
        <v>361.44974834009048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73.939138417967129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0.32109405119982659</v>
      </c>
      <c r="BS34" s="24">
        <f t="shared" si="9"/>
        <v>74.260232469166951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71.918343413484877</v>
      </c>
      <c r="AO35" s="62">
        <f t="shared" si="36"/>
        <v>324.6488976900601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64.390984375792797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0.20168277004542459</v>
      </c>
      <c r="AX35" s="23">
        <f t="shared" si="6"/>
        <v>64.59266714583822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79.219976593389219</v>
      </c>
      <c r="BJ35" s="62">
        <f t="shared" si="38"/>
        <v>361.44974834009048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72.489237012012126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0.22704778100205789</v>
      </c>
      <c r="BS35" s="24">
        <f t="shared" si="9"/>
        <v>72.716284793014182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71.918343413484877</v>
      </c>
      <c r="AO36" s="62">
        <f t="shared" si="36"/>
        <v>324.6488976900601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63.128316446805925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0.14261125434760683</v>
      </c>
      <c r="AX36" s="23">
        <f t="shared" si="6"/>
        <v>63.270927701153532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79.219976593389219</v>
      </c>
      <c r="BJ36" s="62">
        <f t="shared" si="38"/>
        <v>361.44974834009048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71.067767288275363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0.16054702559991332</v>
      </c>
      <c r="BS36" s="24">
        <f t="shared" si="9"/>
        <v>71.228314313875273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71.918343413484877</v>
      </c>
      <c r="AO37" s="62">
        <f t="shared" si="36"/>
        <v>324.6488976900601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61.890408665755096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0.1008413850227123</v>
      </c>
      <c r="AX37" s="23">
        <f t="shared" si="6"/>
        <v>61.991250050777808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79.219976593389219</v>
      </c>
      <c r="BJ37" s="62">
        <f t="shared" si="38"/>
        <v>361.44974834009048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69.674171718810157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0.11352389050102896</v>
      </c>
      <c r="BS37" s="24">
        <f t="shared" si="9"/>
        <v>69.787695609311186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71.918343413484877</v>
      </c>
      <c r="AO38" s="62">
        <f t="shared" si="36"/>
        <v>324.6488976900601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60.67677550124148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7.1305627173803413E-2</v>
      </c>
      <c r="AX38" s="23">
        <f t="shared" si="6"/>
        <v>60.748081128415286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79.219976593389219</v>
      </c>
      <c r="BJ38" s="62">
        <f t="shared" si="38"/>
        <v>361.44974834009048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68.307903708452798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8.0273512799956676E-2</v>
      </c>
      <c r="BS38" s="24">
        <f t="shared" si="9"/>
        <v>68.388177221252761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71.918343413484877</v>
      </c>
      <c r="AO39" s="62">
        <f t="shared" si="36"/>
        <v>324.6488976900601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59.486940942840839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5.0420692511356148E-2</v>
      </c>
      <c r="AX39" s="23">
        <f t="shared" si="6"/>
        <v>59.537361635352198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79.219976593389219</v>
      </c>
      <c r="BJ39" s="62">
        <f t="shared" si="38"/>
        <v>361.44974834009048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66.968427380437348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5.6761945250514492E-2</v>
      </c>
      <c r="BS39" s="24">
        <f t="shared" si="9"/>
        <v>67.025189325687862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71.918343413484877</v>
      </c>
      <c r="AO40" s="62">
        <f t="shared" si="36"/>
        <v>324.6488976900601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58.320438314403013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3.5652813586901706E-2</v>
      </c>
      <c r="AX40" s="23">
        <f t="shared" si="6"/>
        <v>58.356091127989913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79.219976593389219</v>
      </c>
      <c r="BJ40" s="62">
        <f t="shared" si="38"/>
        <v>361.44974834009048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65.655217366214401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4.0136756399978345E-2</v>
      </c>
      <c r="BS40" s="24">
        <f t="shared" si="9"/>
        <v>65.695354122614376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71.918343413484877</v>
      </c>
      <c r="AO41" s="62">
        <f t="shared" si="36"/>
        <v>324.6488976900601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57.176810091012506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2.5210346255678074E-2</v>
      </c>
      <c r="AX41" s="23">
        <f t="shared" si="6"/>
        <v>57.202020437268182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79.219976593389219</v>
      </c>
      <c r="BJ41" s="62">
        <f t="shared" si="38"/>
        <v>361.44974834009048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64.367758599391337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2.838097262525725E-2</v>
      </c>
      <c r="BS41" s="24">
        <f t="shared" si="9"/>
        <v>64.396139572016594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71.918343413484877</v>
      </c>
      <c r="AO42" s="62">
        <f t="shared" si="36"/>
        <v>324.6488976900601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56.055607719538344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1.7826406793450853E-2</v>
      </c>
      <c r="AX42" s="23">
        <f t="shared" si="6"/>
        <v>56.073434126331797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79.219976593389219</v>
      </c>
      <c r="BJ42" s="62">
        <f t="shared" si="38"/>
        <v>361.44974834009048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63.105546113713373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2.0068378199989176E-2</v>
      </c>
      <c r="BS42" s="24">
        <f t="shared" si="9"/>
        <v>63.12561449191336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71.918343413484877</v>
      </c>
      <c r="AO43" s="62">
        <f t="shared" si="36"/>
        <v>324.6488976900601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54.956391442702866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1.2605173127839037E-2</v>
      </c>
      <c r="AX43" s="23">
        <f t="shared" si="6"/>
        <v>54.968996615830704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79.219976593389219</v>
      </c>
      <c r="BJ43" s="62">
        <f t="shared" si="38"/>
        <v>361.44974834009048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61.868084845005953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1.4190486312628628E-2</v>
      </c>
      <c r="BS43" s="24">
        <f t="shared" si="9"/>
        <v>61.882275331318581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71.918343413484877</v>
      </c>
      <c r="AO44" s="62">
        <f t="shared" si="36"/>
        <v>324.6488976900601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53.878730126600409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8.9132033967254266E-3</v>
      </c>
      <c r="AX44" s="23">
        <f t="shared" si="6"/>
        <v>53.887643329997132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79.219976593389219</v>
      </c>
      <c r="BJ44" s="62">
        <f t="shared" si="38"/>
        <v>361.44974834009048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60.654889437001039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1.003418909999459E-2</v>
      </c>
      <c r="BS44" s="24">
        <f t="shared" si="9"/>
        <v>60.664923626101036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71.918343413484877</v>
      </c>
      <c r="AO45" s="62">
        <f t="shared" si="36"/>
        <v>324.6488976900601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52.822201091598224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6.3025865639195185E-3</v>
      </c>
      <c r="AX45" s="23">
        <f t="shared" si="6"/>
        <v>52.828503678162143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79.219976593389219</v>
      </c>
      <c r="BJ45" s="62">
        <f t="shared" si="38"/>
        <v>361.44974834009048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59.465484050970971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7.095243156314315E-3</v>
      </c>
      <c r="BS45" s="24">
        <f t="shared" si="9"/>
        <v>59.472579294127286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71.918343413484877</v>
      </c>
      <c r="AO46" s="62">
        <f t="shared" si="36"/>
        <v>324.6488976900601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51.786389946553349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4.4566016983627133E-3</v>
      </c>
      <c r="AX46" s="23">
        <f t="shared" si="6"/>
        <v>51.790846548251714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79.219976593389219</v>
      </c>
      <c r="BJ46" s="62">
        <f t="shared" si="38"/>
        <v>361.44974834009048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58.299402179095303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5.0170945499972957E-3</v>
      </c>
      <c r="BS46" s="24">
        <f t="shared" si="9"/>
        <v>58.304419273645301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71.918343413484877</v>
      </c>
      <c r="AO47" s="62">
        <f t="shared" si="36"/>
        <v>324.6488976900601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50.770890426280388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3.1512932819597592E-3</v>
      </c>
      <c r="AX47" s="23">
        <f t="shared" si="6"/>
        <v>50.774041719562348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79.219976593389219</v>
      </c>
      <c r="BJ47" s="62">
        <f t="shared" si="38"/>
        <v>361.44974834009048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57.156186461487401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3.5476215781571579E-3</v>
      </c>
      <c r="BS47" s="24">
        <f t="shared" si="9"/>
        <v>57.159734083065558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71.918343413484877</v>
      </c>
      <c r="AO48" s="62">
        <f t="shared" si="36"/>
        <v>324.6488976900601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49.775304232206437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2.2283008491813566E-3</v>
      </c>
      <c r="AX48" s="23">
        <f t="shared" si="6"/>
        <v>49.77753253305562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79.219976593389219</v>
      </c>
      <c r="BJ48" s="62">
        <f t="shared" si="38"/>
        <v>361.44974834009048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56.035388506809056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2.5085472749986478E-3</v>
      </c>
      <c r="BS48" s="24">
        <f t="shared" si="9"/>
        <v>56.037897054084056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71.918343413484877</v>
      </c>
      <c r="AO49" s="62">
        <f t="shared" si="36"/>
        <v>324.6488976900601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48.799240876150655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1.5756466409798796E-3</v>
      </c>
      <c r="AX49" s="23">
        <f t="shared" si="6"/>
        <v>48.800816522791635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79.219976593389219</v>
      </c>
      <c r="BJ49" s="62">
        <f t="shared" si="38"/>
        <v>361.44974834009048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54.936568716402704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1.773810789078579E-3</v>
      </c>
      <c r="BS49" s="24">
        <f t="shared" si="9"/>
        <v>54.938342527191786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71.918343413484877</v>
      </c>
      <c r="AO50" s="62">
        <f t="shared" si="36"/>
        <v>324.6488976900601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47.842317527167268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1.1141504245906783E-3</v>
      </c>
      <c r="AX50" s="23">
        <f t="shared" si="6"/>
        <v>47.843431677591859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79.219976593389219</v>
      </c>
      <c r="BJ50" s="62">
        <f t="shared" si="38"/>
        <v>361.44974834009048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53.859296111872325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1.2542736374993239E-3</v>
      </c>
      <c r="BS50" s="24">
        <f t="shared" si="9"/>
        <v>53.860550385509825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71.918343413484877</v>
      </c>
      <c r="AO51" s="62">
        <f t="shared" si="36"/>
        <v>324.6488976900601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46.904158861391828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7.8782332048993981E-4</v>
      </c>
      <c r="AX51" s="23">
        <f t="shared" si="6"/>
        <v>46.904946684712321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79.219976593389219</v>
      </c>
      <c r="BJ51" s="62">
        <f t="shared" si="38"/>
        <v>361.44974834009048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52.803148166045375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8.8690539453928948E-4</v>
      </c>
      <c r="BS51" s="24">
        <f t="shared" si="9"/>
        <v>52.804035071439912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71.918343413484877</v>
      </c>
      <c r="AO52" s="62">
        <f t="shared" si="36"/>
        <v>324.6488976900601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45.984396914831962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5.5707521229533916E-4</v>
      </c>
      <c r="AX52" s="23">
        <f t="shared" si="6"/>
        <v>45.984953990044254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79.219976593389219</v>
      </c>
      <c r="BJ52" s="62">
        <f t="shared" si="38"/>
        <v>361.44974834009048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51.767710637249458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6.2713681874966196E-4</v>
      </c>
      <c r="BS52" s="24">
        <f t="shared" si="9"/>
        <v>51.768337774068208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71.918343413484877</v>
      </c>
      <c r="AO53" s="62">
        <f t="shared" si="36"/>
        <v>324.6488976900601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45.082670939044746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3.9391166024496991E-4</v>
      </c>
      <c r="AX53" s="23">
        <f t="shared" si="6"/>
        <v>45.083064850704993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79.219976593389219</v>
      </c>
      <c r="BJ53" s="62">
        <f t="shared" si="38"/>
        <v>361.44974834009048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50.752577406838697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4.4345269726964474E-4</v>
      </c>
      <c r="BS53" s="24">
        <f t="shared" si="9"/>
        <v>50.753020859535965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71.918343413484877</v>
      </c>
      <c r="AO54" s="62">
        <f t="shared" si="36"/>
        <v>324.6488976900601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44.198627259644176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2.7853760614766958E-4</v>
      </c>
      <c r="AX54" s="23">
        <f t="shared" si="6"/>
        <v>44.198905797250326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79.219976593389219</v>
      </c>
      <c r="BJ54" s="62">
        <f t="shared" si="38"/>
        <v>361.44974834009048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49.757350319906152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3.1356840937483098E-4</v>
      </c>
      <c r="BS54" s="24">
        <f t="shared" si="9"/>
        <v>49.757663888315527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71.918343413484877</v>
      </c>
      <c r="AO55" s="62">
        <f t="shared" si="36"/>
        <v>324.6488976900601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43.331919137583249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1.9695583012248495E-4</v>
      </c>
      <c r="AX55" s="23">
        <f t="shared" si="6"/>
        <v>43.332116093413369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79.219976593389219</v>
      </c>
      <c r="BJ55" s="62">
        <f t="shared" si="38"/>
        <v>361.44974834009048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48.781639029119773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2.2172634863482237E-4</v>
      </c>
      <c r="BS55" s="24">
        <f t="shared" si="9"/>
        <v>48.781860755468408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71.918343413484877</v>
      </c>
      <c r="AO56" s="62">
        <f t="shared" si="36"/>
        <v>324.6488976900601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42.482206633156181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1.3926880307383479E-4</v>
      </c>
      <c r="AX56" s="23">
        <f t="shared" si="6"/>
        <v>42.482345901959256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79.219976593389219</v>
      </c>
      <c r="BJ56" s="62">
        <f t="shared" si="38"/>
        <v>361.44974834009048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47.825060841620591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1.5678420468741549E-4</v>
      </c>
      <c r="BS56" s="24">
        <f t="shared" si="9"/>
        <v>47.825217625825275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71.918343413484877</v>
      </c>
      <c r="AO57" s="62">
        <f t="shared" si="36"/>
        <v>324.6488976900601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41.649156472667478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9.8477915061242477E-5</v>
      </c>
      <c r="AX57" s="23">
        <f t="shared" si="6"/>
        <v>41.649254950582538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79.219976593389219</v>
      </c>
      <c r="BJ57" s="62">
        <f t="shared" si="38"/>
        <v>361.44974834009048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46.887240568923183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1.1086317431741119E-4</v>
      </c>
      <c r="BS57" s="24">
        <f t="shared" si="9"/>
        <v>46.887351432097503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71.918343413484877</v>
      </c>
      <c r="AO58" s="62">
        <f t="shared" si="36"/>
        <v>324.6488976900601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40.832441917715535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6.9634401536917395E-5</v>
      </c>
      <c r="AX58" s="23">
        <f t="shared" si="6"/>
        <v>40.832511552117069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79.219976593389219</v>
      </c>
      <c r="BJ58" s="62">
        <f t="shared" si="38"/>
        <v>361.44974834009048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45.967810379759491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7.8392102343707745E-5</v>
      </c>
      <c r="BS58" s="24">
        <f t="shared" si="9"/>
        <v>45.967888771861837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71.918343413484877</v>
      </c>
      <c r="AO59" s="62">
        <f t="shared" si="36"/>
        <v>324.6488976900601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40.031742637039507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4.9238957530621238E-5</v>
      </c>
      <c r="AX59" s="23">
        <f t="shared" si="6"/>
        <v>40.031791875997037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79.219976593389219</v>
      </c>
      <c r="BJ59" s="62">
        <f t="shared" si="38"/>
        <v>361.44974834009048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45.066409655808258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5.5431587158705593E-5</v>
      </c>
      <c r="BS59" s="24">
        <f t="shared" si="9"/>
        <v>45.066465087395414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71.918343413484877</v>
      </c>
      <c r="AO60" s="62">
        <f t="shared" si="36"/>
        <v>324.6488976900601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39.246744580879195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3.4817200768458698E-5</v>
      </c>
      <c r="AX60" s="23">
        <f t="shared" si="6"/>
        <v>39.246779398079966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79.219976593389219</v>
      </c>
      <c r="BJ60" s="62">
        <f t="shared" si="38"/>
        <v>361.44974834009048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44.182684850253551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3.9196051171853873E-5</v>
      </c>
      <c r="BS60" s="24">
        <f t="shared" si="9"/>
        <v>44.18272404630472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71.918343413484877</v>
      </c>
      <c r="AO61" s="62">
        <f t="shared" si="36"/>
        <v>324.6488976900601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38.477139857798655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2.4619478765310619E-5</v>
      </c>
      <c r="AX61" s="23">
        <f t="shared" si="6"/>
        <v>38.47716447727742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79.219976593389219</v>
      </c>
      <c r="BJ61" s="62">
        <f t="shared" si="38"/>
        <v>361.44974834009048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43.316289349116865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2.7715793579352796E-5</v>
      </c>
      <c r="BS61" s="24">
        <f t="shared" si="9"/>
        <v>43.316317064910443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71.918343413484877</v>
      </c>
      <c r="AO62" s="62">
        <f t="shared" si="36"/>
        <v>324.6488976900601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37.722626613925193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1.7408600384229349E-5</v>
      </c>
      <c r="AX62" s="23">
        <f t="shared" si="6"/>
        <v>37.722644022525579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79.219976593389219</v>
      </c>
      <c r="BJ62" s="62">
        <f t="shared" si="38"/>
        <v>361.44974834009048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42.466883335308395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1.9598025585926936E-5</v>
      </c>
      <c r="BS62" s="24">
        <f t="shared" si="9"/>
        <v>42.466902933333984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71.918343413484877</v>
      </c>
      <c r="AO63" s="62">
        <f t="shared" si="36"/>
        <v>324.6488976900601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36.982908914556454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1.230973938265531E-5</v>
      </c>
      <c r="AX63" s="23">
        <f t="shared" si="6"/>
        <v>36.982921224295836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79.219976593389219</v>
      </c>
      <c r="BJ63" s="62">
        <f t="shared" si="38"/>
        <v>361.44974834009048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41.634133655344201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1.3857896789676398E-5</v>
      </c>
      <c r="BS63" s="24">
        <f t="shared" si="9"/>
        <v>41.63414751324099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71.918343413484877</v>
      </c>
      <c r="AO64" s="62">
        <f t="shared" si="36"/>
        <v>324.6488976900601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36.257696628089086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8.7043001921146744E-6</v>
      </c>
      <c r="AX64" s="23">
        <f t="shared" si="6"/>
        <v>36.257705332389278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79.219976593389219</v>
      </c>
      <c r="BJ64" s="62">
        <f t="shared" si="38"/>
        <v>361.44974834009048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40.817713688676953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9.7990127929634681E-6</v>
      </c>
      <c r="BS64" s="24">
        <f t="shared" si="9"/>
        <v>40.817723487689747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71.918343413484877</v>
      </c>
      <c r="AO65" s="62">
        <f t="shared" si="36"/>
        <v>324.6488976900601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35.546705312223523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6.1548696913276548E-6</v>
      </c>
      <c r="AX65" s="23">
        <f t="shared" si="6"/>
        <v>35.546711467093218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79.219976593389219</v>
      </c>
      <c r="BJ65" s="62">
        <f t="shared" si="38"/>
        <v>361.44974834009048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40.017303219589039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6.9289483948381991E-6</v>
      </c>
      <c r="BS65" s="24">
        <f t="shared" si="9"/>
        <v>40.017310148537433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71.918343413484877</v>
      </c>
      <c r="AO66" s="62">
        <f t="shared" si="36"/>
        <v>324.6488976900601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34.849656102400203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4.3521500960573372E-6</v>
      </c>
      <c r="AX66" s="23">
        <f t="shared" si="6"/>
        <v>34.849660454550296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79.219976593389219</v>
      </c>
      <c r="BJ66" s="62">
        <f t="shared" si="38"/>
        <v>361.44974834009048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39.232588311597759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4.8995063964817341E-6</v>
      </c>
      <c r="BS66" s="24">
        <f t="shared" si="9"/>
        <v>39.232593211104152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71.918343413484877</v>
      </c>
      <c r="AO67" s="62">
        <f t="shared" si="36"/>
        <v>324.6488976900601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34.166275602423482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3.0774348456638274E-6</v>
      </c>
      <c r="AX67" s="23">
        <f t="shared" si="6"/>
        <v>34.16627867985833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79.219976593389219</v>
      </c>
      <c r="BJ67" s="62">
        <f t="shared" si="38"/>
        <v>361.44974834009048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38.463261184323351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3.4644741974190995E-6</v>
      </c>
      <c r="BS67" s="24">
        <f t="shared" si="9"/>
        <v>38.463264648797548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71.918343413484877</v>
      </c>
      <c r="AO68" s="62">
        <f t="shared" si="36"/>
        <v>324.6488976900601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33.496295777230358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2.1760750480286686E-6</v>
      </c>
      <c r="AX68" s="23">
        <f t="shared" ref="AX68:AX131" si="60">SUM(AU68:AW68)</f>
        <v>33.496297953305408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79.219976593389219</v>
      </c>
      <c r="BJ68" s="62">
        <f t="shared" si="38"/>
        <v>361.44974834009048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37.709020092771581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2.449753198240867E-6</v>
      </c>
      <c r="BS68" s="24">
        <f t="shared" ref="BS68:BS131" si="63">SUM(BP68:BR68)</f>
        <v>37.709022542524778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71.918343413484877</v>
      </c>
      <c r="AO69" s="62">
        <f t="shared" ref="AO69:AO132" si="90">$AO$3</f>
        <v>324.6488976900601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32.839453847761931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1.5387174228319137E-6</v>
      </c>
      <c r="AX69" s="23">
        <f t="shared" si="60"/>
        <v>32.839455386479351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79.219976593389219</v>
      </c>
      <c r="BJ69" s="62">
        <f t="shared" ref="BJ69:BJ132" si="92">$BJ$3</f>
        <v>361.44974834009048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36.969569208983501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1.7322370987095498E-6</v>
      </c>
      <c r="BS69" s="24">
        <f t="shared" si="63"/>
        <v>36.969570941220603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71.918343413484877</v>
      </c>
      <c r="AO70" s="62">
        <f t="shared" si="90"/>
        <v>324.6488976900601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32.195492187896356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1.0880375240143343E-6</v>
      </c>
      <c r="AX70" s="23">
        <f t="shared" si="60"/>
        <v>32.195493275933877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79.219976593389219</v>
      </c>
      <c r="BJ70" s="62">
        <f t="shared" si="92"/>
        <v>361.44974834009048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36.244618506005999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1.2248765991204335E-6</v>
      </c>
      <c r="BS70" s="24">
        <f t="shared" si="63"/>
        <v>36.244619730882597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71.918343413484877</v>
      </c>
      <c r="AO71" s="62">
        <f t="shared" si="90"/>
        <v>324.6488976900601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31.56415822340292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7.6935871141595685E-7</v>
      </c>
      <c r="AX71" s="23">
        <f t="shared" si="60"/>
        <v>31.56415899276163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79.219976593389219</v>
      </c>
      <c r="BJ71" s="62">
        <f t="shared" si="92"/>
        <v>361.44974834009048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35.533883644137624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8.6611854935477489E-7</v>
      </c>
      <c r="BS71" s="24">
        <f t="shared" si="63"/>
        <v>35.533884510256172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71.918343413484877</v>
      </c>
      <c r="AO72" s="62">
        <f t="shared" si="90"/>
        <v>324.6488976900601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30.945204332877505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5.4401876200716715E-7</v>
      </c>
      <c r="AX72" s="23">
        <f t="shared" si="60"/>
        <v>30.945204876896266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79.219976593389219</v>
      </c>
      <c r="BJ72" s="62">
        <f t="shared" si="92"/>
        <v>361.44974834009048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34.837085859405022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6.1243829956021676E-7</v>
      </c>
      <c r="BS72" s="24">
        <f t="shared" si="63"/>
        <v>34.837086471843321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71.918343413484877</v>
      </c>
      <c r="AO73" s="62">
        <f t="shared" si="90"/>
        <v>324.6488976900601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30.338387750620697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3.8467935570797842E-7</v>
      </c>
      <c r="AX73" s="23">
        <f t="shared" si="60"/>
        <v>30.338388135300054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79.219976593389219</v>
      </c>
      <c r="BJ73" s="62">
        <f t="shared" si="92"/>
        <v>361.44974834009048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34.153951854226349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4.3305927467738744E-7</v>
      </c>
      <c r="BS73" s="24">
        <f t="shared" si="63"/>
        <v>34.153952287285627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71.918343413484877</v>
      </c>
      <c r="AO74" s="62">
        <f t="shared" si="90"/>
        <v>324.6488976900601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29.743470471420377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2.7200938100358357E-7</v>
      </c>
      <c r="AX74" s="23">
        <f t="shared" si="60"/>
        <v>29.743470743429757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79.219976593389219</v>
      </c>
      <c r="BJ74" s="62">
        <f t="shared" si="92"/>
        <v>361.44974834009048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33.484213690218624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3.0621914978010838E-7</v>
      </c>
      <c r="BS74" s="24">
        <f t="shared" si="63"/>
        <v>33.484213996437774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71.918343413484877</v>
      </c>
      <c r="AO75" s="62">
        <f t="shared" si="90"/>
        <v>324.6488976900601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29.160219157201464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1.9233967785398921E-7</v>
      </c>
      <c r="AX75" s="23">
        <f t="shared" si="60"/>
        <v>29.160219349541141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79.219976593389219</v>
      </c>
      <c r="BJ75" s="62">
        <f t="shared" si="92"/>
        <v>361.44974834009048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32.827608683107151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2.1652963733869372E-7</v>
      </c>
      <c r="BS75" s="24">
        <f t="shared" si="63"/>
        <v>32.827608899636786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71.918343413484877</v>
      </c>
      <c r="AO76" s="62">
        <f t="shared" si="90"/>
        <v>324.6488976900601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28.58840504550621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1.3600469050179179E-7</v>
      </c>
      <c r="AX76" s="23">
        <f t="shared" si="60"/>
        <v>28.5884051815109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79.219976593389219</v>
      </c>
      <c r="BJ76" s="62">
        <f t="shared" si="92"/>
        <v>361.44974834009048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32.183879299695626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1.5310957489005419E-7</v>
      </c>
      <c r="BS76" s="24">
        <f t="shared" si="63"/>
        <v>32.183879452805201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71.918343413484877</v>
      </c>
      <c r="AO77" s="62">
        <f t="shared" si="90"/>
        <v>324.6488976900601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28.027803859769129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9.6169838926994606E-8</v>
      </c>
      <c r="AX77" s="23">
        <f t="shared" si="60"/>
        <v>28.027803955938968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79.219976593389219</v>
      </c>
      <c r="BJ77" s="62">
        <f t="shared" si="92"/>
        <v>361.44974834009048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31.552773056856644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1.0826481866934686E-7</v>
      </c>
      <c r="BS77" s="24">
        <f t="shared" si="63"/>
        <v>31.552773165121462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71.918343413484877</v>
      </c>
      <c r="AO78" s="62">
        <f t="shared" si="90"/>
        <v>324.6488976900601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27.478195721351394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6.8002345250895894E-8</v>
      </c>
      <c r="AX78" s="23">
        <f t="shared" si="60"/>
        <v>27.478195789353741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79.219976593389219</v>
      </c>
      <c r="BJ78" s="62">
        <f t="shared" si="92"/>
        <v>361.44974834009048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30.934042422502934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7.6554787445027095E-8</v>
      </c>
      <c r="BS78" s="24">
        <f t="shared" si="63"/>
        <v>30.934042499057721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71.918343413484877</v>
      </c>
      <c r="AO79" s="62">
        <f t="shared" si="90"/>
        <v>324.6488976900601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26.939365063300166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4.8084919463497303E-8</v>
      </c>
      <c r="AX79" s="23">
        <f t="shared" si="60"/>
        <v>26.939365111385086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79.219976593389219</v>
      </c>
      <c r="BJ79" s="62">
        <f t="shared" si="92"/>
        <v>361.44974834009048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30.327444718500477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5.413240933467343E-8</v>
      </c>
      <c r="BS79" s="24">
        <f t="shared" si="63"/>
        <v>30.327444772632887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71.918343413484877</v>
      </c>
      <c r="AO80" s="62">
        <f t="shared" si="90"/>
        <v>324.6488976900601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26.411100545799073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3.4001172625447947E-8</v>
      </c>
      <c r="AX80" s="23">
        <f t="shared" si="60"/>
        <v>26.411100579800245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79.219976593389219</v>
      </c>
      <c r="BJ80" s="62">
        <f t="shared" si="92"/>
        <v>361.44974834009048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29.732742025485443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3.8277393722513547E-8</v>
      </c>
      <c r="BS80" s="24">
        <f t="shared" si="63"/>
        <v>29.732742063762839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71.918343413484877</v>
      </c>
      <c r="AO81" s="62">
        <f t="shared" si="90"/>
        <v>324.6488976900601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25.893194973276636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2.4042459731748652E-8</v>
      </c>
      <c r="AX81" s="23">
        <f t="shared" si="60"/>
        <v>25.893194997319096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79.219976593389219</v>
      </c>
      <c r="BJ81" s="62">
        <f t="shared" si="92"/>
        <v>361.44974834009048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29.149701089547609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2.7066204667336715E-8</v>
      </c>
      <c r="BS81" s="24">
        <f t="shared" si="63"/>
        <v>29.149701116613812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71.918343413484877</v>
      </c>
      <c r="AO82" s="62">
        <f t="shared" si="90"/>
        <v>324.6488976900601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25.385445213140155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1.7000586312723973E-8</v>
      </c>
      <c r="AX82" s="23">
        <f t="shared" si="60"/>
        <v>25.385445230140743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79.219976593389219</v>
      </c>
      <c r="BJ82" s="62">
        <f t="shared" si="92"/>
        <v>361.44974834009048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28.578093230743658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1.9138696861256774E-8</v>
      </c>
      <c r="BS82" s="24">
        <f t="shared" si="63"/>
        <v>28.578093249882354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71.918343413484877</v>
      </c>
      <c r="AO83" s="62">
        <f t="shared" si="90"/>
        <v>324.6488976900601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24.88765211610318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1.2021229865874326E-8</v>
      </c>
      <c r="AX83" s="23">
        <f t="shared" si="60"/>
        <v>24.887652128124408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79.219976593389219</v>
      </c>
      <c r="BJ83" s="62">
        <f t="shared" si="92"/>
        <v>361.44974834009048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28.017694253404485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1.3533102333668358E-8</v>
      </c>
      <c r="BS83" s="24">
        <f t="shared" si="63"/>
        <v>28.017694266937589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71.918343413484877</v>
      </c>
      <c r="AO84" s="62">
        <f t="shared" si="90"/>
        <v>324.6488976900601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24.399620438075289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8.5002931563619867E-9</v>
      </c>
      <c r="AX84" s="23">
        <f t="shared" si="60"/>
        <v>24.399620446575582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79.219976593389219</v>
      </c>
      <c r="BJ84" s="62">
        <f t="shared" si="92"/>
        <v>361.44974834009048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27.468284358201309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9.5693484306283869E-9</v>
      </c>
      <c r="BS84" s="24">
        <f t="shared" si="63"/>
        <v>27.468284367770657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71.918343413484877</v>
      </c>
      <c r="AO85" s="62">
        <f t="shared" si="90"/>
        <v>324.6488976900601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23.921158763583595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6.0106149329371629E-9</v>
      </c>
      <c r="AX85" s="23">
        <f t="shared" si="60"/>
        <v>23.921158769594211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79.219976593389219</v>
      </c>
      <c r="BJ85" s="62">
        <f t="shared" si="92"/>
        <v>361.44974834009048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26.92964805593612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6.7665511668341788E-9</v>
      </c>
      <c r="BS85" s="24">
        <f t="shared" si="63"/>
        <v>26.929648062702672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71.918343413484877</v>
      </c>
      <c r="AO86" s="62">
        <f t="shared" si="90"/>
        <v>324.6488976900601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23.452079430695878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4.2501465781809934E-9</v>
      </c>
      <c r="AX86" s="23">
        <f t="shared" si="60"/>
        <v>23.452079434946025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79.219976593389219</v>
      </c>
      <c r="BJ86" s="62">
        <f t="shared" si="92"/>
        <v>361.44974834009048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26.401574083022648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4.7846742153141934E-9</v>
      </c>
      <c r="BS86" s="24">
        <f t="shared" si="63"/>
        <v>26.401574087807322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71.918343413484877</v>
      </c>
      <c r="AO87" s="62">
        <f t="shared" si="90"/>
        <v>324.6488976900601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22.992198457415949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3.0053074664685814E-9</v>
      </c>
      <c r="AX87" s="23">
        <f t="shared" si="60"/>
        <v>22.992198460421257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79.219976593389219</v>
      </c>
      <c r="BJ87" s="62">
        <f t="shared" si="92"/>
        <v>361.44974834009048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25.88385531862469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3.3832755834170894E-9</v>
      </c>
      <c r="BS87" s="24">
        <f t="shared" si="63"/>
        <v>25.883855322007964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71.918343413484877</v>
      </c>
      <c r="AO88" s="62">
        <f t="shared" si="90"/>
        <v>324.6488976900601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22.541335469522341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2.1250732890904967E-9</v>
      </c>
      <c r="AX88" s="23">
        <f t="shared" si="60"/>
        <v>22.541335471647415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79.219976593389219</v>
      </c>
      <c r="BJ88" s="62">
        <f t="shared" si="92"/>
        <v>361.44974834009048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25.376288703419309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2.3923371076570967E-9</v>
      </c>
      <c r="BS88" s="24">
        <f t="shared" si="63"/>
        <v>25.376288705811646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71.918343413484877</v>
      </c>
      <c r="AO89" s="62">
        <f t="shared" si="90"/>
        <v>324.6488976900601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22.099313629822056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1.5026537332342907E-9</v>
      </c>
      <c r="AX89" s="23">
        <f t="shared" si="60"/>
        <v>22.099313631324708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79.219976593389219</v>
      </c>
      <c r="BJ89" s="62">
        <f t="shared" si="92"/>
        <v>361.44974834009048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24.87867515995304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1.6916377917085447E-9</v>
      </c>
      <c r="BS89" s="24">
        <f t="shared" si="63"/>
        <v>24.878675161644679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71.918343413484877</v>
      </c>
      <c r="AO90" s="62">
        <f t="shared" si="90"/>
        <v>324.6488976900601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21.665959568791596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1.0625366445452483E-9</v>
      </c>
      <c r="AX90" s="23">
        <f t="shared" si="60"/>
        <v>21.665959569854131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79.219976593389219</v>
      </c>
      <c r="BJ90" s="62">
        <f t="shared" si="92"/>
        <v>361.44974834009048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24.390819514559851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1.1961685538285484E-9</v>
      </c>
      <c r="BS90" s="24">
        <f t="shared" si="63"/>
        <v>24.390819515756021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71.918343413484877</v>
      </c>
      <c r="AO91" s="62">
        <f t="shared" si="90"/>
        <v>324.6488976900601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21.241103316578062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7.5132686661714536E-10</v>
      </c>
      <c r="AX91" s="23">
        <f t="shared" si="60"/>
        <v>21.24110331732939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79.219976593389219</v>
      </c>
      <c r="BJ91" s="62">
        <f t="shared" si="92"/>
        <v>361.44974834009048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23.91253042081026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8.4581889585427235E-10</v>
      </c>
      <c r="BS91" s="24">
        <f t="shared" si="63"/>
        <v>23.912530421656079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71.918343413484877</v>
      </c>
      <c r="AO92" s="62">
        <f t="shared" si="90"/>
        <v>324.6488976900601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20.824578236333711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5.3126832227262417E-10</v>
      </c>
      <c r="AX92" s="23">
        <f t="shared" si="60"/>
        <v>20.82457823686498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79.219976593389219</v>
      </c>
      <c r="BJ92" s="62">
        <f t="shared" si="92"/>
        <v>361.44974834009048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23.443620284461559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5.9808427691427418E-10</v>
      </c>
      <c r="BS92" s="24">
        <f t="shared" si="63"/>
        <v>23.443620285059644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71.918343413484877</v>
      </c>
      <c r="AO93" s="62">
        <f t="shared" si="90"/>
        <v>324.6488976900601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20.416220958857739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3.7566343330857268E-10</v>
      </c>
      <c r="AX93" s="23">
        <f t="shared" si="60"/>
        <v>20.416220959233403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79.219976593389219</v>
      </c>
      <c r="BJ93" s="62">
        <f t="shared" si="92"/>
        <v>361.44974834009048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22.983905189879714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4.2290944792713617E-10</v>
      </c>
      <c r="BS93" s="24">
        <f t="shared" si="63"/>
        <v>22.983905190302622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71.918343413484877</v>
      </c>
      <c r="AO94" s="62">
        <f t="shared" si="90"/>
        <v>324.6488976900601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20.015871318519725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2.6563416113631208E-10</v>
      </c>
      <c r="AX94" s="23">
        <f t="shared" si="60"/>
        <v>20.015871318785358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79.219976593389219</v>
      </c>
      <c r="BJ94" s="62">
        <f t="shared" si="92"/>
        <v>361.44974834009048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22.533204827904097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2.9904213845713709E-10</v>
      </c>
      <c r="BS94" s="24">
        <f t="shared" si="63"/>
        <v>22.533204828203139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71.918343413484877</v>
      </c>
      <c r="AO95" s="62">
        <f t="shared" si="90"/>
        <v>324.6488976900601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19.623372290439569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1.8783171665428634E-10</v>
      </c>
      <c r="AX95" s="23">
        <f t="shared" si="60"/>
        <v>19.623372290627401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79.219976593389219</v>
      </c>
      <c r="BJ95" s="62">
        <f t="shared" si="92"/>
        <v>361.44974834009048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22.091342425126744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2.1145472396356809E-10</v>
      </c>
      <c r="BS95" s="24">
        <f t="shared" si="63"/>
        <v>22.091342425338198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71.918343413484877</v>
      </c>
      <c r="AO96" s="62">
        <f t="shared" si="90"/>
        <v>324.6488976900601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19.238569928899299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1.3281708056815604E-10</v>
      </c>
      <c r="AX96" s="23">
        <f t="shared" si="60"/>
        <v>19.238569929032117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79.219976593389219</v>
      </c>
      <c r="BJ96" s="62">
        <f t="shared" si="92"/>
        <v>361.44974834009048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21.658144674558404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1.4952106922856854E-10</v>
      </c>
      <c r="BS96" s="24">
        <f t="shared" si="63"/>
        <v>21.658144674707923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71.918343413484877</v>
      </c>
      <c r="AO97" s="62">
        <f t="shared" si="90"/>
        <v>324.6488976900601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18.861313306962568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9.391585832714317E-11</v>
      </c>
      <c r="AX97" s="23">
        <f t="shared" si="60"/>
        <v>18.861313307056484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79.219976593389219</v>
      </c>
      <c r="BJ97" s="62">
        <f t="shared" si="92"/>
        <v>361.44974834009048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21.233441667654169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1.0572736198178404E-10</v>
      </c>
      <c r="BS97" s="24">
        <f t="shared" si="63"/>
        <v>21.233441667759898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71.918343413484877</v>
      </c>
      <c r="AO98" s="62">
        <f t="shared" si="90"/>
        <v>324.6488976900601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18.491454457278198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6.6408540284078021E-11</v>
      </c>
      <c r="AX98" s="23">
        <f t="shared" si="60"/>
        <v>18.491454457344606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79.219976593389219</v>
      </c>
      <c r="BJ98" s="62">
        <f t="shared" si="92"/>
        <v>361.44974834009048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20.817066827672072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7.4760534614284272E-11</v>
      </c>
      <c r="BS98" s="24">
        <f t="shared" si="63"/>
        <v>20.817066827746832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71.918343413484877</v>
      </c>
      <c r="AO99" s="62">
        <f t="shared" si="90"/>
        <v>324.6488976900601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18.128848314044514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4.6957929163571585E-11</v>
      </c>
      <c r="AX99" s="23">
        <f t="shared" si="60"/>
        <v>18.128848314091471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79.219976593389219</v>
      </c>
      <c r="BJ99" s="62">
        <f t="shared" si="92"/>
        <v>361.44974834009048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20.408856844338448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5.2863680990892022E-11</v>
      </c>
      <c r="BS99" s="24">
        <f t="shared" si="63"/>
        <v>20.408856844391313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71.918343413484877</v>
      </c>
      <c r="AO100" s="62">
        <f t="shared" si="90"/>
        <v>324.6488976900601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17.773352656111737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3.3204270142039011E-11</v>
      </c>
      <c r="AX100" s="23">
        <f t="shared" si="60"/>
        <v>17.77335265614494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79.219976593389219</v>
      </c>
      <c r="BJ100" s="62">
        <f t="shared" si="92"/>
        <v>361.44974834009048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20.008651609794491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3.7380267307142136E-11</v>
      </c>
      <c r="BS100" s="24">
        <f t="shared" si="63"/>
        <v>20.008651609831873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71.918343413484877</v>
      </c>
      <c r="AO101" s="62">
        <f t="shared" si="90"/>
        <v>324.6488976900601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17.424828051200077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2.3478964581785792E-11</v>
      </c>
      <c r="AX101" s="23">
        <f t="shared" si="60"/>
        <v>17.424828051223557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79.219976593389219</v>
      </c>
      <c r="BJ101" s="62">
        <f t="shared" si="92"/>
        <v>361.44974834009048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19.616294155798851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2.6431840495446011E-11</v>
      </c>
      <c r="BS101" s="24">
        <f t="shared" si="63"/>
        <v>19.616294155825283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71.918343413484877</v>
      </c>
      <c r="AO102" s="62">
        <f t="shared" si="90"/>
        <v>324.6488976900601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17.083137801211716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1.6602135071019505E-11</v>
      </c>
      <c r="AX102" s="23">
        <f t="shared" si="60"/>
        <v>17.083137801228318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79.219976593389219</v>
      </c>
      <c r="BJ102" s="62">
        <f t="shared" si="92"/>
        <v>361.44974834009048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19.23163059216165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1.8690133653571068E-11</v>
      </c>
      <c r="BS102" s="24">
        <f t="shared" si="63"/>
        <v>19.231630592180341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71.918343413484877</v>
      </c>
      <c r="AO103" s="62">
        <f t="shared" si="90"/>
        <v>324.6488976900601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16.748147888615154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1.1739482290892896E-11</v>
      </c>
      <c r="AX103" s="23">
        <f t="shared" si="60"/>
        <v>16.748147888626892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79.219976593389219</v>
      </c>
      <c r="BJ103" s="62">
        <f t="shared" si="92"/>
        <v>361.44974834009048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18.854510046385766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1.3215920247723005E-11</v>
      </c>
      <c r="BS103" s="24">
        <f t="shared" si="63"/>
        <v>18.854510046398982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71.918343413484877</v>
      </c>
      <c r="AO104" s="62">
        <f t="shared" si="90"/>
        <v>324.6488976900601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16.41972692388094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8.3010675355097526E-12</v>
      </c>
      <c r="AX104" s="23">
        <f t="shared" si="60"/>
        <v>16.419726923889243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79.219976593389219</v>
      </c>
      <c r="BJ104" s="62">
        <f t="shared" si="92"/>
        <v>361.44974834009048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18.484784604491725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9.345066826785534E-12</v>
      </c>
      <c r="BS104" s="24">
        <f t="shared" si="63"/>
        <v>18.484784604501069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71.918343413484877</v>
      </c>
      <c r="AO105" s="62">
        <f t="shared" si="90"/>
        <v>324.6488976900601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16.097746093948157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5.8697411454464481E-12</v>
      </c>
      <c r="AX105" s="23">
        <f t="shared" si="60"/>
        <v>16.097746093954026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79.219976593389219</v>
      </c>
      <c r="BJ105" s="62">
        <f t="shared" si="92"/>
        <v>361.44974834009048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18.122309253002978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6.6079601238615027E-12</v>
      </c>
      <c r="BS105" s="24">
        <f t="shared" si="63"/>
        <v>18.122309253009586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71.918343413484877</v>
      </c>
      <c r="AO106" s="62">
        <f t="shared" si="90"/>
        <v>324.6488976900601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15.782079111701439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4.1505337677548763E-12</v>
      </c>
      <c r="AX106" s="23">
        <f t="shared" si="60"/>
        <v>15.78207911170559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79.219976593389219</v>
      </c>
      <c r="BJ106" s="62">
        <f t="shared" si="92"/>
        <v>361.44974834009048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17.766941822068791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4.672533413392767E-12</v>
      </c>
      <c r="BS106" s="24">
        <f t="shared" si="63"/>
        <v>17.766941822073463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71.918343413484877</v>
      </c>
      <c r="AO107" s="62">
        <f t="shared" si="90"/>
        <v>324.6488976900601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15.472602166438731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2.9348705727232241E-12</v>
      </c>
      <c r="AX107" s="23">
        <f t="shared" si="60"/>
        <v>15.472602166441666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79.219976593389219</v>
      </c>
      <c r="BJ107" s="62">
        <f t="shared" si="92"/>
        <v>361.44974834009048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17.418542929702493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3.3039800619307514E-12</v>
      </c>
      <c r="BS107" s="24">
        <f t="shared" si="63"/>
        <v>17.418542929705797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71.918343413484877</v>
      </c>
      <c r="AO108" s="62">
        <f t="shared" si="90"/>
        <v>324.6488976900601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15.169193875310327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2.0752668838774382E-12</v>
      </c>
      <c r="AX108" s="23">
        <f t="shared" si="60"/>
        <v>15.169193875312402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79.219976593389219</v>
      </c>
      <c r="BJ108" s="62">
        <f t="shared" si="92"/>
        <v>361.44974834009048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17.076975927113157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2.3362667066963835E-12</v>
      </c>
      <c r="BS108" s="24">
        <f t="shared" si="63"/>
        <v>17.076975927115495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71.918343413484877</v>
      </c>
      <c r="AO109" s="62">
        <f t="shared" si="90"/>
        <v>324.6488976900601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14.871735235710167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1.467435286361612E-12</v>
      </c>
      <c r="AX109" s="23">
        <f t="shared" si="60"/>
        <v>14.871735235711634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79.219976593389219</v>
      </c>
      <c r="BJ109" s="62">
        <f t="shared" si="92"/>
        <v>361.44974834009048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16.742106845109298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1.6519900309653757E-12</v>
      </c>
      <c r="BS109" s="24">
        <f t="shared" si="63"/>
        <v>16.74210684511095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71.918343413484877</v>
      </c>
      <c r="AO110" s="62">
        <f t="shared" si="90"/>
        <v>324.6488976900601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14.580109578600711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1.0376334419387191E-12</v>
      </c>
      <c r="AX110" s="23">
        <f t="shared" si="60"/>
        <v>14.580109578601748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79.219976593389219</v>
      </c>
      <c r="BJ110" s="62">
        <f t="shared" si="92"/>
        <v>361.44974834009048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16.413804341553561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1.1681333533481918E-12</v>
      </c>
      <c r="BS110" s="24">
        <f t="shared" si="63"/>
        <v>16.41380434155473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71.918343413484877</v>
      </c>
      <c r="AO111" s="62">
        <f t="shared" si="90"/>
        <v>324.6488976900601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14.294202522753084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7.3371764318080602E-13</v>
      </c>
      <c r="AX111" s="23">
        <f t="shared" si="60"/>
        <v>14.294202522753817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79.219976593389219</v>
      </c>
      <c r="BJ111" s="62">
        <f t="shared" si="92"/>
        <v>361.44974834009048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16.091939649847799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8.2599501548268784E-13</v>
      </c>
      <c r="BS111" s="24">
        <f t="shared" si="63"/>
        <v>16.091939649848623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71.918343413484877</v>
      </c>
      <c r="AO112" s="62">
        <f t="shared" si="90"/>
        <v>324.6488976900601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14.013901929884543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5.1881672096935954E-13</v>
      </c>
      <c r="AX112" s="23">
        <f t="shared" si="60"/>
        <v>14.013901929885062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79.219976593389219</v>
      </c>
      <c r="BJ112" s="62">
        <f t="shared" si="92"/>
        <v>361.44974834009048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15.776386528428308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5.8406667667409588E-13</v>
      </c>
      <c r="BS112" s="24">
        <f t="shared" si="63"/>
        <v>15.776386528428892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71.918343413484877</v>
      </c>
      <c r="AO113" s="62">
        <f t="shared" si="90"/>
        <v>324.6488976900601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13.739097860675676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3.6685882159040301E-13</v>
      </c>
      <c r="AX113" s="23">
        <f t="shared" si="60"/>
        <v>13.739097860676043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79.219976593389219</v>
      </c>
      <c r="BJ113" s="62">
        <f t="shared" si="92"/>
        <v>361.44974834009048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15.467021211251454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4.1299750774134392E-13</v>
      </c>
      <c r="BS113" s="24">
        <f t="shared" si="63"/>
        <v>15.467021211251867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71.918343413484877</v>
      </c>
      <c r="AO114" s="62">
        <f t="shared" si="90"/>
        <v>324.6488976900601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13.469682531650061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2.5940836048467977E-13</v>
      </c>
      <c r="AX114" s="23">
        <f t="shared" si="60"/>
        <v>13.469682531650321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79.219976593389219</v>
      </c>
      <c r="BJ114" s="62">
        <f t="shared" si="92"/>
        <v>361.44974834009048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15.163722359250228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2.9203333833704794E-13</v>
      </c>
      <c r="BS114" s="24">
        <f t="shared" si="63"/>
        <v>15.163722359250519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71.918343413484877</v>
      </c>
      <c r="AO115" s="62">
        <f t="shared" si="90"/>
        <v>324.6488976900601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13.205550272899515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1.834294107952015E-13</v>
      </c>
      <c r="AX115" s="23">
        <f t="shared" si="60"/>
        <v>13.205550272899698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79.219976593389219</v>
      </c>
      <c r="BJ115" s="62">
        <f t="shared" si="92"/>
        <v>361.44974834009048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14.866371012742711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2.0649875387067196E-13</v>
      </c>
      <c r="BS115" s="24">
        <f t="shared" si="63"/>
        <v>14.866371012742917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71.918343413484877</v>
      </c>
      <c r="AO116" s="62">
        <f t="shared" si="90"/>
        <v>324.6488976900601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12.946597486638296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1.2970418024233988E-13</v>
      </c>
      <c r="AX116" s="23">
        <f t="shared" si="60"/>
        <v>12.946597486638426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79.219976593389219</v>
      </c>
      <c r="BJ116" s="62">
        <f t="shared" si="92"/>
        <v>361.44974834009048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14.574850544773794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1.4601666916852397E-13</v>
      </c>
      <c r="BS116" s="24">
        <f t="shared" si="63"/>
        <v>14.574850544773939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71.918343413484877</v>
      </c>
      <c r="AO117" s="62">
        <f t="shared" si="90"/>
        <v>324.6488976900601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12.692722606570058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9.1714705397600752E-14</v>
      </c>
      <c r="AX117" s="23">
        <f t="shared" si="60"/>
        <v>12.69272260657015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79.219976593389219</v>
      </c>
      <c r="BJ117" s="62">
        <f t="shared" si="92"/>
        <v>361.44974834009048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14.289046615371818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1.0324937693533598E-13</v>
      </c>
      <c r="BS117" s="24">
        <f t="shared" si="63"/>
        <v>14.289046615371921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71.918343413484877</v>
      </c>
      <c r="AO118" s="62">
        <f t="shared" si="90"/>
        <v>324.6488976900601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12.44382605805157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6.4852090121169942E-14</v>
      </c>
      <c r="AX118" s="23">
        <f t="shared" si="60"/>
        <v>12.443826058051636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79.219976593389219</v>
      </c>
      <c r="BJ118" s="62">
        <f t="shared" si="92"/>
        <v>361.44974834009048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14.008847126702232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7.3008334584261985E-14</v>
      </c>
      <c r="BS118" s="24">
        <f t="shared" si="63"/>
        <v>14.008847126702305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71.918343413484877</v>
      </c>
      <c r="AO119" s="62">
        <f t="shared" si="90"/>
        <v>324.6488976900601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12.199810219037627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4.5857352698800376E-14</v>
      </c>
      <c r="AX119" s="23">
        <f t="shared" si="60"/>
        <v>12.199810219037673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79.219976593389219</v>
      </c>
      <c r="BJ119" s="62">
        <f t="shared" si="92"/>
        <v>361.44974834009048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13.734142179100644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5.162468846766799E-14</v>
      </c>
      <c r="BS119" s="24">
        <f t="shared" si="63"/>
        <v>13.734142179100695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71.918343413484877</v>
      </c>
      <c r="AO120" s="62">
        <f t="shared" si="90"/>
        <v>324.6488976900601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11.96057938179178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3.2426045060584971E-14</v>
      </c>
      <c r="AX120" s="23">
        <f t="shared" si="60"/>
        <v>11.960579381791812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79.219976593389219</v>
      </c>
      <c r="BJ120" s="62">
        <f t="shared" si="92"/>
        <v>361.44974834009048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13.464824027968049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3.6504167292130992E-14</v>
      </c>
      <c r="BS120" s="24">
        <f t="shared" si="63"/>
        <v>13.464824027968087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71.918343413484877</v>
      </c>
      <c r="AO121" s="62">
        <f t="shared" si="90"/>
        <v>324.6488976900601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11.726039715347921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2.2928676349400188E-14</v>
      </c>
      <c r="AX121" s="23">
        <f t="shared" si="60"/>
        <v>11.726039715347945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79.219976593389219</v>
      </c>
      <c r="BJ121" s="62">
        <f t="shared" si="92"/>
        <v>361.44974834009048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13.200787041511314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2.5812344233833995E-14</v>
      </c>
      <c r="BS121" s="24">
        <f t="shared" si="63"/>
        <v>13.20078704151134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71.918343413484877</v>
      </c>
      <c r="AO122" s="62">
        <f t="shared" si="90"/>
        <v>324.6488976900601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11.496099228707957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1.6213022530292486E-14</v>
      </c>
      <c r="AX122" s="23">
        <f t="shared" si="60"/>
        <v>11.496099228707973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79.219976593389219</v>
      </c>
      <c r="BJ122" s="62">
        <f t="shared" si="92"/>
        <v>361.44974834009048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12.941927659312334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1.8252083646065496E-14</v>
      </c>
      <c r="BS122" s="24">
        <f t="shared" si="63"/>
        <v>12.941927659312352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71.918343413484877</v>
      </c>
      <c r="AO123" s="62">
        <f t="shared" si="90"/>
        <v>324.6488976900601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11.270667734761153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1.1464338174700094E-14</v>
      </c>
      <c r="AX123" s="23">
        <f t="shared" si="60"/>
        <v>11.270667734761163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79.219976593389219</v>
      </c>
      <c r="BJ123" s="62">
        <f t="shared" si="92"/>
        <v>361.44974834009048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12.688144351709644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1.2906172116916998E-14</v>
      </c>
      <c r="BS123" s="24">
        <f t="shared" si="63"/>
        <v>12.688144351709656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71.918343413484877</v>
      </c>
      <c r="AO124" s="62">
        <f t="shared" si="90"/>
        <v>324.6488976900601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11.049656814911012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8.1065112651462428E-15</v>
      </c>
      <c r="AX124" s="23">
        <f t="shared" si="60"/>
        <v>11.049656814911021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79.219976593389219</v>
      </c>
      <c r="BJ124" s="62">
        <f t="shared" si="92"/>
        <v>361.44974834009048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12.43933757997651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9.1260418230327481E-15</v>
      </c>
      <c r="BS124" s="24">
        <f t="shared" si="63"/>
        <v>12.439337579976518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71.918343413484877</v>
      </c>
      <c r="AO125" s="62">
        <f t="shared" si="90"/>
        <v>324.6488976900601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10.832979784395782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5.732169087350047E-15</v>
      </c>
      <c r="AX125" s="23">
        <f t="shared" si="60"/>
        <v>10.832979784395787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79.219976593389219</v>
      </c>
      <c r="BJ125" s="62">
        <f t="shared" si="92"/>
        <v>361.44974834009048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12.195409757279915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6.4530860584584988E-15</v>
      </c>
      <c r="BS125" s="24">
        <f t="shared" si="63"/>
        <v>12.195409757279922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71.918343413484877</v>
      </c>
      <c r="AO126" s="62">
        <f t="shared" si="90"/>
        <v>324.6488976900601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10.620551658289017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4.0532556325731214E-15</v>
      </c>
      <c r="AX126" s="23">
        <f t="shared" si="60"/>
        <v>10.62055165828902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79.219976593389219</v>
      </c>
      <c r="BJ126" s="62">
        <f t="shared" si="92"/>
        <v>361.44974834009048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11.956265210405121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4.563020911516374E-15</v>
      </c>
      <c r="BS126" s="24">
        <f t="shared" si="63"/>
        <v>11.956265210405126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71.918343413484877</v>
      </c>
      <c r="AO127" s="62">
        <f t="shared" si="90"/>
        <v>324.6488976900601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10.412289118166841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2.8660845436750235E-15</v>
      </c>
      <c r="AX127" s="23">
        <f t="shared" si="60"/>
        <v>10.412289118166845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79.219976593389219</v>
      </c>
      <c r="BJ127" s="62">
        <f t="shared" si="92"/>
        <v>361.44974834009048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11.721810142230771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3.2265430292292494E-15</v>
      </c>
      <c r="BS127" s="24">
        <f t="shared" si="63"/>
        <v>11.721810142230774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71.918343413484877</v>
      </c>
      <c r="AO128" s="62">
        <f t="shared" si="90"/>
        <v>324.6488976900601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10.208110479428855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2.0266278162865607E-15</v>
      </c>
      <c r="AX128" s="23">
        <f t="shared" si="60"/>
        <v>10.208110479428857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79.219976593389219</v>
      </c>
      <c r="BJ128" s="62">
        <f t="shared" si="92"/>
        <v>361.44974834009048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11.491952594939848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2.281510455758187E-15</v>
      </c>
      <c r="BS128" s="24">
        <f t="shared" si="63"/>
        <v>11.49195259493985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71.918343413484877</v>
      </c>
      <c r="AO129" s="62">
        <f t="shared" si="90"/>
        <v>324.6488976900601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10.007935659259848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1.4330422718375117E-15</v>
      </c>
      <c r="AX129" s="23">
        <f t="shared" si="60"/>
        <v>10.00793565925985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79.219976593389219</v>
      </c>
      <c r="BJ129" s="62">
        <f t="shared" si="92"/>
        <v>361.44974834009048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11.26660241395204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1.6132715146146247E-15</v>
      </c>
      <c r="BS129" s="24">
        <f t="shared" si="63"/>
        <v>11.266602413952041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71.918343413484877</v>
      </c>
      <c r="AO130" s="62">
        <f t="shared" si="90"/>
        <v>324.6488976900601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9.8116861452197721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1.0133139081432804E-15</v>
      </c>
      <c r="AX130" s="23">
        <f t="shared" si="60"/>
        <v>9.8116861452197739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79.219976593389219</v>
      </c>
      <c r="BJ130" s="62">
        <f t="shared" si="92"/>
        <v>361.44974834009048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11.045671212563365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1.1407552278790935E-15</v>
      </c>
      <c r="BS130" s="24">
        <f t="shared" si="63"/>
        <v>11.045671212563366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71.918343413484877</v>
      </c>
      <c r="AO131" s="62">
        <f t="shared" si="90"/>
        <v>324.6488976900601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9.619284964449637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7.1652113591875587E-16</v>
      </c>
      <c r="AX131" s="23">
        <f t="shared" si="60"/>
        <v>9.619284964449637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79.219976593389219</v>
      </c>
      <c r="BJ131" s="62">
        <f t="shared" si="92"/>
        <v>361.44974834009048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10.829072337279195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8.0663575730731235E-16</v>
      </c>
      <c r="BS131" s="24">
        <f t="shared" si="63"/>
        <v>10.829072337279195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71.918343413484877</v>
      </c>
      <c r="AO132" s="62">
        <f t="shared" si="90"/>
        <v>324.6488976900601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9.4306566534812717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5.0665695407164018E-16</v>
      </c>
      <c r="AX132" s="23">
        <f t="shared" ref="AX132:AX153" si="114">SUM(AU132:AW132)</f>
        <v>9.4306566534812717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79.219976593389219</v>
      </c>
      <c r="BJ132" s="62">
        <f t="shared" si="92"/>
        <v>361.44974834009048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10.616720833827078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5.7037761393954676E-16</v>
      </c>
      <c r="BS132" s="24">
        <f t="shared" ref="BS132:BS153" si="117">SUM(BP132:BR132)</f>
        <v>10.616720833827078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71.918343413484877</v>
      </c>
      <c r="AO133" s="62">
        <f t="shared" ref="AO133:AO196" si="144">$AO$3</f>
        <v>324.6488976900601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9.2457272286390868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3.5826056795937794E-16</v>
      </c>
      <c r="AX133" s="23">
        <f t="shared" si="114"/>
        <v>9.2457272286390868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79.219976593389219</v>
      </c>
      <c r="BJ133" s="62">
        <f t="shared" ref="BJ133:BJ196" si="146">$BJ$3</f>
        <v>361.44974834009048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10.408533413836029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4.0331787865365617E-16</v>
      </c>
      <c r="BS133" s="24">
        <f t="shared" si="117"/>
        <v>10.408533413836029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71.918343413484877</v>
      </c>
      <c r="AO134" s="62">
        <f t="shared" si="144"/>
        <v>324.6488976900601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9.0644241570222448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2.5332847703582009E-16</v>
      </c>
      <c r="AX134" s="23">
        <f t="shared" si="114"/>
        <v>9.0644241570222448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79.219976593389219</v>
      </c>
      <c r="BJ134" s="62">
        <f t="shared" si="146"/>
        <v>361.44974834009048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10.204428422169217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2.8518880696977338E-16</v>
      </c>
      <c r="BS134" s="24">
        <f t="shared" si="117"/>
        <v>10.204428422169217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71.918343413484877</v>
      </c>
      <c r="AO135" s="62">
        <f t="shared" si="144"/>
        <v>324.6488976900601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8.8866763280558558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1.7913028397968897E-16</v>
      </c>
      <c r="AX135" s="23">
        <f t="shared" si="114"/>
        <v>8.8866763280558558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79.219976593389219</v>
      </c>
      <c r="BJ135" s="62">
        <f t="shared" si="146"/>
        <v>361.44974834009048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10.004325804897238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2.0165893932682809E-16</v>
      </c>
      <c r="BS135" s="24">
        <f t="shared" si="117"/>
        <v>10.004325804897238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71.918343413484877</v>
      </c>
      <c r="AO136" s="62">
        <f t="shared" si="144"/>
        <v>324.6488976900601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8.712414025600026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1.2666423851791004E-16</v>
      </c>
      <c r="AX136" s="23">
        <f t="shared" si="114"/>
        <v>8.712414025600026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79.219976593389219</v>
      </c>
      <c r="BJ136" s="62">
        <f t="shared" si="146"/>
        <v>361.44974834009048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9.8081470778994184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1.4259440348488669E-16</v>
      </c>
      <c r="BS136" s="24">
        <f t="shared" si="117"/>
        <v>9.8081470778994184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71.918343413484877</v>
      </c>
      <c r="AO137" s="62">
        <f t="shared" si="144"/>
        <v>324.6488976900601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8.5415689006058457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8.9565141989844484E-17</v>
      </c>
      <c r="AX137" s="23">
        <f t="shared" si="114"/>
        <v>8.5415689006058457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79.219976593389219</v>
      </c>
      <c r="BJ137" s="62">
        <f t="shared" si="146"/>
        <v>361.44974834009048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9.6158152960808181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1.0082946966341404E-16</v>
      </c>
      <c r="BS137" s="24">
        <f t="shared" si="117"/>
        <v>9.6158152960808181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71.918343413484877</v>
      </c>
      <c r="AO138" s="62">
        <f t="shared" si="144"/>
        <v>324.6488976900601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8.3740739443075647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6.3332119258955022E-17</v>
      </c>
      <c r="AX138" s="23">
        <f t="shared" si="114"/>
        <v>8.3740739443075647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79.219976593389219</v>
      </c>
      <c r="BJ138" s="62">
        <f t="shared" si="146"/>
        <v>361.44974834009048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9.4272550231928758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7.1297201742443344E-17</v>
      </c>
      <c r="BS138" s="24">
        <f t="shared" si="117"/>
        <v>9.4272550231928758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71.918343413484877</v>
      </c>
      <c r="AO139" s="62">
        <f t="shared" si="144"/>
        <v>324.6488976900601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8.2098634619404578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4.4782570994922242E-17</v>
      </c>
      <c r="AX139" s="23">
        <f t="shared" si="114"/>
        <v>8.2098634619404578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79.219976593389219</v>
      </c>
      <c r="BJ139" s="62">
        <f t="shared" si="146"/>
        <v>361.44974834009048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9.2423923022458574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5.0414734831707022E-17</v>
      </c>
      <c r="BS139" s="24">
        <f t="shared" si="117"/>
        <v>9.2423923022458574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71.918343413484877</v>
      </c>
      <c r="AO140" s="62">
        <f t="shared" si="144"/>
        <v>324.6488976900601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8.0488730469740659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3.1666059629477511E-17</v>
      </c>
      <c r="AX140" s="23">
        <f t="shared" si="114"/>
        <v>8.0488730469740659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79.219976593389219</v>
      </c>
      <c r="BJ140" s="62">
        <f t="shared" si="146"/>
        <v>361.44974834009048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9.0611546265014837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3.5648600871221672E-17</v>
      </c>
      <c r="BS140" s="24">
        <f t="shared" si="117"/>
        <v>9.0611546265014837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71.918343413484877</v>
      </c>
      <c r="AO141" s="62">
        <f t="shared" si="144"/>
        <v>324.6488976900601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7.8910395558507069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2.2391285497461121E-17</v>
      </c>
      <c r="AX141" s="23">
        <f t="shared" si="114"/>
        <v>7.8910395558507069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79.219976593389219</v>
      </c>
      <c r="BJ141" s="62">
        <f t="shared" si="146"/>
        <v>361.44974834009048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8.8834709110343901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2.5207367415853511E-17</v>
      </c>
      <c r="BS141" s="24">
        <f t="shared" si="117"/>
        <v>8.8834709110343901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71.918343413484877</v>
      </c>
      <c r="AO142" s="62">
        <f t="shared" si="144"/>
        <v>324.6488976900601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7.7363010832193533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1.5833029814738755E-17</v>
      </c>
      <c r="AX142" s="23">
        <f t="shared" si="114"/>
        <v>7.7363010832193533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79.219976593389219</v>
      </c>
      <c r="BJ142" s="62">
        <f t="shared" si="146"/>
        <v>361.44974834009048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8.7092714648512413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1.7824300435610836E-17</v>
      </c>
      <c r="BS142" s="24">
        <f t="shared" si="117"/>
        <v>8.7092714648512413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71.918343413484877</v>
      </c>
      <c r="AO143" s="62">
        <f t="shared" si="144"/>
        <v>324.6488976900601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7.5845969376551521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1.1195642748730561E-17</v>
      </c>
      <c r="AX143" s="23">
        <f t="shared" si="114"/>
        <v>7.5845969376551521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79.219976593389219</v>
      </c>
      <c r="BJ143" s="62">
        <f t="shared" si="146"/>
        <v>361.44974834009048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8.5384879635565731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1.2603683707926755E-17</v>
      </c>
      <c r="BS143" s="24">
        <f t="shared" si="117"/>
        <v>8.5384879635565731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71.918343413484877</v>
      </c>
      <c r="AO144" s="62">
        <f t="shared" si="144"/>
        <v>324.6488976900601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7.435867617855072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7.9165149073693777E-18</v>
      </c>
      <c r="AX144" s="23">
        <f t="shared" si="114"/>
        <v>7.435867617855072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79.219976593389219</v>
      </c>
      <c r="BJ144" s="62">
        <f t="shared" si="146"/>
        <v>361.44974834009048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8.3710534225546436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8.9121502178054181E-18</v>
      </c>
      <c r="BS144" s="24">
        <f t="shared" si="117"/>
        <v>8.3710534225546436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71.918343413484877</v>
      </c>
      <c r="AO145" s="62">
        <f t="shared" si="144"/>
        <v>324.6488976900601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7.2900547893003447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5.5978213743652803E-18</v>
      </c>
      <c r="AX145" s="23">
        <f t="shared" si="114"/>
        <v>7.2900547893003447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79.219976593389219</v>
      </c>
      <c r="BJ145" s="62">
        <f t="shared" si="146"/>
        <v>361.44974834009048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8.2069021707767753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6.3018418539633777E-18</v>
      </c>
      <c r="BS145" s="24">
        <f t="shared" si="117"/>
        <v>8.2069021707767753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71.918343413484877</v>
      </c>
      <c r="AO146" s="62">
        <f t="shared" si="144"/>
        <v>324.6488976900601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7.1471012613765312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3.9582574536846889E-18</v>
      </c>
      <c r="AX146" s="23">
        <f t="shared" si="114"/>
        <v>7.1471012613765312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79.219976593389219</v>
      </c>
      <c r="BJ146" s="62">
        <f t="shared" si="146"/>
        <v>361.44974834009048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8.045969824923894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4.456075108902709E-18</v>
      </c>
      <c r="BS146" s="24">
        <f t="shared" si="117"/>
        <v>8.045969824923894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71.918343413484877</v>
      </c>
      <c r="AO147" s="62">
        <f t="shared" si="144"/>
        <v>324.6488976900601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7.0069509649422619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2.7989106871826401E-18</v>
      </c>
      <c r="AX147" s="23">
        <f t="shared" si="114"/>
        <v>7.0069509649422619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79.219976593389219</v>
      </c>
      <c r="BJ147" s="62">
        <f t="shared" si="146"/>
        <v>361.44974834009048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7.8881932642141486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3.1509209269816888E-18</v>
      </c>
      <c r="BS147" s="24">
        <f t="shared" si="117"/>
        <v>7.8881932642141486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71.918343413484877</v>
      </c>
      <c r="AO148" s="62">
        <f t="shared" si="144"/>
        <v>324.6488976900601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6.8695489303378281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1.9791287268423444E-18</v>
      </c>
      <c r="AX148" s="23">
        <f t="shared" si="114"/>
        <v>6.8695489303378281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79.219976593389219</v>
      </c>
      <c r="BJ148" s="62">
        <f t="shared" si="146"/>
        <v>361.44974834009048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7.7335106056257219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2.2280375544513545E-18</v>
      </c>
      <c r="BS148" s="24">
        <f t="shared" si="117"/>
        <v>7.7335106056257219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71.918343413484877</v>
      </c>
      <c r="AO149" s="62">
        <f t="shared" si="144"/>
        <v>324.6488976900601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6.7348412658250218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1.3994553435913201E-18</v>
      </c>
      <c r="AX149" s="23">
        <f t="shared" si="114"/>
        <v>6.7348412658250218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79.219976593389219</v>
      </c>
      <c r="BJ149" s="62">
        <f t="shared" si="146"/>
        <v>361.44974834009048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7.5818611796251085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1.5754604634908444E-18</v>
      </c>
      <c r="BS149" s="24">
        <f t="shared" si="117"/>
        <v>7.5818611796251085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71.918343413484877</v>
      </c>
      <c r="AO150" s="62">
        <f t="shared" si="144"/>
        <v>324.6488976900601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6.6027751364497487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9.8956436342117222E-19</v>
      </c>
      <c r="AX150" s="23">
        <f t="shared" si="114"/>
        <v>6.6027751364497487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79.219976593389219</v>
      </c>
      <c r="BJ150" s="62">
        <f t="shared" si="146"/>
        <v>361.44974834009048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7.4331855063713501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1.1140187772256773E-18</v>
      </c>
      <c r="BS150" s="24">
        <f t="shared" si="117"/>
        <v>7.4331855063713501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71.918343413484877</v>
      </c>
      <c r="AO151" s="62">
        <f t="shared" si="144"/>
        <v>324.6488976900601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6.4732987433191402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6.9972767179566003E-19</v>
      </c>
      <c r="AX151" s="23">
        <f t="shared" si="114"/>
        <v>6.4732987433191402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79.219976593389219</v>
      </c>
      <c r="BJ151" s="62">
        <f t="shared" si="146"/>
        <v>361.44974834009048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7.2874252723868915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7.8773023174542221E-19</v>
      </c>
      <c r="BS151" s="24">
        <f t="shared" si="117"/>
        <v>7.2874252723868915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71.918343413484877</v>
      </c>
      <c r="AO152" s="62">
        <f t="shared" si="144"/>
        <v>324.6488976900601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6.346361303285021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4.9478218171058611E-19</v>
      </c>
      <c r="AX152" s="23">
        <f t="shared" si="114"/>
        <v>6.346361303285021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79.219976593389219</v>
      </c>
      <c r="BJ152" s="62">
        <f t="shared" si="146"/>
        <v>361.44974834009048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7.1445233076859038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5.5700938861283863E-19</v>
      </c>
      <c r="BS152" s="24">
        <f t="shared" si="117"/>
        <v>7.1445233076859038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71.918343413484877</v>
      </c>
      <c r="AO153" s="62">
        <f t="shared" si="144"/>
        <v>324.6488976900601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6.2219130290257771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3.4986383589783002E-19</v>
      </c>
      <c r="AX153" s="23">
        <f t="shared" si="114"/>
        <v>6.2219130290257771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79.219976593389219</v>
      </c>
      <c r="BJ153" s="62">
        <f t="shared" si="146"/>
        <v>361.44974834009048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7.0044235633511107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3.9386511587271111E-19</v>
      </c>
      <c r="BS153" s="24">
        <f t="shared" si="117"/>
        <v>7.0044235633511107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71.918343413484877</v>
      </c>
      <c r="AO154" s="62">
        <f t="shared" si="144"/>
        <v>324.6488976900601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6.0999051095188053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2.4739109085529305E-19</v>
      </c>
      <c r="AX154" s="23">
        <f t="shared" ref="AX154:AX203" si="166">SUM(AU154:AW154)</f>
        <v>6.0999051095188053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79.219976593389219</v>
      </c>
      <c r="BJ154" s="62">
        <f t="shared" si="146"/>
        <v>361.44974834009048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6.8670710895503166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2.7850469430641931E-19</v>
      </c>
      <c r="BS154" s="24">
        <f t="shared" ref="BS154:BS203" si="169">SUM(BP154:BR154)</f>
        <v>6.8670710895503166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71.918343413484877</v>
      </c>
      <c r="AO155" s="62">
        <f t="shared" si="144"/>
        <v>324.6488976900601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5.9802896908958818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1.7493191794891501E-19</v>
      </c>
      <c r="AX155" s="23">
        <f t="shared" si="166"/>
        <v>5.9802896908958818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79.219976593389219</v>
      </c>
      <c r="BJ155" s="62">
        <f t="shared" si="146"/>
        <v>361.44974834009048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6.7324120139840193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1.9693255793635555E-19</v>
      </c>
      <c r="BS155" s="24">
        <f t="shared" si="169"/>
        <v>6.7324120139840193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71.918343413484877</v>
      </c>
      <c r="AO156" s="62">
        <f t="shared" si="144"/>
        <v>324.6488976900601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5.8630198576739527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1.2369554542764653E-19</v>
      </c>
      <c r="AX156" s="23">
        <f t="shared" si="166"/>
        <v>5.8630198576739527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79.219976593389219</v>
      </c>
      <c r="BJ156" s="62">
        <f t="shared" si="146"/>
        <v>361.44974834009048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6.6003935207556514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1.3925234715320966E-19</v>
      </c>
      <c r="BS156" s="24">
        <f t="shared" si="169"/>
        <v>6.6003935207556514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71.918343413484877</v>
      </c>
      <c r="AO157" s="62">
        <f t="shared" si="144"/>
        <v>324.6488976900601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5.7480496143539703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8.7465958974457504E-20</v>
      </c>
      <c r="AX157" s="23">
        <f t="shared" si="166"/>
        <v>5.7480496143539703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79.219976593389219</v>
      </c>
      <c r="BJ157" s="62">
        <f t="shared" si="146"/>
        <v>361.44974834009048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6.4709638296561618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9.8466278968177777E-20</v>
      </c>
      <c r="BS157" s="24">
        <f t="shared" si="169"/>
        <v>6.4709638296561618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71.918343413484877</v>
      </c>
      <c r="AO158" s="62">
        <f t="shared" si="144"/>
        <v>324.6488976900601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5.6353338673805684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6.1847772713823264E-20</v>
      </c>
      <c r="AX158" s="23">
        <f t="shared" si="166"/>
        <v>5.6353338673805684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79.219976593389219</v>
      </c>
      <c r="BJ158" s="62">
        <f t="shared" si="146"/>
        <v>361.44974834009048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6.3440721758548166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6.9626173576604829E-20</v>
      </c>
      <c r="BS158" s="24">
        <f t="shared" si="169"/>
        <v>6.3440721758548166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71.918343413484877</v>
      </c>
      <c r="AO159" s="62">
        <f t="shared" si="144"/>
        <v>324.6488976900601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5.5248284074554981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4.3732979487228752E-20</v>
      </c>
      <c r="AX159" s="23">
        <f t="shared" si="166"/>
        <v>5.5248284074554981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79.219976593389219</v>
      </c>
      <c r="BJ159" s="62">
        <f t="shared" si="146"/>
        <v>361.44974834009048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6.2196687899882495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4.9233139484088888E-20</v>
      </c>
      <c r="BS159" s="24">
        <f t="shared" si="169"/>
        <v>6.2196687899882495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71.918343413484877</v>
      </c>
      <c r="AO160" s="62">
        <f t="shared" si="144"/>
        <v>324.6488976900601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5.416489892197883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3.0923886356911632E-20</v>
      </c>
      <c r="AX160" s="23">
        <f t="shared" si="166"/>
        <v>5.416489892197883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79.219976593389219</v>
      </c>
      <c r="BJ160" s="62">
        <f t="shared" si="146"/>
        <v>361.44974834009048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6.0977048786399521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3.4813086788302414E-20</v>
      </c>
      <c r="BS160" s="24">
        <f t="shared" si="169"/>
        <v>6.0977048786399521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71.918343413484877</v>
      </c>
      <c r="AO161" s="62">
        <f t="shared" si="144"/>
        <v>324.6488976900601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5.3102758291445005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2.1866489743614376E-20</v>
      </c>
      <c r="AX161" s="23">
        <f t="shared" si="166"/>
        <v>5.3102758291445005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79.219976593389219</v>
      </c>
      <c r="BJ161" s="62">
        <f t="shared" si="146"/>
        <v>361.44974834009048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5.9781326052025552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2.4616569742044444E-20</v>
      </c>
      <c r="BS161" s="24">
        <f t="shared" si="169"/>
        <v>5.9781326052025552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71.918343413484877</v>
      </c>
      <c r="AO162" s="62">
        <f t="shared" si="144"/>
        <v>324.6488976900601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5.2061445590834126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1.5461943178455816E-20</v>
      </c>
      <c r="AX162" s="23">
        <f t="shared" si="166"/>
        <v>5.2061445590834126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79.219976593389219</v>
      </c>
      <c r="BJ162" s="62">
        <f t="shared" si="146"/>
        <v>361.44974834009048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5.8609050711153801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1.7406543394151207E-20</v>
      </c>
      <c r="BS162" s="24">
        <f t="shared" si="169"/>
        <v>5.8609050711153801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71.918343413484877</v>
      </c>
      <c r="AO163" s="62">
        <f t="shared" si="144"/>
        <v>324.6488976900601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5.1040552397144197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1.0933244871807188E-20</v>
      </c>
      <c r="AX163" s="23">
        <f t="shared" si="166"/>
        <v>5.1040552397144197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79.219976593389219</v>
      </c>
      <c r="BJ163" s="62">
        <f t="shared" si="146"/>
        <v>361.44974834009048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5.7459762974699187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1.2308284871022222E-20</v>
      </c>
      <c r="BS163" s="24">
        <f t="shared" si="169"/>
        <v>5.7459762974699187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71.918343413484877</v>
      </c>
      <c r="AO164" s="62">
        <f t="shared" si="144"/>
        <v>324.6488976900601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5.0039678296299162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7.730971589227908E-21</v>
      </c>
      <c r="AX164" s="23">
        <f t="shared" si="166"/>
        <v>5.0039678296299162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79.219976593389219</v>
      </c>
      <c r="BJ164" s="62">
        <f t="shared" si="146"/>
        <v>361.44974834009048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5.6333012069760144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8.7032716970756036E-21</v>
      </c>
      <c r="BS164" s="24">
        <f t="shared" si="169"/>
        <v>5.6333012069760144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71.918343413484877</v>
      </c>
      <c r="AO165" s="62">
        <f t="shared" si="144"/>
        <v>324.6488976900601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4.9058430726098781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5.466622435903594E-21</v>
      </c>
      <c r="AX165" s="23">
        <f t="shared" si="166"/>
        <v>4.9058430726098781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79.219976593389219</v>
      </c>
      <c r="BJ165" s="62">
        <f t="shared" si="146"/>
        <v>361.44974834009048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5.522835606281677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6.154142435511111E-21</v>
      </c>
      <c r="BS165" s="24">
        <f t="shared" si="169"/>
        <v>5.522835606281677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71.918343413484877</v>
      </c>
      <c r="AO166" s="62">
        <f t="shared" si="144"/>
        <v>324.6488976900601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4.8096424822248105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3.865485794613954E-21</v>
      </c>
      <c r="AX166" s="23">
        <f t="shared" si="166"/>
        <v>4.8096424822248105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79.219976593389219</v>
      </c>
      <c r="BJ166" s="62">
        <f t="shared" si="146"/>
        <v>361.44974834009048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5.4145361686395921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4.3516358485378018E-21</v>
      </c>
      <c r="BS166" s="24">
        <f t="shared" si="169"/>
        <v>5.4145361686395921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71.918343413484877</v>
      </c>
      <c r="AO167" s="62">
        <f t="shared" si="144"/>
        <v>324.6488976900601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4.7153283267406279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2.733311217951797E-21</v>
      </c>
      <c r="AX167" s="23">
        <f t="shared" si="166"/>
        <v>4.7153283267406279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79.219976593389219</v>
      </c>
      <c r="BJ167" s="62">
        <f t="shared" si="146"/>
        <v>361.44974834009048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5.3083604169135334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3.0770712177555555E-21</v>
      </c>
      <c r="BS167" s="24">
        <f t="shared" si="169"/>
        <v>5.3083604169135334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71.918343413484877</v>
      </c>
      <c r="AO168" s="62">
        <f t="shared" si="144"/>
        <v>324.6488976900601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4.6228636143195354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1.932742897306977E-21</v>
      </c>
      <c r="AX168" s="23">
        <f t="shared" si="166"/>
        <v>4.6228636143195354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79.219976593389219</v>
      </c>
      <c r="BJ168" s="62">
        <f t="shared" si="146"/>
        <v>361.44974834009048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5.2042667069180091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2.1758179242689009E-21</v>
      </c>
      <c r="BS168" s="24">
        <f t="shared" si="169"/>
        <v>5.2042667069180091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71.918343413484877</v>
      </c>
      <c r="AO169" s="62">
        <f t="shared" si="144"/>
        <v>324.6488976900601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4.5322120785111153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1.3666556089758985E-21</v>
      </c>
      <c r="AX169" s="23">
        <f t="shared" si="166"/>
        <v>4.5322120785111153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79.219976593389219</v>
      </c>
      <c r="BJ169" s="62">
        <f t="shared" si="146"/>
        <v>361.44974834009048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5.1022142110846032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1.5385356088777778E-21</v>
      </c>
      <c r="BS169" s="24">
        <f t="shared" si="169"/>
        <v>5.1022142110846032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71.918343413484877</v>
      </c>
      <c r="AO170" s="62">
        <f t="shared" si="144"/>
        <v>324.6488976900601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4.4433381640279208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9.6637144865348849E-22</v>
      </c>
      <c r="AX170" s="23">
        <f t="shared" si="166"/>
        <v>4.4433381640279208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79.219976593389219</v>
      </c>
      <c r="BJ170" s="62">
        <f t="shared" si="146"/>
        <v>361.44974834009048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5.0021629024486138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1.0879089621344504E-21</v>
      </c>
      <c r="BS170" s="24">
        <f t="shared" si="169"/>
        <v>5.0021629024486138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71.918343413484877</v>
      </c>
      <c r="AO171" s="62">
        <f t="shared" si="144"/>
        <v>324.6488976900601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4.3562070128000068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6.8332780448794925E-22</v>
      </c>
      <c r="AX171" s="23">
        <f t="shared" si="166"/>
        <v>4.3562070128000068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79.219976593389219</v>
      </c>
      <c r="BJ171" s="62">
        <f t="shared" si="146"/>
        <v>361.44974834009048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4.9040735389497039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7.6926780443888888E-22</v>
      </c>
      <c r="BS171" s="24">
        <f t="shared" si="169"/>
        <v>4.9040735389497039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71.918343413484877</v>
      </c>
      <c r="AO172" s="62">
        <f t="shared" si="144"/>
        <v>324.6488976900601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4.2707844503029175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4.8318572432674425E-22</v>
      </c>
      <c r="AX172" s="23">
        <f t="shared" si="166"/>
        <v>4.2707844503029175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79.219976593389219</v>
      </c>
      <c r="BJ172" s="62">
        <f t="shared" si="146"/>
        <v>361.44974834009048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4.8079076480404037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5.4395448106722522E-22</v>
      </c>
      <c r="BS172" s="24">
        <f t="shared" si="169"/>
        <v>4.8079076480404037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71.918343413484877</v>
      </c>
      <c r="AO173" s="62">
        <f t="shared" si="144"/>
        <v>324.6488976900601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4.187036972153777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3.4166390224397463E-22</v>
      </c>
      <c r="AX173" s="23">
        <f t="shared" si="166"/>
        <v>4.187036972153777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79.219976593389219</v>
      </c>
      <c r="BJ173" s="62">
        <f t="shared" si="146"/>
        <v>361.44974834009048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4.7136275115964335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3.8463390221944444E-22</v>
      </c>
      <c r="BS173" s="24">
        <f t="shared" si="169"/>
        <v>4.7136275115964335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71.918343413484877</v>
      </c>
      <c r="AO174" s="62">
        <f t="shared" si="144"/>
        <v>324.6488976900601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4.1049317309702236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2.4159286216337212E-22</v>
      </c>
      <c r="AX174" s="23">
        <f t="shared" si="166"/>
        <v>4.1049317309702236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79.219976593389219</v>
      </c>
      <c r="BJ174" s="62">
        <f t="shared" si="146"/>
        <v>361.44974834009048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4.6211961511229243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2.7197724053361261E-22</v>
      </c>
      <c r="BS174" s="24">
        <f t="shared" si="169"/>
        <v>4.6211961511229243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71.918343413484877</v>
      </c>
      <c r="AO175" s="62">
        <f t="shared" si="144"/>
        <v>324.6488976900601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4.0244365234870276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1.7083195112198731E-22</v>
      </c>
      <c r="AX175" s="23">
        <f t="shared" si="166"/>
        <v>4.0244365234870276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79.219976593389219</v>
      </c>
      <c r="BJ175" s="62">
        <f t="shared" si="146"/>
        <v>361.44974834009048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4.5305773132507374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1.9231695110972222E-22</v>
      </c>
      <c r="BS175" s="24">
        <f t="shared" si="169"/>
        <v>4.5305773132507374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71.918343413484877</v>
      </c>
      <c r="AO176" s="62">
        <f t="shared" si="144"/>
        <v>324.6488976900601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3.9455197779253486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1.2079643108168606E-22</v>
      </c>
      <c r="AX176" s="23">
        <f t="shared" si="166"/>
        <v>3.9455197779253486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79.219976593389219</v>
      </c>
      <c r="BJ176" s="62">
        <f t="shared" si="146"/>
        <v>361.44974834009048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4.4417354555171906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1.3598862026680631E-22</v>
      </c>
      <c r="BS176" s="24">
        <f t="shared" si="169"/>
        <v>4.4417354555171906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71.918343413484877</v>
      </c>
      <c r="AO177" s="62">
        <f t="shared" si="144"/>
        <v>324.6488976900601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3.8681505416096722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8.5415975560993656E-23</v>
      </c>
      <c r="AX177" s="23">
        <f t="shared" si="166"/>
        <v>3.8681505416096722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79.219976593389219</v>
      </c>
      <c r="BJ177" s="62">
        <f t="shared" si="146"/>
        <v>361.44974834009048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4.3546357324256162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9.615847555486111E-23</v>
      </c>
      <c r="BS177" s="24">
        <f t="shared" si="169"/>
        <v>4.3546357324256162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71.918343413484877</v>
      </c>
      <c r="AO178" s="62">
        <f t="shared" si="144"/>
        <v>324.6488976900601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3.7922984688275716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6.0398215540843031E-23</v>
      </c>
      <c r="AX178" s="23">
        <f t="shared" si="166"/>
        <v>3.7922984688275716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79.219976593389219</v>
      </c>
      <c r="BJ178" s="62">
        <f t="shared" si="146"/>
        <v>361.44974834009048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4.2692439817782821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6.7994310133403153E-23</v>
      </c>
      <c r="BS178" s="24">
        <f t="shared" si="169"/>
        <v>4.2692439817782821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71.918343413484877</v>
      </c>
      <c r="AO179" s="62">
        <f t="shared" si="144"/>
        <v>324.6488976900601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3.717933808927532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4.2707987780496828E-23</v>
      </c>
      <c r="AX179" s="23">
        <f t="shared" si="166"/>
        <v>3.717933808927532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79.219976593389219</v>
      </c>
      <c r="BJ179" s="62">
        <f t="shared" si="146"/>
        <v>361.44974834009048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4.1855267112773173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4.8079237777430555E-23</v>
      </c>
      <c r="BS179" s="24">
        <f t="shared" si="169"/>
        <v>4.1855267112773173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71.918343413484877</v>
      </c>
      <c r="AO180" s="62">
        <f t="shared" si="144"/>
        <v>324.6488976900601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3.6450273946501683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3.0199107770421515E-23</v>
      </c>
      <c r="AX180" s="23">
        <f t="shared" si="166"/>
        <v>3.6450273946501683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79.219976593389219</v>
      </c>
      <c r="BJ180" s="62">
        <f t="shared" si="146"/>
        <v>361.44974834009048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4.1034510853883832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3.3997155066701576E-23</v>
      </c>
      <c r="BS180" s="24">
        <f t="shared" si="169"/>
        <v>4.1034510853883832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71.918343413484877</v>
      </c>
      <c r="AO181" s="62">
        <f t="shared" si="144"/>
        <v>324.6488976900601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3.5735506306882621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2.1353993890248414E-23</v>
      </c>
      <c r="AX181" s="23">
        <f t="shared" si="166"/>
        <v>3.5735506306882621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79.219976593389219</v>
      </c>
      <c r="BJ181" s="62">
        <f t="shared" si="146"/>
        <v>361.44974834009048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4.0229849124619426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2.4039618888715277E-23</v>
      </c>
      <c r="BS181" s="24">
        <f t="shared" si="169"/>
        <v>4.0229849124619426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71.918343413484877</v>
      </c>
      <c r="AO182" s="62">
        <f t="shared" si="144"/>
        <v>324.6488976900601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3.5034754824711274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1.5099553885210758E-23</v>
      </c>
      <c r="AX182" s="23">
        <f t="shared" si="166"/>
        <v>3.5034754824711274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79.219976593389219</v>
      </c>
      <c r="BJ182" s="62">
        <f t="shared" si="146"/>
        <v>361.44974834009048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3.9440966321070698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1.6998577533350788E-23</v>
      </c>
      <c r="BS182" s="24">
        <f t="shared" si="169"/>
        <v>3.9440966321070698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71.918343413484877</v>
      </c>
      <c r="AO183" s="62">
        <f t="shared" si="144"/>
        <v>324.6488976900601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3.4347744651689105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1.0676996945124207E-23</v>
      </c>
      <c r="AX183" s="23">
        <f t="shared" si="166"/>
        <v>3.4347744651689105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79.219976593389219</v>
      </c>
      <c r="BJ183" s="62">
        <f t="shared" si="146"/>
        <v>361.44974834009048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3.8667553028128565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1.2019809444357639E-23</v>
      </c>
      <c r="BS183" s="24">
        <f t="shared" si="169"/>
        <v>3.8667553028128565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71.918343413484877</v>
      </c>
      <c r="AO184" s="62">
        <f t="shared" si="144"/>
        <v>324.6488976900601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3.3674206329125074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7.5497769426053789E-24</v>
      </c>
      <c r="AX184" s="23">
        <f t="shared" si="166"/>
        <v>3.3674206329125074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79.219976593389219</v>
      </c>
      <c r="BJ184" s="62">
        <f t="shared" si="146"/>
        <v>361.44974834009048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3.7909305898125498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8.4992887666753941E-24</v>
      </c>
      <c r="BS184" s="24">
        <f t="shared" si="169"/>
        <v>3.7909305898125498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71.918343413484877</v>
      </c>
      <c r="AO185" s="62">
        <f t="shared" si="144"/>
        <v>324.6488976900601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3.3013875682248712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5.3384984725621035E-24</v>
      </c>
      <c r="AX185" s="23">
        <f t="shared" si="166"/>
        <v>3.3013875682248712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79.219976593389219</v>
      </c>
      <c r="BJ185" s="62">
        <f t="shared" si="146"/>
        <v>361.44974834009048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3.7165927531856706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6.0099047221788194E-24</v>
      </c>
      <c r="BS185" s="24">
        <f t="shared" si="169"/>
        <v>3.7165927531856706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71.918343413484877</v>
      </c>
      <c r="AO186" s="62">
        <f t="shared" si="144"/>
        <v>324.6488976900601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3.236649371659567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3.7748884713026894E-24</v>
      </c>
      <c r="AX186" s="23">
        <f t="shared" si="166"/>
        <v>3.236649371659567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79.219976593389219</v>
      </c>
      <c r="BJ186" s="62">
        <f t="shared" si="146"/>
        <v>361.44974834009048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3.6437126361934413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4.2496443833376971E-24</v>
      </c>
      <c r="BS186" s="24">
        <f t="shared" si="169"/>
        <v>3.6437126361934413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71.918343413484877</v>
      </c>
      <c r="AO187" s="62">
        <f t="shared" si="144"/>
        <v>324.6488976900601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3.1731806516425074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2.6692492362810518E-24</v>
      </c>
      <c r="AX187" s="23">
        <f t="shared" si="166"/>
        <v>3.1731806516425074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79.219976593389219</v>
      </c>
      <c r="BJ187" s="62">
        <f t="shared" si="146"/>
        <v>361.44974834009048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3.5722616538429479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3.0049523610894097E-24</v>
      </c>
      <c r="BS187" s="24">
        <f t="shared" si="169"/>
        <v>3.5722616538429479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71.918343413484877</v>
      </c>
      <c r="AO188" s="62">
        <f t="shared" si="144"/>
        <v>324.6488976900601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3.1109565145128855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1.8874442356513447E-24</v>
      </c>
      <c r="AX188" s="23">
        <f t="shared" si="166"/>
        <v>3.1109565145128855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79.219976593389219</v>
      </c>
      <c r="BJ188" s="62">
        <f t="shared" si="146"/>
        <v>361.44974834009048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3.5022117816755514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2.1248221916688485E-24</v>
      </c>
      <c r="BS188" s="24">
        <f t="shared" si="169"/>
        <v>3.5022117816755514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71.918343413484877</v>
      </c>
      <c r="AO189" s="62">
        <f t="shared" si="144"/>
        <v>324.6488976900601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3.0499525547593995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1.3346246181405259E-24</v>
      </c>
      <c r="AX189" s="23">
        <f t="shared" si="166"/>
        <v>3.0499525547593995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79.219976593389219</v>
      </c>
      <c r="BJ189" s="62">
        <f t="shared" si="146"/>
        <v>361.44974834009048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3.4335355447751543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1.5024761805447048E-24</v>
      </c>
      <c r="BS189" s="24">
        <f t="shared" si="169"/>
        <v>3.4335355447751543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71.918343413484877</v>
      </c>
      <c r="AO190" s="62">
        <f t="shared" si="144"/>
        <v>324.6488976900601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2.9901448454479378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9.4372211782567236E-25</v>
      </c>
      <c r="AX190" s="23">
        <f t="shared" si="166"/>
        <v>2.9901448454479378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79.219976593389219</v>
      </c>
      <c r="BJ190" s="62">
        <f t="shared" si="146"/>
        <v>361.44974834009048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3.3662060069920057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1.0624110958344243E-24</v>
      </c>
      <c r="BS190" s="24">
        <f t="shared" si="169"/>
        <v>3.3662060069920057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71.918343413484877</v>
      </c>
      <c r="AO191" s="62">
        <f t="shared" si="144"/>
        <v>324.6488976900601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2.9315099288369733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6.6731230907026294E-25</v>
      </c>
      <c r="AX191" s="23">
        <f t="shared" si="166"/>
        <v>2.9315099288369733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79.219976593389219</v>
      </c>
      <c r="BJ191" s="62">
        <f t="shared" si="146"/>
        <v>361.44974834009048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3.3001967603778217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7.5123809027235242E-25</v>
      </c>
      <c r="BS191" s="24">
        <f t="shared" si="169"/>
        <v>3.3001967603778217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71.918343413484877</v>
      </c>
      <c r="AO192" s="62">
        <f t="shared" si="144"/>
        <v>324.6488976900601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2.8740248071769821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4.7186105891283618E-25</v>
      </c>
      <c r="AX192" s="23">
        <f t="shared" si="166"/>
        <v>2.8740248071769821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79.219976593389219</v>
      </c>
      <c r="BJ192" s="62">
        <f t="shared" si="146"/>
        <v>361.44974834009048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3.2354819148280769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5.3120554791721213E-25</v>
      </c>
      <c r="BS192" s="24">
        <f t="shared" si="169"/>
        <v>3.2354819148280769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71.918343413484877</v>
      </c>
      <c r="AO193" s="62">
        <f t="shared" si="144"/>
        <v>324.6488976900601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2.8176669336902811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3.3365615453513147E-25</v>
      </c>
      <c r="AX193" s="23">
        <f t="shared" si="166"/>
        <v>2.8176669336902811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79.219976593389219</v>
      </c>
      <c r="BJ193" s="62">
        <f t="shared" si="146"/>
        <v>361.44974834009048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3.1720360879274043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3.7561904513617621E-25</v>
      </c>
      <c r="BS193" s="24">
        <f t="shared" si="169"/>
        <v>3.1720360879274043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71.918343413484877</v>
      </c>
      <c r="AO194" s="62">
        <f t="shared" si="144"/>
        <v>324.6488976900601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2.7624142037277459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2.3593052945641809E-25</v>
      </c>
      <c r="AX194" s="23">
        <f t="shared" si="166"/>
        <v>2.7624142037277459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79.219976593389219</v>
      </c>
      <c r="BJ194" s="62">
        <f t="shared" si="146"/>
        <v>361.44974834009048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3.1098343949941207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2.6560277395860607E-25</v>
      </c>
      <c r="BS194" s="24">
        <f t="shared" si="169"/>
        <v>3.1098343949941207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71.918343413484877</v>
      </c>
      <c r="AO195" s="62">
        <f t="shared" si="144"/>
        <v>324.6488976900601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2.7082449460989384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1.6682807726756574E-25</v>
      </c>
      <c r="AX195" s="23">
        <f t="shared" si="166"/>
        <v>2.7082449460989384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79.219976593389219</v>
      </c>
      <c r="BJ195" s="62">
        <f t="shared" si="146"/>
        <v>361.44974834009048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3.0488524393199725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1.8780952256808811E-25</v>
      </c>
      <c r="BS195" s="24">
        <f t="shared" si="169"/>
        <v>3.0488524393199725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71.918343413484877</v>
      </c>
      <c r="AO196" s="62">
        <f t="shared" si="144"/>
        <v>324.6488976900601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2.6551379145722471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1.1796526472820904E-25</v>
      </c>
      <c r="AX196" s="23">
        <f t="shared" si="166"/>
        <v>2.6551379145722471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79.219976593389219</v>
      </c>
      <c r="BJ196" s="62">
        <f t="shared" si="146"/>
        <v>361.44974834009048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2.989066302601274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1.3280138697930303E-25</v>
      </c>
      <c r="BS196" s="24">
        <f t="shared" si="169"/>
        <v>2.989066302601274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71.918343413484877</v>
      </c>
      <c r="AO197" s="62">
        <f t="shared" ref="AO197:AO203" si="205">$AO$3</f>
        <v>324.6488976900601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2.6030722795417036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8.3414038633782868E-26</v>
      </c>
      <c r="AX197" s="23">
        <f t="shared" si="166"/>
        <v>2.6030722795417036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79.219976593389219</v>
      </c>
      <c r="BJ197" s="62">
        <f t="shared" ref="BJ197:BJ203" si="206">$BJ$3</f>
        <v>361.44974834009048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2.9304525355576865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9.3904761284044053E-26</v>
      </c>
      <c r="BS197" s="24">
        <f t="shared" si="169"/>
        <v>2.9304525355576865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71.918343413484877</v>
      </c>
      <c r="AO198" s="62">
        <f t="shared" si="205"/>
        <v>324.6488976900601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2.5520276198572072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5.8982632364104522E-26</v>
      </c>
      <c r="AX198" s="23">
        <f t="shared" si="166"/>
        <v>2.5520276198572072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79.219976593389219</v>
      </c>
      <c r="BJ198" s="62">
        <f t="shared" si="206"/>
        <v>361.44974834009048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2.8729881487349558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6.6400693489651517E-26</v>
      </c>
      <c r="BS198" s="24">
        <f t="shared" si="169"/>
        <v>2.8729881487349558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71.918343413484877</v>
      </c>
      <c r="AO199" s="62">
        <f t="shared" si="205"/>
        <v>324.6488976900601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2.5019839148149554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4.1707019316891434E-26</v>
      </c>
      <c r="AX199" s="23">
        <f t="shared" si="166"/>
        <v>2.5019839148149554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79.219976593389219</v>
      </c>
      <c r="BJ199" s="62">
        <f t="shared" si="206"/>
        <v>361.44974834009048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2.8166506034880037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4.6952380642022026E-26</v>
      </c>
      <c r="BS199" s="24">
        <f t="shared" si="169"/>
        <v>2.8166506034880037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71.918343413484877</v>
      </c>
      <c r="AO200" s="62">
        <f t="shared" si="205"/>
        <v>324.6488976900601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2.4529215363049364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2.9491316182052261E-26</v>
      </c>
      <c r="AX200" s="23">
        <f t="shared" si="166"/>
        <v>2.4529215363049364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79.219976593389219</v>
      </c>
      <c r="BJ200" s="62">
        <f t="shared" si="206"/>
        <v>361.44974834009048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2.761417803140835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3.3200346744825758E-26</v>
      </c>
      <c r="BS200" s="24">
        <f t="shared" si="169"/>
        <v>2.761417803140835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71.918343413484877</v>
      </c>
      <c r="AO201" s="62">
        <f t="shared" si="205"/>
        <v>324.6488976900601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2.4048212411124026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2.0853509658445717E-26</v>
      </c>
      <c r="AX201" s="23">
        <f t="shared" si="166"/>
        <v>2.4048212411124026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79.219976593389219</v>
      </c>
      <c r="BJ201" s="62">
        <f t="shared" si="206"/>
        <v>361.44974834009048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2.7072680843197925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2.3476190321011013E-26</v>
      </c>
      <c r="BS201" s="24">
        <f t="shared" si="169"/>
        <v>2.7072680843197925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71.918343413484877</v>
      </c>
      <c r="AO202" s="62">
        <f t="shared" si="205"/>
        <v>324.6488976900601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2.3576641633703113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1.4745658091026131E-26</v>
      </c>
      <c r="AX202" s="23">
        <f t="shared" si="166"/>
        <v>2.3576641633703113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79.219976593389219</v>
      </c>
      <c r="BJ202" s="62">
        <f t="shared" si="206"/>
        <v>361.44974834009048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2.6541802084567632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1.6600173372412879E-26</v>
      </c>
      <c r="BS202" s="24">
        <f t="shared" si="169"/>
        <v>2.6541802084567632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71.918343413484877</v>
      </c>
      <c r="AO203" s="62">
        <f t="shared" si="205"/>
        <v>324.6488976900601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2.311431807159765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1.0426754829222858E-26</v>
      </c>
      <c r="AX203" s="23">
        <f t="shared" si="166"/>
        <v>2.311431807159765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79.219976593389219</v>
      </c>
      <c r="BJ203" s="62">
        <f t="shared" si="206"/>
        <v>361.44974834009048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2.602133353459001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1.1738095160505507E-26</v>
      </c>
      <c r="BS203" s="24">
        <f t="shared" si="169"/>
        <v>2.602133353459001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1.3227799820267212</v>
      </c>
      <c r="BA205" s="88">
        <f>EXP(LN('Données projet'!B88)/'Données projet'!A88)</f>
        <v>1.3227799820267212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35" sqref="L3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3.02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589.5784742433417</v>
      </c>
      <c r="G6" s="156">
        <f ca="1">F6*(100%-'Données projet'!$C$24)*(100%-'Données projet'!$C$25)*(100%-'Données projet'!$C$26)*(100%-'Données projet'!$C$27)</f>
        <v>360.82202623692518</v>
      </c>
      <c r="H6" s="157">
        <f>IF(OR('Données projet'!B9="",'Données projet'!C9="",'Données projet'!C9=0%),0,AVERAGE(Calculateur!$AC$3:$AC$33)*B6)</f>
        <v>29.245625593987413</v>
      </c>
      <c r="I6" s="158">
        <f>H6*(100%-'Données projet'!$C$24)*(100%-'Données projet'!$C$25)*(100%-'Données projet'!$C$26)*(100%-'Données projet'!$C$27)</f>
        <v>17.898322863520296</v>
      </c>
      <c r="J6" s="159">
        <f>IF(OR('Données projet'!B9="",'Données projet'!C9="",'Données projet'!C9=0%),0,SUM(Calculateur!$V$3:$V$33)*VLOOKUP('Données projet'!$B$9,Paramètres!$A$1:$I$89,9,0)*B6)</f>
        <v>213.816</v>
      </c>
      <c r="K6" s="160">
        <f>J6*(100%-'Données projet'!$C$24)*(100%-'Données projet'!$C$25)*(100%-'Données projet'!$C$26)*(100%-'Données projet'!$C$27)</f>
        <v>130.85539200000002</v>
      </c>
      <c r="L6" s="161">
        <f ca="1">G6+I6+K6</f>
        <v>509.5757411004455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2.2649999999999997</v>
      </c>
      <c r="C7" s="156">
        <f ca="1">IF(OR('Données projet'!B10="",'Données projet'!C10="",'Données projet'!C10=0%),0,Calculateur!AN3)</f>
        <v>71.918343413484877</v>
      </c>
      <c r="D7" s="156">
        <f>IF(OR('Données projet'!B10="",'Données projet'!C10="",'Données projet'!C10=0%),0,Calculateur!AO3)</f>
        <v>324.6488976900601</v>
      </c>
      <c r="E7" s="156">
        <f t="shared" ref="E7:E15" ca="1" si="0">MIN(C7,D7)</f>
        <v>71.918343413484877</v>
      </c>
      <c r="F7" s="156">
        <f t="shared" ref="F7:F15" ca="1" si="1">E7*B7</f>
        <v>162.89504783154322</v>
      </c>
      <c r="G7" s="156">
        <f ca="1">F7*(100%-'Données projet'!$C$24)*(100%-'Données projet'!$C$25)*(100%-'Données projet'!$C$26)*(100%-'Données projet'!$C$27)</f>
        <v>99.691769272904466</v>
      </c>
      <c r="H7" s="164">
        <f>IF(OR('Données projet'!B10="",'Données projet'!C10="",'Données projet'!C10=0%),0,AVERAGE(Calculateur!$AX$3:$AX$33)*B7)</f>
        <v>62.712464593771884</v>
      </c>
      <c r="I7" s="158">
        <f>H7*(100%-'Données projet'!$C$24)*(100%-'Données projet'!$C$25)*(100%-'Données projet'!$C$26)*(100%-'Données projet'!$C$27)</f>
        <v>38.380028331388395</v>
      </c>
      <c r="J7" s="159">
        <f>IF(OR('Données projet'!B10="",'Données projet'!C10="",'Données projet'!C10=0%),0,SUM(Calculateur!$AQ$3:$AQ$33)*VLOOKUP('Données projet'!$B$10,Paramètres!$A$1:$I$89,9,0)*B7)</f>
        <v>627.56354999999985</v>
      </c>
      <c r="K7" s="160">
        <f>J7*(100%-'Données projet'!$C$24)*(100%-'Données projet'!$C$25)*(100%-'Données projet'!$C$26)*(100%-'Données projet'!$C$27)</f>
        <v>384.06889259999991</v>
      </c>
      <c r="L7" s="161">
        <f t="shared" ref="L7:L15" ca="1" si="2">G7+I7+K7</f>
        <v>522.14069020429281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Robusta</v>
      </c>
      <c r="B8" s="163">
        <f>'Données projet'!D11</f>
        <v>2.2649999999999997</v>
      </c>
      <c r="C8" s="156">
        <f ca="1">IF(OR('Données projet'!B11="",'Données projet'!C11="",'Données projet'!C11=0%),0,Calculateur!BI3)</f>
        <v>79.219976593389219</v>
      </c>
      <c r="D8" s="156">
        <f>IF(OR('Données projet'!B11="",'Données projet'!C11="",'Données projet'!C11=0%),0,Calculateur!BJ3)</f>
        <v>361.44974834009048</v>
      </c>
      <c r="E8" s="156">
        <f t="shared" ca="1" si="0"/>
        <v>79.219976593389219</v>
      </c>
      <c r="F8" s="156">
        <f t="shared" ca="1" si="1"/>
        <v>179.43324698402657</v>
      </c>
      <c r="G8" s="156">
        <f ca="1">F8*(100%-'Données projet'!$C$24)*(100%-'Données projet'!$C$25)*(100%-'Données projet'!$C$26)*(100%-'Données projet'!$C$27)</f>
        <v>109.81314715422427</v>
      </c>
      <c r="H8" s="164">
        <f>IF(OR('Données projet'!B11="",'Données projet'!C11="",'Données projet'!C11=0%),0,AVERAGE(Calculateur!$BS$3:$BS$33)*B8)</f>
        <v>70.599615048816801</v>
      </c>
      <c r="I8" s="158">
        <f>H8*(100%-'Données projet'!$C$24)*(100%-'Données projet'!$C$25)*(100%-'Données projet'!$C$26)*(100%-'Données projet'!$C$27)</f>
        <v>43.206964409875887</v>
      </c>
      <c r="J8" s="159">
        <f>IF(OR('Données projet'!B11="",'Données projet'!C11="",'Données projet'!C11=0%),0,SUM(Calculateur!$BL$3:$BL$33)*VLOOKUP('Données projet'!$B$11,Paramètres!$A$1:$I$89,9,0)*B8)</f>
        <v>627.56354999999985</v>
      </c>
      <c r="K8" s="160">
        <f>J8*(100%-'Données projet'!$C$24)*(100%-'Données projet'!$C$25)*(100%-'Données projet'!$C$26)*(100%-'Données projet'!$C$27)</f>
        <v>384.06889259999991</v>
      </c>
      <c r="L8" s="161">
        <f t="shared" ca="1" si="2"/>
        <v>537.08900416410006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931.90676905891155</v>
      </c>
      <c r="G16" s="175">
        <f t="shared" ca="1" si="3"/>
        <v>570.32694266405395</v>
      </c>
      <c r="H16" s="176">
        <f t="shared" si="3"/>
        <v>162.55770523657611</v>
      </c>
      <c r="I16" s="176">
        <f t="shared" si="3"/>
        <v>99.485315604784574</v>
      </c>
      <c r="J16" s="177">
        <f t="shared" si="3"/>
        <v>1468.9430999999997</v>
      </c>
      <c r="K16" s="177">
        <f t="shared" si="3"/>
        <v>898.99317719999988</v>
      </c>
      <c r="L16" s="178">
        <f t="shared" ca="1" si="3"/>
        <v>1568.8054354688384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Robusta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2.2649999999999997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Robusta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2.2649999999999997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269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Robusta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269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2023-01-16T08:34:12Z</dcterms:modified>
</cp:coreProperties>
</file>