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COFORET\Projets_LBC\Projets_Tests\Projet_St-Nizier-de-Fornas_Rozier-Côtes-d'Aurec_012022\"/>
    </mc:Choice>
  </mc:AlternateContent>
  <bookViews>
    <workbookView xWindow="0" yWindow="0" windowWidth="23040" windowHeight="938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P203" i="2"/>
  <c r="BC34" i="2" a="1"/>
  <c r="BC34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<sst xmlns="http://schemas.openxmlformats.org/spreadsheetml/2006/main" count="1174" uniqueCount="325">
  <si>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</si>
  <si>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</si>
  <si>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</si>
  <si>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</si>
  <si>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</si>
  <si>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</si>
  <si>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</si>
  <si>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</si>
  <si>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</si>
  <si>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</si>
  <si>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</si>
  <si>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</si>
  <si>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</si>
  <si>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</si>
  <si>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</si>
  <si>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</si>
  <si>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</si>
  <si>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</si>
  <si>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</si>
  <si>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</si>
  <si>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</si>
  <si>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</si>
  <si>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</si>
  <si>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</si>
  <si>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</si>
  <si>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</si>
  <si>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</si>
  <si>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</si>
  <si>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</si>
  <si>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</si>
  <si>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</si>
  <si>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</si>
  <si>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</si>
  <si>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</si>
  <si>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</si>
  <si>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</si>
  <si>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</si>
  <si>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</si>
  <si>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</si>
  <si>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</si>
  <si>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</si>
  <si>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</si>
  <si>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</si>
  <si>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</si>
  <si>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</si>
  <si>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</si>
  <si>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</si>
  <si>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</si>
  <si>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</si>
  <si>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</si>
  <si>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</si>
  <si>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</si>
  <si>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</si>
  <si>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</si>
  <si>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</si>
  <si>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</si>
  <si>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</si>
  <si>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</si>
  <si>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</si>
  <si>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</si>
  <si>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</si>
  <si>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</si>
  <si>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</si>
  <si>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</si>
  <si>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</si>
  <si>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</si>
  <si>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</si>
  <si>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</si>
  <si>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</si>
  <si>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</si>
  <si>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</si>
  <si>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</si>
  <si>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</si>
  <si>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</si>
  <si>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</si>
  <si>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</si>
  <si>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</si>
  <si>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</si>
  <si>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</si>
  <si>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</si>
  <si>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</si>
  <si>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</si>
  <si>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</si>
  <si>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</si>
  <si>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</si>
  <si>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</si>
  <si>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</si>
  <si>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</si>
  <si>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</si>
  <si>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</si>
  <si>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</si>
  <si>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</si>
  <si>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</si>
  <si>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</si>
  <si>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</si>
  <si>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</si>
  <si>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</si>
  <si>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</si>
  <si>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</si>
  <si>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</si>
  <si>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</si>
  <si>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</si>
  <si>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</si>
  <si>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</si>
  <si>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</si>
  <si>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</si>
  <si>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</si>
  <si>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</si>
  <si>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</si>
  <si>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</si>
  <si>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</si>
  <si>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</si>
  <si>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</si>
  <si>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</si>
  <si>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</si>
  <si>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</si>
  <si>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</si>
  <si>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</si>
  <si>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</si>
  <si>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</si>
  <si>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</si>
  <si>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</si>
  <si>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</si>
  <si>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</si>
  <si>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</si>
  <si>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</si>
  <si>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</si>
  <si>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</si>
  <si>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</si>
  <si>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</si>
  <si>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</si>
  <si>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</si>
  <si>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</si>
  <si>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</si>
  <si>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</si>
  <si>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</si>
  <si>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</si>
  <si>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</si>
  <si>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</si>
  <si>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</si>
  <si>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</si>
  <si>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</si>
  <si>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</si>
  <si>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</si>
  <si>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</si>
  <si>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</si>
  <si>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</si>
  <si>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</si>
  <si>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</si>
  <si>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</si>
  <si>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</si>
  <si>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</si>
  <si>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</si>
  <si>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</si>
  <si>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</si>
  <si>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</si>
  <si>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</si>
  <si>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</si>
  <si>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</si>
  <si>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</si>
  <si>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</si>
  <si>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</si>
  <si>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</si>
  <si>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</si>
  <si>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</si>
  <si>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</si>
  <si>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</si>
  <si>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</si>
  <si>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</si>
  <si>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</si>
  <si>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</si>
  <si>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</si>
  <si>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</si>
  <si>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</si>
  <si>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</si>
  <si>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</si>
  <si>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</si>
  <si>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</si>
  <si>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</si>
  <si>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</si>
  <si>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</si>
  <si>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</si>
  <si>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</si>
  <si>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</si>
  <si>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</si>
  <si>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</si>
  <si>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</si>
  <si>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</si>
  <si>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</si>
  <si>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</si>
  <si>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</si>
  <si>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</si>
  <si>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</si>
  <si>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</si>
  <si>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</si>
  <si>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</si>
  <si>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</si>
  <si>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</si>
  <si>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</si>
  <si>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</si>
  <si>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</si>
  <si>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</si>
  <si>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</si>
  <si>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</si>
  <si>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</si>
  <si>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</si>
  <si>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</si>
  <si>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</si>
  <si>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</si>
  <si>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</si>
  <si>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</si>
  <si>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</si>
  <si>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</si>
  <si>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</si>
  <si>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</si>
  <si>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</si>
  <si>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</si>
  <si>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</si>
  <si>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</si>
  <si>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</si>
  <si>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</si>
  <si>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</si>
  <si>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</si>
  <si>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</si>
  <si>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</si>
  <si>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</si>
  <si>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</si>
  <si>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</si>
  <si>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</si>
  <si>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</si>
  <si>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</si>
  <si>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</si>
  <si>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</si>
  <si>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</si>
  <si>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</si>
  <si>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</si>
  <si>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</si>
  <si>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</si>
  <si>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</si>
  <si>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</si>
  <si>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</si>
  <si>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</si>
  <si>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</si>
  <si>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</si>
  <si>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</si>
  <si>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</si>
  <si>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</si>
  <si>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</si>
  <si>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</si>
  <si>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</si>
  <si>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</si>
  <si>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</si>
  <si>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</si>
  <si>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</si>
  <si>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</si>
  <si>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</si>
  <si>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</si>
  <si>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</si>
  <si>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</si>
  <si>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</si>
  <si>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</si>
  <si>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</si>
  <si>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</si>
  <si>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</si>
  <si>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</si>
  <si>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</si>
  <si>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</si>
  <si>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</si>
  <si>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</si>
  <si>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</si>
  <si>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</si>
  <si>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</si>
  <si>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</si>
  <si>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</si>
  <si>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</si>
  <si>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</si>
  <si>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</si>
  <si>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</si>
  <si>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</si>
  <si>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</si>
  <si>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</si>
  <si>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</si>
  <si>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</si>
  <si>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</si>
  <si>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</si>
  <si>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</si>
  <si>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</si>
  <si>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</si>
  <si>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</si>
  <si>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</si>
  <si>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</si>
  <si>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</si>
  <si>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</si>
  <si>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</si>
  <si>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</si>
  <si>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</si>
  <si>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</si>
  <si>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</si>
  <si>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</si>
  <si>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</si>
  <si>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</si>
  <si>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</si>
  <si>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</si>
  <si>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</si>
  <si>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</si>
  <si>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</si>
  <si>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</si>
  <si>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</si>
  <si>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</si>
  <si>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</si>
  <si>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</si>
  <si>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</si>
  <si>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</si>
  <si>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</si>
  <si>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</si>
  <si>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</si>
  <si>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</si>
  <si>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</si>
  <si>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</si>
  <si>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</si>
  <si>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</si>
  <si>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</si>
  <si>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</si>
  <si>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</si>
  <si>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Sapins de Bornmüller et de Céphalonie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</si>
</sst>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96.776796677671271</c:v>
                </c:pt>
                <c:pt idx="22">
                  <c:v>103.46250949744717</c:v>
                </c:pt>
                <c:pt idx="23">
                  <c:v>110.13754274945018</c:v>
                </c:pt>
                <c:pt idx="24">
                  <c:v>116.8026363404107</c:v>
                </c:pt>
                <c:pt idx="25">
                  <c:v>123.45843862619603</c:v>
                </c:pt>
                <c:pt idx="26">
                  <c:v>130.10552217830414</c:v>
                </c:pt>
                <c:pt idx="27">
                  <c:v>136.74439615020125</c:v>
                </c:pt>
                <c:pt idx="28">
                  <c:v>143.37551610986998</c:v>
                </c:pt>
                <c:pt idx="29">
                  <c:v>149.99929195346508</c:v>
                </c:pt>
                <c:pt idx="30">
                  <c:v>156.61609434461207</c:v>
                </c:pt>
                <c:pt idx="31">
                  <c:v>122.94677025652992</c:v>
                </c:pt>
                <c:pt idx="32">
                  <c:v>130.10552217830414</c:v>
                </c:pt>
                <c:pt idx="33">
                  <c:v>137.25475210550681</c:v>
                </c:pt>
                <c:pt idx="34">
                  <c:v>144.39502686294233</c:v>
                </c:pt>
                <c:pt idx="35">
                  <c:v>151.52685252328283</c:v>
                </c:pt>
                <c:pt idx="36">
                  <c:v>158.65068353627368</c:v>
                </c:pt>
                <c:pt idx="37">
                  <c:v>165.76693012867713</c:v>
                </c:pt>
                <c:pt idx="38">
                  <c:v>172.87596436429328</c:v>
                </c:pt>
                <c:pt idx="39">
                  <c:v>179.97812515299574</c:v>
                </c:pt>
                <c:pt idx="40">
                  <c:v>187.07372242622981</c:v>
                </c:pt>
                <c:pt idx="41">
                  <c:v>143.37551610986998</c:v>
                </c:pt>
                <c:pt idx="42">
                  <c:v>150.5085198437738</c:v>
                </c:pt>
                <c:pt idx="43">
                  <c:v>157.63346687299864</c:v>
                </c:pt>
                <c:pt idx="44">
                  <c:v>164.75077334312192</c:v>
                </c:pt>
                <c:pt idx="45">
                  <c:v>171.86081644124263</c:v>
                </c:pt>
                <c:pt idx="46">
                  <c:v>178.96393954042523</c:v>
                </c:pt>
                <c:pt idx="47">
                  <c:v>186.06045648309296</c:v>
                </c:pt>
                <c:pt idx="48">
                  <c:v>193.15065517554152</c:v>
                </c:pt>
                <c:pt idx="49">
                  <c:v>200.23480062612774</c:v>
                </c:pt>
                <c:pt idx="50">
                  <c:v>207.31313753029789</c:v>
                </c:pt>
                <c:pt idx="51">
                  <c:v>154.58087703393579</c:v>
                </c:pt>
                <c:pt idx="52">
                  <c:v>162.7180141901425</c:v>
                </c:pt>
                <c:pt idx="53">
                  <c:v>170.84552734277023</c:v>
                </c:pt>
                <c:pt idx="54">
                  <c:v>178.96393954042523</c:v>
                </c:pt>
                <c:pt idx="55">
                  <c:v>187.07372242622981</c:v>
                </c:pt>
                <c:pt idx="56">
                  <c:v>195.17530334919044</c:v>
                </c:pt>
                <c:pt idx="57">
                  <c:v>203.26907123098991</c:v>
                </c:pt>
                <c:pt idx="58">
                  <c:v>211.35538144796092</c:v>
                </c:pt>
                <c:pt idx="59">
                  <c:v>219.43455992571219</c:v>
                </c:pt>
                <c:pt idx="60">
                  <c:v>227.50690659831915</c:v>
                </c:pt>
                <c:pt idx="61">
                  <c:v>164.24263944991469</c:v>
                </c:pt>
                <c:pt idx="62">
                  <c:v>171.86081644124263</c:v>
                </c:pt>
                <c:pt idx="63">
                  <c:v>179.47104913917383</c:v>
                </c:pt>
                <c:pt idx="64">
                  <c:v>187.07372242622981</c:v>
                </c:pt>
                <c:pt idx="65">
                  <c:v>194.66918729679796</c:v>
                </c:pt>
                <c:pt idx="66">
                  <c:v>202.25776507632233</c:v>
                </c:pt>
                <c:pt idx="67">
                  <c:v>209.839750973131</c:v>
                </c:pt>
                <c:pt idx="68">
                  <c:v>217.41541708927389</c:v>
                </c:pt>
                <c:pt idx="69">
                  <c:v>224.98501498915439</c:v>
                </c:pt>
                <c:pt idx="70">
                  <c:v>232.54877790391367</c:v>
                </c:pt>
                <c:pt idx="71">
                  <c:v>159.36264307427203</c:v>
                </c:pt>
                <c:pt idx="72">
                  <c:v>167.18930267047901</c:v>
                </c:pt>
                <c:pt idx="73">
                  <c:v>175.00731968418424</c:v>
                </c:pt>
                <c:pt idx="74">
                  <c:v>182.81713521797565</c:v>
                </c:pt>
                <c:pt idx="75">
                  <c:v>190.61914954910148</c:v>
                </c:pt>
                <c:pt idx="76">
                  <c:v>198.41372746166948</c:v>
                </c:pt>
                <c:pt idx="77">
                  <c:v>206.20120269571109</c:v>
                </c:pt>
                <c:pt idx="78">
                  <c:v>213.98188168792061</c:v>
                </c:pt>
                <c:pt idx="79">
                  <c:v>221.75604673904499</c:v>
                </c:pt>
                <c:pt idx="80">
                  <c:v>229.52395871325146</c:v>
                </c:pt>
                <c:pt idx="81">
                  <c:v>156.92132253769967</c:v>
                </c:pt>
                <c:pt idx="82">
                  <c:v>165.36048512869431</c:v>
                </c:pt>
                <c:pt idx="83">
                  <c:v>173.78947757475521</c:v>
                </c:pt>
                <c:pt idx="84">
                  <c:v>182.20886335665318</c:v>
                </c:pt>
                <c:pt idx="85">
                  <c:v>190.61914954910148</c:v>
                </c:pt>
                <c:pt idx="86">
                  <c:v>199.02079476214121</c:v>
                </c:pt>
                <c:pt idx="87">
                  <c:v>207.41421566911518</c:v>
                </c:pt>
                <c:pt idx="88">
                  <c:v>215.79979242102402</c:v>
                </c:pt>
                <c:pt idx="89">
                  <c:v>224.17787317404839</c:v>
                </c:pt>
                <c:pt idx="90">
                  <c:v>232.54877790391367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57696"/>
        <c:axId val="75870208"/>
      </c:scatterChart>
      <c:valAx>
        <c:axId val="75857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70208"/>
        <c:crosses val="autoZero"/>
        <c:crossBetween val="midCat"/>
      </c:valAx>
      <c:valAx>
        <c:axId val="7587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5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7097696"/>
        <c:axId val="1887101504"/>
      </c:scatterChart>
      <c:valAx>
        <c:axId val="1887097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87101504"/>
        <c:crosses val="autoZero"/>
        <c:crossBetween val="midCat"/>
      </c:valAx>
      <c:valAx>
        <c:axId val="188710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87097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5856"/>
        <c:axId val="75858240"/>
      </c:scatterChart>
      <c:valAx>
        <c:axId val="75865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58240"/>
        <c:crosses val="autoZero"/>
        <c:crossBetween val="midCat"/>
      </c:valAx>
      <c:valAx>
        <c:axId val="7585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8576"/>
        <c:axId val="75859328"/>
      </c:scatterChart>
      <c:valAx>
        <c:axId val="75868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59328"/>
        <c:crosses val="autoZero"/>
        <c:crossBetween val="midCat"/>
      </c:valAx>
      <c:valAx>
        <c:axId val="7585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127.5329083784389</c:v>
                </c:pt>
                <c:pt idx="22">
                  <c:v>150.81403684621014</c:v>
                </c:pt>
                <c:pt idx="23">
                  <c:v>174.00938053467337</c:v>
                </c:pt>
                <c:pt idx="24">
                  <c:v>197.13199917409852</c:v>
                </c:pt>
                <c:pt idx="25">
                  <c:v>220.19162819449525</c:v>
                </c:pt>
                <c:pt idx="26">
                  <c:v>243.19579296947248</c:v>
                </c:pt>
                <c:pt idx="27">
                  <c:v>266.15047699682117</c:v>
                </c:pt>
                <c:pt idx="28">
                  <c:v>289.06054654178126</c:v>
                </c:pt>
                <c:pt idx="29">
                  <c:v>311.93003320050815</c:v>
                </c:pt>
                <c:pt idx="30">
                  <c:v>334.76232907654128</c:v>
                </c:pt>
                <c:pt idx="31">
                  <c:v>259.12425907306857</c:v>
                </c:pt>
                <c:pt idx="32">
                  <c:v>282.46016930254592</c:v>
                </c:pt>
                <c:pt idx="33">
                  <c:v>305.75288994754123</c:v>
                </c:pt>
                <c:pt idx="34">
                  <c:v>329.00617208091745</c:v>
                </c:pt>
                <c:pt idx="35">
                  <c:v>352.22319328184176</c:v>
                </c:pt>
                <c:pt idx="36">
                  <c:v>375.40667813228606</c:v>
                </c:pt>
                <c:pt idx="37">
                  <c:v>398.55898736478298</c:v>
                </c:pt>
                <c:pt idx="38">
                  <c:v>421.68218520118631</c:v>
                </c:pt>
                <c:pt idx="39">
                  <c:v>444.77809114495147</c:v>
                </c:pt>
                <c:pt idx="40">
                  <c:v>467.84832045302431</c:v>
                </c:pt>
                <c:pt idx="41">
                  <c:v>375.20165452069222</c:v>
                </c:pt>
                <c:pt idx="42">
                  <c:v>397.12563925987769</c:v>
                </c:pt>
                <c:pt idx="43">
                  <c:v>419.02341604973094</c:v>
                </c:pt>
                <c:pt idx="44">
                  <c:v>440.89654610826636</c:v>
                </c:pt>
                <c:pt idx="45">
                  <c:v>462.74642320919139</c:v>
                </c:pt>
                <c:pt idx="46">
                  <c:v>484.5742988599518</c:v>
                </c:pt>
                <c:pt idx="47">
                  <c:v>506.38130270759302</c:v>
                </c:pt>
                <c:pt idx="48">
                  <c:v>528.16845924751522</c:v>
                </c:pt>
                <c:pt idx="49">
                  <c:v>549.9367016328066</c:v>
                </c:pt>
                <c:pt idx="50">
                  <c:v>571.68688318436864</c:v>
                </c:pt>
                <c:pt idx="51">
                  <c:v>477.23272437386987</c:v>
                </c:pt>
                <c:pt idx="52">
                  <c:v>496.80502789110125</c:v>
                </c:pt>
                <c:pt idx="53">
                  <c:v>516.36100378617914</c:v>
                </c:pt>
                <c:pt idx="54">
                  <c:v>535.90135700397695</c:v>
                </c:pt>
                <c:pt idx="55">
                  <c:v>555.42673692699225</c:v>
                </c:pt>
                <c:pt idx="56">
                  <c:v>574.93774359362271</c:v>
                </c:pt>
                <c:pt idx="57">
                  <c:v>594.43493302890863</c:v>
                </c:pt>
                <c:pt idx="58">
                  <c:v>613.91882183995142</c:v>
                </c:pt>
                <c:pt idx="59">
                  <c:v>633.38989119800635</c:v>
                </c:pt>
                <c:pt idx="60">
                  <c:v>652.84859030581424</c:v>
                </c:pt>
                <c:pt idx="61">
                  <c:v>563.15153054519351</c:v>
                </c:pt>
                <c:pt idx="62">
                  <c:v>581.03207454331721</c:v>
                </c:pt>
                <c:pt idx="63">
                  <c:v>598.90114770016953</c:v>
                </c:pt>
                <c:pt idx="64">
                  <c:v>616.75914019863171</c:v>
                </c:pt>
                <c:pt idx="65">
                  <c:v>634.60641780168305</c:v>
                </c:pt>
                <c:pt idx="66">
                  <c:v>604.88884986297523</c:v>
                </c:pt>
                <c:pt idx="67">
                  <c:v>620.81626784813659</c:v>
                </c:pt>
                <c:pt idx="68">
                  <c:v>636.73522342536137</c:v>
                </c:pt>
                <c:pt idx="69">
                  <c:v>652.64595782060962</c:v>
                </c:pt>
                <c:pt idx="70">
                  <c:v>668.54869954753224</c:v>
                </c:pt>
                <c:pt idx="71">
                  <c:v>684.44366537005499</c:v>
                </c:pt>
                <c:pt idx="72">
                  <c:v>700.33106117096293</c:v>
                </c:pt>
                <c:pt idx="73">
                  <c:v>716.21108273763014</c:v>
                </c:pt>
                <c:pt idx="74">
                  <c:v>732.08391647449741</c:v>
                </c:pt>
                <c:pt idx="75">
                  <c:v>747.94974005059692</c:v>
                </c:pt>
                <c:pt idx="76">
                  <c:v>1.0401462003625578E-11</c:v>
                </c:pt>
                <c:pt idx="77">
                  <c:v>1.0401462003625578E-11</c:v>
                </c:pt>
                <c:pt idx="78">
                  <c:v>1.0401462003625578E-11</c:v>
                </c:pt>
                <c:pt idx="79">
                  <c:v>1.0401462003625578E-11</c:v>
                </c:pt>
                <c:pt idx="80">
                  <c:v>1.0401462003625578E-11</c:v>
                </c:pt>
                <c:pt idx="81">
                  <c:v>1.0401462003625578E-11</c:v>
                </c:pt>
                <c:pt idx="82">
                  <c:v>1.0401462003625578E-11</c:v>
                </c:pt>
                <c:pt idx="83">
                  <c:v>1.0401462003625578E-11</c:v>
                </c:pt>
                <c:pt idx="84">
                  <c:v>1.0401462003625578E-11</c:v>
                </c:pt>
                <c:pt idx="85">
                  <c:v>1.0401462003625578E-11</c:v>
                </c:pt>
                <c:pt idx="86">
                  <c:v>1.0401462003625578E-11</c:v>
                </c:pt>
                <c:pt idx="87">
                  <c:v>1.0401462003625578E-11</c:v>
                </c:pt>
                <c:pt idx="88">
                  <c:v>1.0401462003625578E-11</c:v>
                </c:pt>
                <c:pt idx="89">
                  <c:v>1.0401462003625578E-11</c:v>
                </c:pt>
                <c:pt idx="90">
                  <c:v>1.0401462003625578E-11</c:v>
                </c:pt>
                <c:pt idx="91">
                  <c:v>1.0401462003625578E-11</c:v>
                </c:pt>
                <c:pt idx="92">
                  <c:v>1.0401462003625578E-11</c:v>
                </c:pt>
                <c:pt idx="93">
                  <c:v>1.0401462003625578E-11</c:v>
                </c:pt>
                <c:pt idx="94">
                  <c:v>1.0401462003625578E-11</c:v>
                </c:pt>
                <c:pt idx="95">
                  <c:v>1.0401462003625578E-11</c:v>
                </c:pt>
                <c:pt idx="96">
                  <c:v>1.0401462003625578E-11</c:v>
                </c:pt>
                <c:pt idx="97">
                  <c:v>1.0401462003625578E-11</c:v>
                </c:pt>
                <c:pt idx="98">
                  <c:v>1.0401462003625578E-11</c:v>
                </c:pt>
                <c:pt idx="99">
                  <c:v>1.0401462003625578E-11</c:v>
                </c:pt>
                <c:pt idx="100">
                  <c:v>1.0401462003625578E-11</c:v>
                </c:pt>
                <c:pt idx="101">
                  <c:v>1.0401462003625578E-11</c:v>
                </c:pt>
                <c:pt idx="102">
                  <c:v>1.0401462003625578E-11</c:v>
                </c:pt>
                <c:pt idx="103">
                  <c:v>1.0401462003625578E-11</c:v>
                </c:pt>
                <c:pt idx="104">
                  <c:v>1.0401462003625578E-11</c:v>
                </c:pt>
                <c:pt idx="105">
                  <c:v>1.0401462003625578E-11</c:v>
                </c:pt>
                <c:pt idx="106">
                  <c:v>1.0401462003625578E-11</c:v>
                </c:pt>
                <c:pt idx="107">
                  <c:v>1.0401462003625578E-11</c:v>
                </c:pt>
                <c:pt idx="108">
                  <c:v>1.0401462003625578E-11</c:v>
                </c:pt>
                <c:pt idx="109">
                  <c:v>1.0401462003625578E-11</c:v>
                </c:pt>
                <c:pt idx="110">
                  <c:v>1.0401462003625578E-11</c:v>
                </c:pt>
                <c:pt idx="111">
                  <c:v>1.0401462003625578E-11</c:v>
                </c:pt>
                <c:pt idx="112">
                  <c:v>1.0401462003625578E-11</c:v>
                </c:pt>
                <c:pt idx="113">
                  <c:v>1.0401462003625578E-11</c:v>
                </c:pt>
                <c:pt idx="114">
                  <c:v>1.0401462003625578E-11</c:v>
                </c:pt>
                <c:pt idx="115">
                  <c:v>1.0401462003625578E-11</c:v>
                </c:pt>
                <c:pt idx="116">
                  <c:v>1.0401462003625578E-11</c:v>
                </c:pt>
                <c:pt idx="117">
                  <c:v>1.0401462003625578E-11</c:v>
                </c:pt>
                <c:pt idx="118">
                  <c:v>1.0401462003625578E-11</c:v>
                </c:pt>
                <c:pt idx="119">
                  <c:v>1.0401462003625578E-11</c:v>
                </c:pt>
                <c:pt idx="120">
                  <c:v>1.0401462003625578E-11</c:v>
                </c:pt>
                <c:pt idx="121">
                  <c:v>1.0401462003625578E-11</c:v>
                </c:pt>
                <c:pt idx="122">
                  <c:v>1.0401462003625578E-11</c:v>
                </c:pt>
                <c:pt idx="123">
                  <c:v>1.0401462003625578E-11</c:v>
                </c:pt>
                <c:pt idx="124">
                  <c:v>1.0401462003625578E-11</c:v>
                </c:pt>
                <c:pt idx="125">
                  <c:v>1.0401462003625578E-11</c:v>
                </c:pt>
                <c:pt idx="126">
                  <c:v>1.0401462003625578E-11</c:v>
                </c:pt>
                <c:pt idx="127">
                  <c:v>1.0401462003625578E-11</c:v>
                </c:pt>
                <c:pt idx="128">
                  <c:v>1.0401462003625578E-11</c:v>
                </c:pt>
                <c:pt idx="129">
                  <c:v>1.0401462003625578E-11</c:v>
                </c:pt>
                <c:pt idx="130">
                  <c:v>1.0401462003625578E-11</c:v>
                </c:pt>
                <c:pt idx="131">
                  <c:v>1.0401462003625578E-11</c:v>
                </c:pt>
                <c:pt idx="132">
                  <c:v>1.0401462003625578E-11</c:v>
                </c:pt>
                <c:pt idx="133">
                  <c:v>1.0401462003625578E-11</c:v>
                </c:pt>
                <c:pt idx="134">
                  <c:v>1.0401462003625578E-11</c:v>
                </c:pt>
                <c:pt idx="135">
                  <c:v>1.0401462003625578E-11</c:v>
                </c:pt>
                <c:pt idx="136">
                  <c:v>1.0401462003625578E-11</c:v>
                </c:pt>
                <c:pt idx="137">
                  <c:v>1.0401462003625578E-11</c:v>
                </c:pt>
                <c:pt idx="138">
                  <c:v>1.0401462003625578E-11</c:v>
                </c:pt>
                <c:pt idx="139">
                  <c:v>1.0401462003625578E-11</c:v>
                </c:pt>
                <c:pt idx="140">
                  <c:v>1.0401462003625578E-11</c:v>
                </c:pt>
                <c:pt idx="141">
                  <c:v>1.0401462003625578E-11</c:v>
                </c:pt>
                <c:pt idx="142">
                  <c:v>1.0401462003625578E-11</c:v>
                </c:pt>
                <c:pt idx="143">
                  <c:v>1.0401462003625578E-11</c:v>
                </c:pt>
                <c:pt idx="144">
                  <c:v>1.0401462003625578E-11</c:v>
                </c:pt>
                <c:pt idx="145">
                  <c:v>1.0401462003625578E-11</c:v>
                </c:pt>
                <c:pt idx="146">
                  <c:v>1.0401462003625578E-11</c:v>
                </c:pt>
                <c:pt idx="147">
                  <c:v>1.0401462003625578E-11</c:v>
                </c:pt>
                <c:pt idx="148">
                  <c:v>1.0401462003625578E-11</c:v>
                </c:pt>
                <c:pt idx="149">
                  <c:v>1.0401462003625578E-11</c:v>
                </c:pt>
                <c:pt idx="150">
                  <c:v>1.0401462003625578E-11</c:v>
                </c:pt>
                <c:pt idx="151">
                  <c:v>1.0401462003625578E-11</c:v>
                </c:pt>
                <c:pt idx="152">
                  <c:v>1.0401462003625578E-11</c:v>
                </c:pt>
                <c:pt idx="153">
                  <c:v>1.0401462003625578E-11</c:v>
                </c:pt>
                <c:pt idx="154">
                  <c:v>1.0401462003625578E-11</c:v>
                </c:pt>
                <c:pt idx="155">
                  <c:v>1.0401462003625578E-11</c:v>
                </c:pt>
                <c:pt idx="156">
                  <c:v>1.0401462003625578E-11</c:v>
                </c:pt>
                <c:pt idx="157">
                  <c:v>1.0401462003625578E-11</c:v>
                </c:pt>
                <c:pt idx="158">
                  <c:v>1.0401462003625578E-11</c:v>
                </c:pt>
                <c:pt idx="159">
                  <c:v>1.0401462003625578E-11</c:v>
                </c:pt>
                <c:pt idx="160">
                  <c:v>1.0401462003625578E-11</c:v>
                </c:pt>
                <c:pt idx="161">
                  <c:v>1.0401462003625578E-11</c:v>
                </c:pt>
                <c:pt idx="162">
                  <c:v>1.0401462003625578E-11</c:v>
                </c:pt>
                <c:pt idx="163">
                  <c:v>1.0401462003625578E-11</c:v>
                </c:pt>
                <c:pt idx="164">
                  <c:v>1.0401462003625578E-11</c:v>
                </c:pt>
                <c:pt idx="165">
                  <c:v>1.0401462003625578E-11</c:v>
                </c:pt>
                <c:pt idx="166">
                  <c:v>1.0401462003625578E-11</c:v>
                </c:pt>
                <c:pt idx="167">
                  <c:v>1.0401462003625578E-11</c:v>
                </c:pt>
                <c:pt idx="168">
                  <c:v>1.0401462003625578E-11</c:v>
                </c:pt>
                <c:pt idx="169">
                  <c:v>1.0401462003625578E-11</c:v>
                </c:pt>
                <c:pt idx="170">
                  <c:v>1.0401462003625578E-11</c:v>
                </c:pt>
                <c:pt idx="171">
                  <c:v>1.0401462003625578E-11</c:v>
                </c:pt>
                <c:pt idx="172">
                  <c:v>1.0401462003625578E-11</c:v>
                </c:pt>
                <c:pt idx="173">
                  <c:v>1.0401462003625578E-11</c:v>
                </c:pt>
                <c:pt idx="174">
                  <c:v>1.0401462003625578E-11</c:v>
                </c:pt>
                <c:pt idx="175">
                  <c:v>1.0401462003625578E-11</c:v>
                </c:pt>
                <c:pt idx="176">
                  <c:v>1.0401462003625578E-11</c:v>
                </c:pt>
                <c:pt idx="177">
                  <c:v>1.0401462003625578E-11</c:v>
                </c:pt>
                <c:pt idx="178">
                  <c:v>1.0401462003625578E-11</c:v>
                </c:pt>
                <c:pt idx="179">
                  <c:v>1.0401462003625578E-11</c:v>
                </c:pt>
                <c:pt idx="180">
                  <c:v>1.0401462003625578E-11</c:v>
                </c:pt>
                <c:pt idx="181">
                  <c:v>1.0401462003625578E-11</c:v>
                </c:pt>
                <c:pt idx="182">
                  <c:v>1.0401462003625578E-11</c:v>
                </c:pt>
                <c:pt idx="183">
                  <c:v>1.0401462003625578E-11</c:v>
                </c:pt>
                <c:pt idx="184">
                  <c:v>1.0401462003625578E-11</c:v>
                </c:pt>
                <c:pt idx="185">
                  <c:v>1.0401462003625578E-11</c:v>
                </c:pt>
                <c:pt idx="186">
                  <c:v>1.0401462003625578E-11</c:v>
                </c:pt>
                <c:pt idx="187">
                  <c:v>1.0401462003625578E-11</c:v>
                </c:pt>
                <c:pt idx="188">
                  <c:v>1.0401462003625578E-11</c:v>
                </c:pt>
                <c:pt idx="189">
                  <c:v>1.0401462003625578E-11</c:v>
                </c:pt>
                <c:pt idx="190">
                  <c:v>1.0401462003625578E-11</c:v>
                </c:pt>
                <c:pt idx="191">
                  <c:v>1.0401462003625578E-11</c:v>
                </c:pt>
                <c:pt idx="192">
                  <c:v>1.0401462003625578E-11</c:v>
                </c:pt>
                <c:pt idx="193">
                  <c:v>1.0401462003625578E-11</c:v>
                </c:pt>
                <c:pt idx="194">
                  <c:v>1.0401462003625578E-11</c:v>
                </c:pt>
                <c:pt idx="195">
                  <c:v>1.0401462003625578E-11</c:v>
                </c:pt>
                <c:pt idx="196">
                  <c:v>1.0401462003625578E-11</c:v>
                </c:pt>
                <c:pt idx="197">
                  <c:v>1.0401462003625578E-11</c:v>
                </c:pt>
                <c:pt idx="198">
                  <c:v>1.0401462003625578E-11</c:v>
                </c:pt>
                <c:pt idx="199">
                  <c:v>1.0401462003625578E-11</c:v>
                </c:pt>
                <c:pt idx="200">
                  <c:v>1.0401462003625578E-11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59872"/>
        <c:axId val="75871296"/>
      </c:scatterChart>
      <c:valAx>
        <c:axId val="75859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71296"/>
        <c:crosses val="autoZero"/>
        <c:crossBetween val="midCat"/>
      </c:valAx>
      <c:valAx>
        <c:axId val="7587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5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1504"/>
        <c:axId val="75866944"/>
      </c:scatterChart>
      <c:valAx>
        <c:axId val="75861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6944"/>
        <c:crosses val="autoZero"/>
        <c:crossBetween val="midCat"/>
      </c:valAx>
      <c:valAx>
        <c:axId val="7586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1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0416"/>
        <c:axId val="75860960"/>
      </c:scatterChart>
      <c:valAx>
        <c:axId val="75860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0960"/>
        <c:crosses val="autoZero"/>
        <c:crossBetween val="midCat"/>
      </c:valAx>
      <c:valAx>
        <c:axId val="7586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0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3680"/>
        <c:axId val="75871840"/>
      </c:scatterChart>
      <c:valAx>
        <c:axId val="7586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71840"/>
        <c:crosses val="autoZero"/>
        <c:crossBetween val="midCat"/>
      </c:valAx>
      <c:valAx>
        <c:axId val="7587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2048"/>
        <c:axId val="75864224"/>
      </c:scatterChart>
      <c:valAx>
        <c:axId val="7586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4224"/>
        <c:crosses val="autoZero"/>
        <c:crossBetween val="midCat"/>
      </c:valAx>
      <c:valAx>
        <c:axId val="7586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65312"/>
        <c:axId val="1887095520"/>
      </c:scatterChart>
      <c:valAx>
        <c:axId val="7586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87095520"/>
        <c:crosses val="autoZero"/>
        <c:crossBetween val="midCat"/>
      </c:valAx>
      <c:valAx>
        <c:axId val="18870955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86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H38" sqref="H3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2.7565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0.3</v>
      </c>
      <c r="D9" s="36">
        <f t="shared" ref="D9:D18" si="0">C9*$C$5</f>
        <v>0.82694999999999996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18</v>
      </c>
      <c r="C10" s="35">
        <v>0.48</v>
      </c>
      <c r="D10" s="36">
        <f t="shared" si="0"/>
        <v>1.3231199999999999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27</v>
      </c>
      <c r="C11" s="35">
        <v>0.12</v>
      </c>
      <c r="D11" s="36">
        <f t="shared" si="0"/>
        <v>0.33077999999999996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45</v>
      </c>
      <c r="C12" s="35">
        <v>0.1</v>
      </c>
      <c r="D12" s="36">
        <f t="shared" si="0"/>
        <v>0.27565000000000001</v>
      </c>
      <c r="E12" s="37">
        <v>75</v>
      </c>
      <c r="F12" s="38" t="str">
        <f t="array" ref="F12">IF(E12="","",IF(INDEX(A:A,MAX(IF(ISNUMBER($A$114:$A$133),ROW($A$114:$A$133),"")))&lt;&gt;E12,"Corrigez : révolution incorrecte","OK"))</f>
        <v>OK</v>
      </c>
      <c r="G12" s="25" t="s">
        <v>324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2.7565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115</v>
      </c>
      <c r="C36" s="63">
        <v>1</v>
      </c>
      <c r="D36" s="63">
        <v>30</v>
      </c>
      <c r="E36" s="54">
        <v>0.1</v>
      </c>
      <c r="F36" s="54"/>
      <c r="G36" s="54"/>
      <c r="H36" s="54">
        <v>0.9</v>
      </c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150</v>
      </c>
      <c r="C37" s="63">
        <v>2</v>
      </c>
      <c r="D37" s="63">
        <v>40</v>
      </c>
      <c r="E37" s="54">
        <v>0.2</v>
      </c>
      <c r="F37" s="54"/>
      <c r="G37" s="54">
        <v>0.5</v>
      </c>
      <c r="H37" s="54">
        <v>0.3</v>
      </c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180</v>
      </c>
      <c r="C38" s="63">
        <v>3</v>
      </c>
      <c r="D38" s="63">
        <v>50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200</v>
      </c>
      <c r="C39" s="63">
        <v>4</v>
      </c>
      <c r="D39" s="63">
        <v>60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220</v>
      </c>
      <c r="C40" s="63">
        <v>5</v>
      </c>
      <c r="D40" s="63">
        <v>70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225</v>
      </c>
      <c r="C41" s="63">
        <v>6</v>
      </c>
      <c r="D41" s="63">
        <v>80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222</v>
      </c>
      <c r="C42" s="63">
        <v>7</v>
      </c>
      <c r="D42" s="63">
        <v>80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90</v>
      </c>
      <c r="B43" s="63">
        <v>225</v>
      </c>
      <c r="C43" s="63"/>
      <c r="D43" s="63">
        <v>225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19</v>
      </c>
      <c r="B62" s="63">
        <v>162</v>
      </c>
      <c r="C62" s="63">
        <v>1</v>
      </c>
      <c r="D62" s="63"/>
      <c r="E62" s="54"/>
      <c r="F62" s="54"/>
      <c r="G62" s="54"/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335</v>
      </c>
      <c r="C63" s="63">
        <v>2</v>
      </c>
      <c r="D63" s="63">
        <v>54</v>
      </c>
      <c r="E63" s="54">
        <v>0.1</v>
      </c>
      <c r="F63" s="54"/>
      <c r="G63" s="54">
        <v>0.4</v>
      </c>
      <c r="H63" s="54">
        <v>0.5</v>
      </c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421</v>
      </c>
      <c r="C64" s="63">
        <v>3</v>
      </c>
      <c r="D64" s="63">
        <v>54</v>
      </c>
      <c r="E64" s="54">
        <v>0.3</v>
      </c>
      <c r="F64" s="54"/>
      <c r="G64" s="54">
        <v>0.3</v>
      </c>
      <c r="H64" s="54">
        <v>0.4</v>
      </c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505</v>
      </c>
      <c r="C65" s="63">
        <v>4</v>
      </c>
      <c r="D65" s="63">
        <v>69</v>
      </c>
      <c r="E65" s="54"/>
      <c r="F65" s="54"/>
      <c r="G65" s="54"/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564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606</v>
      </c>
      <c r="C67" s="63">
        <v>6</v>
      </c>
      <c r="D67" s="63">
        <v>66</v>
      </c>
      <c r="E67" s="54"/>
      <c r="F67" s="54"/>
      <c r="G67" s="54"/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629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650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666</v>
      </c>
      <c r="C70" s="53"/>
      <c r="D70" s="53">
        <v>666</v>
      </c>
      <c r="E70" s="54"/>
      <c r="F70" s="54"/>
      <c r="G70" s="54"/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Mélèze d'Europe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112</v>
      </c>
      <c r="C88" s="63">
        <v>1</v>
      </c>
      <c r="D88" s="63">
        <v>20</v>
      </c>
      <c r="E88" s="54"/>
      <c r="F88" s="54"/>
      <c r="G88" s="54"/>
      <c r="H88" s="93">
        <v>1</v>
      </c>
      <c r="I88" s="56">
        <f>IFERROR(B88/A88,"")</f>
        <v>6.2222222222222223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21</v>
      </c>
      <c r="B89" s="63">
        <v>146</v>
      </c>
      <c r="C89" s="63">
        <v>2</v>
      </c>
      <c r="D89" s="63">
        <v>26</v>
      </c>
      <c r="E89" s="54">
        <v>0.1</v>
      </c>
      <c r="F89" s="54"/>
      <c r="G89" s="54">
        <v>0.4</v>
      </c>
      <c r="H89" s="93">
        <v>0.5</v>
      </c>
      <c r="I89" s="56">
        <f t="shared" ref="I89:I107" si="3">IF(A89&lt;&gt;0,(B89-(B88-D88))/(A89-A88),"")</f>
        <v>18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24</v>
      </c>
      <c r="B90" s="63">
        <v>168</v>
      </c>
      <c r="C90" s="63">
        <v>3</v>
      </c>
      <c r="D90" s="63">
        <v>29</v>
      </c>
      <c r="E90" s="93">
        <v>0.1</v>
      </c>
      <c r="F90" s="93"/>
      <c r="G90" s="93">
        <v>0.4</v>
      </c>
      <c r="H90" s="93">
        <v>0.5</v>
      </c>
      <c r="I90" s="56">
        <f t="shared" si="3"/>
        <v>16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224</v>
      </c>
      <c r="C91" s="63">
        <v>4</v>
      </c>
      <c r="D91" s="63">
        <v>53</v>
      </c>
      <c r="E91" s="93">
        <v>0.3</v>
      </c>
      <c r="F91" s="93"/>
      <c r="G91" s="93">
        <v>0.3</v>
      </c>
      <c r="H91" s="93">
        <v>0.4</v>
      </c>
      <c r="I91" s="56">
        <f t="shared" si="3"/>
        <v>14.166666666666666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36</v>
      </c>
      <c r="B92" s="63">
        <v>248</v>
      </c>
      <c r="C92" s="63">
        <v>5</v>
      </c>
      <c r="D92" s="63">
        <v>62</v>
      </c>
      <c r="E92" s="93"/>
      <c r="F92" s="93"/>
      <c r="G92" s="93"/>
      <c r="H92" s="93"/>
      <c r="I92" s="56">
        <f t="shared" si="3"/>
        <v>12.833333333333334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42</v>
      </c>
      <c r="B93" s="63">
        <v>255</v>
      </c>
      <c r="C93" s="63">
        <v>6</v>
      </c>
      <c r="D93" s="63">
        <v>67</v>
      </c>
      <c r="E93" s="93"/>
      <c r="F93" s="93"/>
      <c r="G93" s="93"/>
      <c r="H93" s="93"/>
      <c r="I93" s="56">
        <f t="shared" si="3"/>
        <v>11.5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48</v>
      </c>
      <c r="B94" s="63">
        <v>252</v>
      </c>
      <c r="C94" s="63">
        <v>7</v>
      </c>
      <c r="D94" s="63">
        <v>65</v>
      </c>
      <c r="E94" s="93"/>
      <c r="F94" s="93"/>
      <c r="G94" s="93"/>
      <c r="H94" s="93"/>
      <c r="I94" s="56">
        <f t="shared" si="3"/>
        <v>10.666666666666666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304</v>
      </c>
      <c r="C95" s="63"/>
      <c r="D95" s="63">
        <v>304</v>
      </c>
      <c r="E95" s="93"/>
      <c r="F95" s="93"/>
      <c r="G95" s="93"/>
      <c r="H95" s="93"/>
      <c r="I95" s="56">
        <f t="shared" si="3"/>
        <v>9.75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Sapin de Nordmann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96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4.8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318</v>
      </c>
      <c r="C115" s="53">
        <v>2</v>
      </c>
      <c r="D115" s="63">
        <v>96</v>
      </c>
      <c r="E115" s="54">
        <v>0.3</v>
      </c>
      <c r="F115" s="54"/>
      <c r="G115" s="54">
        <v>0.3</v>
      </c>
      <c r="H115" s="54">
        <v>0.4</v>
      </c>
      <c r="I115" s="56">
        <f t="shared" ref="I115:I133" si="4">IF(A115&lt;&gt;0,(B115-(B114-D114))/(A115-A114),"")</f>
        <v>22.2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3">
        <v>448</v>
      </c>
      <c r="C116" s="53">
        <v>3</v>
      </c>
      <c r="D116" s="63">
        <v>112</v>
      </c>
      <c r="E116" s="54"/>
      <c r="F116" s="54"/>
      <c r="G116" s="54"/>
      <c r="H116" s="54"/>
      <c r="I116" s="56">
        <f t="shared" si="4"/>
        <v>22.6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50</v>
      </c>
      <c r="B117" s="63">
        <v>550</v>
      </c>
      <c r="C117" s="53">
        <v>4</v>
      </c>
      <c r="D117" s="63">
        <v>112</v>
      </c>
      <c r="E117" s="54"/>
      <c r="F117" s="54"/>
      <c r="G117" s="54"/>
      <c r="H117" s="54"/>
      <c r="I117" s="56">
        <f t="shared" si="4"/>
        <v>21.4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60</v>
      </c>
      <c r="B118" s="63">
        <v>630</v>
      </c>
      <c r="C118" s="53">
        <v>5</v>
      </c>
      <c r="D118" s="63">
        <v>106</v>
      </c>
      <c r="E118" s="54"/>
      <c r="F118" s="54"/>
      <c r="G118" s="54"/>
      <c r="H118" s="54"/>
      <c r="I118" s="56">
        <f t="shared" si="4"/>
        <v>19.2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65</v>
      </c>
      <c r="B119" s="63">
        <v>612</v>
      </c>
      <c r="C119" s="53">
        <v>6</v>
      </c>
      <c r="D119" s="63">
        <v>45</v>
      </c>
      <c r="E119" s="54"/>
      <c r="F119" s="54"/>
      <c r="G119" s="54"/>
      <c r="H119" s="54"/>
      <c r="I119" s="56">
        <f t="shared" si="4"/>
        <v>17.600000000000001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75</v>
      </c>
      <c r="B120" s="63">
        <v>724</v>
      </c>
      <c r="C120" s="63"/>
      <c r="D120" s="63">
        <v>724</v>
      </c>
      <c r="E120" s="93"/>
      <c r="F120" s="93"/>
      <c r="G120" s="93"/>
      <c r="H120" s="93"/>
      <c r="I120" s="56">
        <f t="shared" si="4"/>
        <v>15.7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Mélèze d'Europe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Sapin de Nordmann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82.480973258688834</v>
      </c>
      <c r="T3" s="62">
        <f>IF('Données projet'!E9&gt;30,$R$33-$H$33,LOOKUP('Données projet'!$E$9,$A$3:$A$203,R3:R203)-LOOKUP('Données projet'!$E$9,$A$3:$A$203,$H$3:$H$203))</f>
        <v>132.2124933813588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382.58588458673051</v>
      </c>
      <c r="AO3" s="62">
        <f>IF('Données projet'!E10&gt;30,$AM$33-$H$33,LOOKUP('Données projet'!$E$10,$A$3:$A$203,AM3:AM203)-LOOKUP('Données projet'!$E$10,$A$3:$A$203,$H$3:$H$203))</f>
        <v>485.5120768430603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179.4725256147085</v>
      </c>
      <c r="BJ3" s="62">
        <f>IF('Données projet'!E11&gt;30,$BH$33-$H$33,LOOKUP('Données projet'!$E$11,$A$3:$A$203,BH3:BH203)-LOOKUP('Données projet'!$E$11,$A$3:$A$203,$H$3:$H$203))</f>
        <v>282.16750121151176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303.89994044125814</v>
      </c>
      <c r="CE3" s="62">
        <f>IF('Données projet'!E12&gt;30,$CC$33-$H$33,LOOKUP('Données projet'!$E$12,$A$3:$A$203,CC3:CC203)-LOOKUP('Données projet'!$E$12,$A$3:$A$203,$H$3:$H$203))</f>
        <v>310.35872811328807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259.42827858270829</v>
      </c>
      <c r="S4" s="62">
        <f ca="1">AVERAGE(OFFSET($R$3,0,0,'Données projet'!$E$9+1,1))-AVERAGE(OFFSET($H$3,0,0,'Données projet'!$E$9+1,1))</f>
        <v>82.480973258688834</v>
      </c>
      <c r="T4" s="62">
        <f>$T$3</f>
        <v>132.2124933813588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projet'!$B$10,Paramètres!$A$1:$I$89,3,0)*VLOOKUP('Données projet'!$B$10,Paramètres!$A$1:$I$89,5,0)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259.76966919403429</v>
      </c>
      <c r="AN4" s="62">
        <f ca="1">AVERAGE(OFFSET($AM$3,0,0,'Données projet'!$E$10+1,1))-AVERAGE(OFFSET($H$3,0,0,'Données projet'!$E$10+1,1))</f>
        <v>382.58588458673051</v>
      </c>
      <c r="AO4" s="62">
        <f>$AO$3</f>
        <v>485.5120768430603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6.2222222222222223</v>
      </c>
      <c r="BD4" s="13">
        <f>IF('Données projet'!$A$88&gt;35,BD3+BC4-BL3,IF(A4&lt;'Données projet'!$A$88,$BA$205^A4,IF(A4='Données projet'!$A$88,'Données projet'!$B$88,BD3+BC4-BL3)))</f>
        <v>1.2997069632623315</v>
      </c>
      <c r="BE4" s="14">
        <f>BD4*VLOOKUP('Données projet'!$B$11,Paramètres!$A$1:$I$89,3,0)*VLOOKUP('Données projet'!$B$11,Paramètres!$A$1:$I$89,5,0)</f>
        <v>0.81101714507569489</v>
      </c>
      <c r="BF4" s="14">
        <f>EXP(-1.0587+0.8836*LN(BE4)+0.284)</f>
        <v>0.38297551084354686</v>
      </c>
      <c r="BG4" s="22">
        <f t="shared" ref="BG4:BG67" si="7">(BE4+BF4)*0.475*44/12</f>
        <v>2.0795372090593456</v>
      </c>
      <c r="BH4" s="62">
        <f t="shared" ref="BH4:BH67" si="8">BG4+(AY4+AZ4)*44/12</f>
        <v>259.96842609794822</v>
      </c>
      <c r="BI4" s="62">
        <f ca="1">AVERAGE(OFFSET($BH$3,0,0,'Données projet'!$E$11+1,1))-AVERAGE(OFFSET($H$3,0,0,'Données projet'!$E$11+1,1))</f>
        <v>179.4725256147085</v>
      </c>
      <c r="BJ4" s="62">
        <f>$BJ$3</f>
        <v>282.16750121151176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4.8</v>
      </c>
      <c r="BY4" s="13">
        <f>IF('Données projet'!$A$114&gt;35,BY3+BX4-CG3,IF(A4&lt;'Données projet'!$A$114,$BV$205^A4,IF(A4='Données projet'!$A$114,'Données projet'!$B$114,BY3+BX4-CG3)))</f>
        <v>1.2563584400948855</v>
      </c>
      <c r="BZ4" s="14">
        <f>BY4*VLOOKUP('Données projet'!$B$12,Paramètres!$A$1:$I$89,3,0)*VLOOKUP('Données projet'!$B$12,Paramètres!$A$1:$I$89,5,0)</f>
        <v>0.60430840968563992</v>
      </c>
      <c r="CA4" s="14">
        <f>EXP(-1.0587+0.8836*LN(BZ4)+0.284)</f>
        <v>0.29530594996755061</v>
      </c>
      <c r="CB4" s="22">
        <f t="shared" ref="CB4:CB67" si="10">(BZ4+CA4)*0.475*44/12</f>
        <v>1.56682834306264</v>
      </c>
      <c r="CC4" s="62">
        <f t="shared" ref="CC4:CC67" si="11">CB4+(BT4+BU4)*44/12</f>
        <v>259.4557172319515</v>
      </c>
      <c r="CD4" s="62">
        <f ca="1">AVERAGE(OFFSET($CC$3,0,0,'Données projet'!$E$12+1,1))-AVERAGE(OFFSET($H$3,0,0,'Données projet'!$E$12+1,1))</f>
        <v>303.89994044125814</v>
      </c>
      <c r="CE4" s="62">
        <f>$CE$3</f>
        <v>310.35872811328807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261.04520408716911</v>
      </c>
      <c r="S5" s="62">
        <f ca="1">AVERAGE(OFFSET($R$3,0,0,'Données projet'!$E$9+1,1))-AVERAGE(OFFSET($H$3,0,0,'Données projet'!$E$9+1,1))</f>
        <v>82.480973258688834</v>
      </c>
      <c r="T5" s="62">
        <f t="shared" ref="T5:T68" si="34">$T$3</f>
        <v>132.2124933813588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projet'!$B$10,Paramètres!$A$1:$I$89,3,0)*VLOOKUP('Données projet'!$B$10,Paramètres!$A$1:$I$89,5,0)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261.54497706414969</v>
      </c>
      <c r="AN5" s="62">
        <f ca="1">AVERAGE(OFFSET($AM$3,0,0,'Données projet'!$E$10+1,1))-AVERAGE(OFFSET($H$3,0,0,'Données projet'!$E$10+1,1))</f>
        <v>382.58588458673051</v>
      </c>
      <c r="AO5" s="62">
        <f t="shared" ref="AO5:AO68" si="36">$AO$3</f>
        <v>485.5120768430603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6.2222222222222223</v>
      </c>
      <c r="BD5" s="13">
        <f>IF('Données projet'!$A$88&gt;35,BD4+BC5-BL4,IF(A5&lt;'Données projet'!$A$88,$BA$205^A5,IF(A5='Données projet'!$A$88,'Données projet'!$B$88,BD4+BC5-BL4)))</f>
        <v>1.6892381903525915</v>
      </c>
      <c r="BE5" s="14">
        <f>BD5*VLOOKUP('Données projet'!$B$11,Paramètres!$A$1:$I$89,3,0)*VLOOKUP('Données projet'!$B$11,Paramètres!$A$1:$I$89,5,0)</f>
        <v>1.0540846307800171</v>
      </c>
      <c r="BF5" s="14">
        <f t="shared" ref="BF5:BF68" si="37">EXP(-1.0587+0.8836*LN(BE5)+0.284)</f>
        <v>0.48279730809434274</v>
      </c>
      <c r="BG5" s="22">
        <f t="shared" si="7"/>
        <v>2.6767360435395098</v>
      </c>
      <c r="BH5" s="62">
        <f t="shared" si="8"/>
        <v>261.78784715465065</v>
      </c>
      <c r="BI5" s="62">
        <f ca="1">AVERAGE(OFFSET($BH$3,0,0,'Données projet'!$E$11+1,1))-AVERAGE(OFFSET($H$3,0,0,'Données projet'!$E$11+1,1))</f>
        <v>179.4725256147085</v>
      </c>
      <c r="BJ5" s="62">
        <f t="shared" ref="BJ5:BJ68" si="38">$BJ$3</f>
        <v>282.16750121151176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4.8</v>
      </c>
      <c r="BY5" s="13">
        <f>IF('Données projet'!$A$114&gt;35,BY4+BX5-CG4,IF(A5&lt;'Données projet'!$A$114,$BV$205^A5,IF(A5='Données projet'!$A$114,'Données projet'!$B$114,BY4+BX5-CG4)))</f>
        <v>1.5784365299976539</v>
      </c>
      <c r="BZ5" s="14">
        <f>BY5*VLOOKUP('Données projet'!$B$12,Paramètres!$A$1:$I$89,3,0)*VLOOKUP('Données projet'!$B$12,Paramètres!$A$1:$I$89,5,0)</f>
        <v>0.75922797092887162</v>
      </c>
      <c r="CA5" s="14">
        <f t="shared" ref="CA5:CA68" si="39">EXP(-1.0587+0.8836*LN(BZ5)+0.284)</f>
        <v>0.3612841762676729</v>
      </c>
      <c r="CB5" s="22">
        <f t="shared" si="10"/>
        <v>1.9515586563673146</v>
      </c>
      <c r="CC5" s="62">
        <f t="shared" si="11"/>
        <v>261.06266976747844</v>
      </c>
      <c r="CD5" s="62">
        <f ca="1">AVERAGE(OFFSET($CC$3,0,0,'Données projet'!$E$12+1,1))-AVERAGE(OFFSET($H$3,0,0,'Données projet'!$E$12+1,1))</f>
        <v>303.89994044125814</v>
      </c>
      <c r="CE5" s="62">
        <f t="shared" ref="CE5:CE68" si="40">$CE$3</f>
        <v>310.35872811328807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262.76373751603086</v>
      </c>
      <c r="S6" s="62">
        <f ca="1">AVERAGE(OFFSET($R$3,0,0,'Données projet'!$E$9+1,1))-AVERAGE(OFFSET($H$3,0,0,'Données projet'!$E$9+1,1))</f>
        <v>82.480973258688834</v>
      </c>
      <c r="T6" s="62">
        <f t="shared" si="34"/>
        <v>132.2124933813588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projet'!$B$10,Paramètres!$A$1:$I$89,3,0)*VLOOKUP('Données projet'!$B$10,Paramètres!$A$1:$I$89,5,0)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263.48359426836487</v>
      </c>
      <c r="AN6" s="62">
        <f ca="1">AVERAGE(OFFSET($AM$3,0,0,'Données projet'!$E$10+1,1))-AVERAGE(OFFSET($H$3,0,0,'Données projet'!$E$10+1,1))</f>
        <v>382.58588458673051</v>
      </c>
      <c r="AO6" s="62">
        <f t="shared" si="36"/>
        <v>485.5120768430603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6.2222222222222223</v>
      </c>
      <c r="BD6" s="13">
        <f>IF('Données projet'!$A$88&gt;35,BD5+BC6-BL5,IF(A6&lt;'Données projet'!$A$88,$BA$205^A6,IF(A6='Données projet'!$A$88,'Données projet'!$B$88,BD5+BC6-BL5)))</f>
        <v>2.1955146386099229</v>
      </c>
      <c r="BE6" s="14">
        <f>BD6*VLOOKUP('Données projet'!$B$11,Paramètres!$A$1:$I$89,3,0)*VLOOKUP('Données projet'!$B$11,Paramètres!$A$1:$I$89,5,0)</f>
        <v>1.3700011344925918</v>
      </c>
      <c r="BF6" s="14">
        <f t="shared" si="37"/>
        <v>0.60863745619068288</v>
      </c>
      <c r="BG6" s="22">
        <f t="shared" si="7"/>
        <v>3.4461288787733699</v>
      </c>
      <c r="BH6" s="62">
        <f t="shared" si="8"/>
        <v>263.77946221210669</v>
      </c>
      <c r="BI6" s="62">
        <f ca="1">AVERAGE(OFFSET($BH$3,0,0,'Données projet'!$E$11+1,1))-AVERAGE(OFFSET($H$3,0,0,'Données projet'!$E$11+1,1))</f>
        <v>179.4725256147085</v>
      </c>
      <c r="BJ6" s="62">
        <f t="shared" si="38"/>
        <v>282.16750121151176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4.8</v>
      </c>
      <c r="BY6" s="13">
        <f>IF('Données projet'!$A$114&gt;35,BY5+BX6-CG5,IF(A6&lt;'Données projet'!$A$114,$BV$205^A6,IF(A6='Données projet'!$A$114,'Données projet'!$B$114,BY5+BX6-CG5)))</f>
        <v>1.9830820566166365</v>
      </c>
      <c r="BZ6" s="14">
        <f>BY6*VLOOKUP('Données projet'!$B$12,Paramètres!$A$1:$I$89,3,0)*VLOOKUP('Données projet'!$B$12,Paramètres!$A$1:$I$89,5,0)</f>
        <v>0.95386246923260221</v>
      </c>
      <c r="CA6" s="14">
        <f t="shared" si="39"/>
        <v>0.44200347482248059</v>
      </c>
      <c r="CB6" s="22">
        <f t="shared" si="10"/>
        <v>2.4311331858959355</v>
      </c>
      <c r="CC6" s="62">
        <f t="shared" si="11"/>
        <v>262.76446651922925</v>
      </c>
      <c r="CD6" s="62">
        <f ca="1">AVERAGE(OFFSET($CC$3,0,0,'Données projet'!$E$12+1,1))-AVERAGE(OFFSET($H$3,0,0,'Données projet'!$E$12+1,1))</f>
        <v>303.89994044125814</v>
      </c>
      <c r="CE6" s="62">
        <f t="shared" si="40"/>
        <v>310.35872811328807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264.61013430399953</v>
      </c>
      <c r="S7" s="62">
        <f ca="1">AVERAGE(OFFSET($R$3,0,0,'Données projet'!$E$9+1,1))-AVERAGE(OFFSET($H$3,0,0,'Données projet'!$E$9+1,1))</f>
        <v>82.480973258688834</v>
      </c>
      <c r="T7" s="62">
        <f t="shared" si="34"/>
        <v>132.2124933813588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projet'!$B$10,Paramètres!$A$1:$I$89,3,0)*VLOOKUP('Données projet'!$B$10,Paramètres!$A$1:$I$89,5,0)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265.63392560576659</v>
      </c>
      <c r="AN7" s="62">
        <f ca="1">AVERAGE(OFFSET($AM$3,0,0,'Données projet'!$E$10+1,1))-AVERAGE(OFFSET($H$3,0,0,'Données projet'!$E$10+1,1))</f>
        <v>382.58588458673051</v>
      </c>
      <c r="AO7" s="62">
        <f t="shared" si="36"/>
        <v>485.5120768430603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6.2222222222222223</v>
      </c>
      <c r="BD7" s="13">
        <f>IF('Données projet'!$A$88&gt;35,BD6+BC7-BL6,IF(A7&lt;'Données projet'!$A$88,$BA$205^A7,IF(A7='Données projet'!$A$88,'Données projet'!$B$88,BD6+BC7-BL6)))</f>
        <v>2.8535256637456983</v>
      </c>
      <c r="BE7" s="14">
        <f>BD7*VLOOKUP('Données projet'!$B$11,Paramètres!$A$1:$I$89,3,0)*VLOOKUP('Données projet'!$B$11,Paramètres!$A$1:$I$89,5,0)</f>
        <v>1.7806000141773157</v>
      </c>
      <c r="BF7" s="14">
        <f t="shared" si="37"/>
        <v>0.76727758599241935</v>
      </c>
      <c r="BG7" s="22">
        <f t="shared" si="7"/>
        <v>4.4375534869622877</v>
      </c>
      <c r="BH7" s="62">
        <f t="shared" si="8"/>
        <v>265.99310904251786</v>
      </c>
      <c r="BI7" s="62">
        <f ca="1">AVERAGE(OFFSET($BH$3,0,0,'Données projet'!$E$11+1,1))-AVERAGE(OFFSET($H$3,0,0,'Données projet'!$E$11+1,1))</f>
        <v>179.4725256147085</v>
      </c>
      <c r="BJ7" s="62">
        <f t="shared" si="38"/>
        <v>282.16750121151176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4.8</v>
      </c>
      <c r="BY7" s="13">
        <f>IF('Données projet'!$A$114&gt;35,BY6+BX7-CG6,IF(A7&lt;'Données projet'!$A$114,$BV$205^A7,IF(A7='Données projet'!$A$114,'Données projet'!$B$114,BY6+BX7-CG6)))</f>
        <v>2.4914618792310348</v>
      </c>
      <c r="BZ7" s="14">
        <f>BY7*VLOOKUP('Données projet'!$B$12,Paramètres!$A$1:$I$89,3,0)*VLOOKUP('Données projet'!$B$12,Paramètres!$A$1:$I$89,5,0)</f>
        <v>1.1983931639101277</v>
      </c>
      <c r="CA7" s="14">
        <f t="shared" si="39"/>
        <v>0.54075734446338186</v>
      </c>
      <c r="CB7" s="22">
        <f t="shared" si="10"/>
        <v>3.0290204687505287</v>
      </c>
      <c r="CC7" s="62">
        <f t="shared" si="11"/>
        <v>264.58457602430605</v>
      </c>
      <c r="CD7" s="62">
        <f ca="1">AVERAGE(OFFSET($CC$3,0,0,'Données projet'!$E$12+1,1))-AVERAGE(OFFSET($H$3,0,0,'Données projet'!$E$12+1,1))</f>
        <v>303.89994044125814</v>
      </c>
      <c r="CE7" s="62">
        <f t="shared" si="40"/>
        <v>310.35872811328807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266.61745820573537</v>
      </c>
      <c r="S8" s="62">
        <f ca="1">AVERAGE(OFFSET($R$3,0,0,'Données projet'!$E$9+1,1))-AVERAGE(OFFSET($H$3,0,0,'Données projet'!$E$9+1,1))</f>
        <v>82.480973258688834</v>
      </c>
      <c r="T8" s="62">
        <f t="shared" si="34"/>
        <v>132.2124933813588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projet'!$B$10,Paramètres!$A$1:$I$89,3,0)*VLOOKUP('Données projet'!$B$10,Paramètres!$A$1:$I$89,5,0)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268.05877425367106</v>
      </c>
      <c r="AN8" s="62">
        <f ca="1">AVERAGE(OFFSET($AM$3,0,0,'Données projet'!$E$10+1,1))-AVERAGE(OFFSET($H$3,0,0,'Données projet'!$E$10+1,1))</f>
        <v>382.58588458673051</v>
      </c>
      <c r="AO8" s="62">
        <f t="shared" si="36"/>
        <v>485.5120768430603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6.2222222222222223</v>
      </c>
      <c r="BD8" s="13">
        <f>IF('Données projet'!$A$88&gt;35,BD7+BC8-BL7,IF(A8&lt;'Données projet'!$A$88,$BA$205^A8,IF(A8='Données projet'!$A$88,'Données projet'!$B$88,BD7+BC8-BL7)))</f>
        <v>3.7087471750180505</v>
      </c>
      <c r="BE8" s="14">
        <f>BD8*VLOOKUP('Données projet'!$B$11,Paramètres!$A$1:$I$89,3,0)*VLOOKUP('Données projet'!$B$11,Paramètres!$A$1:$I$89,5,0)</f>
        <v>2.3142582372112632</v>
      </c>
      <c r="BF8" s="14">
        <f t="shared" si="37"/>
        <v>0.96726694681425085</v>
      </c>
      <c r="BG8" s="22">
        <f t="shared" si="7"/>
        <v>5.7153230288444377</v>
      </c>
      <c r="BH8" s="62">
        <f t="shared" si="8"/>
        <v>268.49310080662224</v>
      </c>
      <c r="BI8" s="62">
        <f ca="1">AVERAGE(OFFSET($BH$3,0,0,'Données projet'!$E$11+1,1))-AVERAGE(OFFSET($H$3,0,0,'Données projet'!$E$11+1,1))</f>
        <v>179.4725256147085</v>
      </c>
      <c r="BJ8" s="62">
        <f t="shared" si="38"/>
        <v>282.16750121151176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4.8</v>
      </c>
      <c r="BY8" s="13">
        <f>IF('Données projet'!$A$114&gt;35,BY7+BX8-CG7,IF(A8&lt;'Données projet'!$A$114,$BV$205^A8,IF(A8='Données projet'!$A$114,'Données projet'!$B$114,BY7+BX8-CG7)))</f>
        <v>3.1301691601465751</v>
      </c>
      <c r="BZ8" s="14">
        <f>BY8*VLOOKUP('Données projet'!$B$12,Paramètres!$A$1:$I$89,3,0)*VLOOKUP('Données projet'!$B$12,Paramètres!$A$1:$I$89,5,0)</f>
        <v>1.5056113660305028</v>
      </c>
      <c r="CA8" s="14">
        <f t="shared" si="39"/>
        <v>0.66157512835963828</v>
      </c>
      <c r="CB8" s="22">
        <f t="shared" si="10"/>
        <v>3.7745164777294953</v>
      </c>
      <c r="CC8" s="62">
        <f t="shared" si="11"/>
        <v>266.55229425550726</v>
      </c>
      <c r="CD8" s="62">
        <f ca="1">AVERAGE(OFFSET($CC$3,0,0,'Données projet'!$E$12+1,1))-AVERAGE(OFFSET($H$3,0,0,'Données projet'!$E$12+1,1))</f>
        <v>303.89994044125814</v>
      </c>
      <c r="CE8" s="62">
        <f t="shared" si="40"/>
        <v>310.35872811328807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268.82735255020987</v>
      </c>
      <c r="S9" s="62">
        <f ca="1">AVERAGE(OFFSET($R$3,0,0,'Données projet'!$E$9+1,1))-AVERAGE(OFFSET($H$3,0,0,'Données projet'!$E$9+1,1))</f>
        <v>82.480973258688834</v>
      </c>
      <c r="T9" s="62">
        <f t="shared" si="34"/>
        <v>132.2124933813588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projet'!$B$10,Paramètres!$A$1:$I$89,3,0)*VLOOKUP('Données projet'!$B$10,Paramètres!$A$1:$I$89,5,0)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270.83963883937986</v>
      </c>
      <c r="AN9" s="62">
        <f ca="1">AVERAGE(OFFSET($AM$3,0,0,'Données projet'!$E$10+1,1))-AVERAGE(OFFSET($H$3,0,0,'Données projet'!$E$10+1,1))</f>
        <v>382.58588458673051</v>
      </c>
      <c r="AO9" s="62">
        <f t="shared" si="36"/>
        <v>485.5120768430603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6.2222222222222223</v>
      </c>
      <c r="BD9" s="13">
        <f>IF('Données projet'!$A$88&gt;35,BD8+BC9-BL8,IF(A9&lt;'Données projet'!$A$88,$BA$205^A9,IF(A9='Données projet'!$A$88,'Données projet'!$B$88,BD8+BC9-BL8)))</f>
        <v>4.8202845283504612</v>
      </c>
      <c r="BE9" s="14">
        <f>BD9*VLOOKUP('Données projet'!$B$11,Paramètres!$A$1:$I$89,3,0)*VLOOKUP('Données projet'!$B$11,Paramètres!$A$1:$I$89,5,0)</f>
        <v>3.0078575456906878</v>
      </c>
      <c r="BF9" s="14">
        <f t="shared" si="37"/>
        <v>1.2193831326236693</v>
      </c>
      <c r="BG9" s="22">
        <f t="shared" si="7"/>
        <v>7.3624441813975059</v>
      </c>
      <c r="BH9" s="62">
        <f t="shared" si="8"/>
        <v>271.36244418139751</v>
      </c>
      <c r="BI9" s="62">
        <f ca="1">AVERAGE(OFFSET($BH$3,0,0,'Données projet'!$E$11+1,1))-AVERAGE(OFFSET($H$3,0,0,'Données projet'!$E$11+1,1))</f>
        <v>179.4725256147085</v>
      </c>
      <c r="BJ9" s="62">
        <f t="shared" si="38"/>
        <v>282.16750121151176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4.8</v>
      </c>
      <c r="BY9" s="13">
        <f>IF('Données projet'!$A$114&gt;35,BY8+BX9-CG8,IF(A9&lt;'Données projet'!$A$114,$BV$205^A9,IF(A9='Données projet'!$A$114,'Données projet'!$B$114,BY8+BX9-CG8)))</f>
        <v>3.9326144432748684</v>
      </c>
      <c r="BZ9" s="14">
        <f>BY9*VLOOKUP('Données projet'!$B$12,Paramètres!$A$1:$I$89,3,0)*VLOOKUP('Données projet'!$B$12,Paramètres!$A$1:$I$89,5,0)</f>
        <v>1.8915875472152117</v>
      </c>
      <c r="CA9" s="14">
        <f t="shared" si="39"/>
        <v>0.80938641877976369</v>
      </c>
      <c r="CB9" s="22">
        <f t="shared" si="10"/>
        <v>4.7041963241079152</v>
      </c>
      <c r="CC9" s="62">
        <f t="shared" si="11"/>
        <v>268.7041963241079</v>
      </c>
      <c r="CD9" s="62">
        <f ca="1">AVERAGE(OFFSET($CC$3,0,0,'Données projet'!$E$12+1,1))-AVERAGE(OFFSET($H$3,0,0,'Données projet'!$E$12+1,1))</f>
        <v>303.89994044125814</v>
      </c>
      <c r="CE9" s="62">
        <f t="shared" si="40"/>
        <v>310.35872811328807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271.29227369769058</v>
      </c>
      <c r="S10" s="62">
        <f ca="1">AVERAGE(OFFSET($R$3,0,0,'Données projet'!$E$9+1,1))-AVERAGE(OFFSET($H$3,0,0,'Données projet'!$E$9+1,1))</f>
        <v>82.480973258688834</v>
      </c>
      <c r="T10" s="62">
        <f t="shared" si="34"/>
        <v>132.2124933813588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projet'!$B$10,Paramètres!$A$1:$I$89,3,0)*VLOOKUP('Données projet'!$B$10,Paramètres!$A$1:$I$89,5,0)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274.08229683859719</v>
      </c>
      <c r="AN10" s="62">
        <f ca="1">AVERAGE(OFFSET($AM$3,0,0,'Données projet'!$E$10+1,1))-AVERAGE(OFFSET($H$3,0,0,'Données projet'!$E$10+1,1))</f>
        <v>382.58588458673051</v>
      </c>
      <c r="AO10" s="62">
        <f t="shared" si="36"/>
        <v>485.5120768430603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6.2222222222222223</v>
      </c>
      <c r="BD10" s="13">
        <f>IF('Données projet'!$A$88&gt;35,BD9+BC10-BL9,IF(A10&lt;'Données projet'!$A$88,$BA$205^A10,IF(A10='Données projet'!$A$88,'Données projet'!$B$88,BD9+BC10-BL9)))</f>
        <v>6.2649573664027773</v>
      </c>
      <c r="BE10" s="14">
        <f>BD10*VLOOKUP('Données projet'!$B$11,Paramètres!$A$1:$I$89,3,0)*VLOOKUP('Données projet'!$B$11,Paramètres!$A$1:$I$89,5,0)</f>
        <v>3.9093333966353332</v>
      </c>
      <c r="BF10" s="14">
        <f t="shared" si="37"/>
        <v>1.5372128955964925</v>
      </c>
      <c r="BG10" s="22">
        <f t="shared" si="7"/>
        <v>9.4860681256370967</v>
      </c>
      <c r="BH10" s="62">
        <f t="shared" si="8"/>
        <v>274.7082903478593</v>
      </c>
      <c r="BI10" s="62">
        <f ca="1">AVERAGE(OFFSET($BH$3,0,0,'Données projet'!$E$11+1,1))-AVERAGE(OFFSET($H$3,0,0,'Données projet'!$E$11+1,1))</f>
        <v>179.4725256147085</v>
      </c>
      <c r="BJ10" s="62">
        <f t="shared" si="38"/>
        <v>282.16750121151176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4.8</v>
      </c>
      <c r="BY10" s="13">
        <f>IF('Données projet'!$A$114&gt;35,BY9+BX10-CG9,IF(A10&lt;'Données projet'!$A$114,$BV$205^A10,IF(A10='Données projet'!$A$114,'Données projet'!$B$114,BY9+BX10-CG9)))</f>
        <v>4.9407733474474309</v>
      </c>
      <c r="BZ10" s="14">
        <f>BY10*VLOOKUP('Données projet'!$B$12,Paramètres!$A$1:$I$89,3,0)*VLOOKUP('Données projet'!$B$12,Paramètres!$A$1:$I$89,5,0)</f>
        <v>2.3765119801222143</v>
      </c>
      <c r="CA10" s="14">
        <f t="shared" si="39"/>
        <v>0.99022219370527698</v>
      </c>
      <c r="CB10" s="22">
        <f t="shared" si="10"/>
        <v>5.8637286860828803</v>
      </c>
      <c r="CC10" s="62">
        <f t="shared" si="11"/>
        <v>271.08595090830511</v>
      </c>
      <c r="CD10" s="62">
        <f ca="1">AVERAGE(OFFSET($CC$3,0,0,'Données projet'!$E$12+1,1))-AVERAGE(OFFSET($H$3,0,0,'Données projet'!$E$12+1,1))</f>
        <v>303.89994044125814</v>
      </c>
      <c r="CE10" s="62">
        <f t="shared" si="40"/>
        <v>310.35872811328807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274.07830764378383</v>
      </c>
      <c r="S11" s="62">
        <f ca="1">AVERAGE(OFFSET($R$3,0,0,'Données projet'!$E$9+1,1))-AVERAGE(OFFSET($H$3,0,0,'Données projet'!$E$9+1,1))</f>
        <v>82.480973258688834</v>
      </c>
      <c r="T11" s="62">
        <f t="shared" si="34"/>
        <v>132.2124933813588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projet'!$B$10,Paramètres!$A$1:$I$89,3,0)*VLOOKUP('Données projet'!$B$10,Paramètres!$A$1:$I$89,5,0)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277.9240604336527</v>
      </c>
      <c r="AN11" s="62">
        <f ca="1">AVERAGE(OFFSET($AM$3,0,0,'Données projet'!$E$10+1,1))-AVERAGE(OFFSET($H$3,0,0,'Données projet'!$E$10+1,1))</f>
        <v>382.58588458673051</v>
      </c>
      <c r="AO11" s="62">
        <f t="shared" si="36"/>
        <v>485.5120768430603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6.2222222222222223</v>
      </c>
      <c r="BD11" s="13">
        <f>IF('Données projet'!$A$88&gt;35,BD10+BC11-BL10,IF(A11&lt;'Données projet'!$A$88,$BA$205^A11,IF(A11='Données projet'!$A$88,'Données projet'!$B$88,BD10+BC11-BL10)))</f>
        <v>8.1426087136553278</v>
      </c>
      <c r="BE11" s="14">
        <f>BD11*VLOOKUP('Données projet'!$B$11,Paramètres!$A$1:$I$89,3,0)*VLOOKUP('Données projet'!$B$11,Paramètres!$A$1:$I$89,5,0)</f>
        <v>5.080987837320925</v>
      </c>
      <c r="BF11" s="14">
        <f t="shared" si="37"/>
        <v>1.9378843475584122</v>
      </c>
      <c r="BG11" s="22">
        <f t="shared" si="7"/>
        <v>12.224535721998178</v>
      </c>
      <c r="BH11" s="62">
        <f t="shared" si="8"/>
        <v>278.66898016644262</v>
      </c>
      <c r="BI11" s="62">
        <f ca="1">AVERAGE(OFFSET($BH$3,0,0,'Données projet'!$E$11+1,1))-AVERAGE(OFFSET($H$3,0,0,'Données projet'!$E$11+1,1))</f>
        <v>179.4725256147085</v>
      </c>
      <c r="BJ11" s="62">
        <f t="shared" si="38"/>
        <v>282.16750121151176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4.8</v>
      </c>
      <c r="BY11" s="13">
        <f>IF('Données projet'!$A$114&gt;35,BY10+BX11-CG10,IF(A11&lt;'Données projet'!$A$114,$BV$205^A11,IF(A11='Données projet'!$A$114,'Données projet'!$B$114,BY10+BX11-CG10)))</f>
        <v>6.2073822956614393</v>
      </c>
      <c r="BZ11" s="14">
        <f>BY11*VLOOKUP('Données projet'!$B$12,Paramètres!$A$1:$I$89,3,0)*VLOOKUP('Données projet'!$B$12,Paramètres!$A$1:$I$89,5,0)</f>
        <v>2.9857508842131524</v>
      </c>
      <c r="CA11" s="14">
        <f t="shared" si="39"/>
        <v>1.2114608920480276</v>
      </c>
      <c r="CB11" s="22">
        <f t="shared" si="10"/>
        <v>7.3101438436548882</v>
      </c>
      <c r="CC11" s="62">
        <f t="shared" si="11"/>
        <v>273.75458828809934</v>
      </c>
      <c r="CD11" s="62">
        <f ca="1">AVERAGE(OFFSET($CC$3,0,0,'Données projet'!$E$12+1,1))-AVERAGE(OFFSET($H$3,0,0,'Données projet'!$E$12+1,1))</f>
        <v>303.89994044125814</v>
      </c>
      <c r="CE11" s="62">
        <f t="shared" si="40"/>
        <v>310.35872811328807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277.26872244245249</v>
      </c>
      <c r="S12" s="62">
        <f ca="1">AVERAGE(OFFSET($R$3,0,0,'Données projet'!$E$9+1,1))-AVERAGE(OFFSET($H$3,0,0,'Données projet'!$E$9+1,1))</f>
        <v>82.480973258688834</v>
      </c>
      <c r="T12" s="62">
        <f t="shared" si="34"/>
        <v>132.2124933813588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projet'!$B$10,Paramètres!$A$1:$I$89,3,0)*VLOOKUP('Données projet'!$B$10,Paramètres!$A$1:$I$89,5,0)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282.54320716865197</v>
      </c>
      <c r="AN12" s="62">
        <f ca="1">AVERAGE(OFFSET($AM$3,0,0,'Données projet'!$E$10+1,1))-AVERAGE(OFFSET($H$3,0,0,'Données projet'!$E$10+1,1))</f>
        <v>382.58588458673051</v>
      </c>
      <c r="AO12" s="62">
        <f t="shared" si="36"/>
        <v>485.5120768430603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6.2222222222222223</v>
      </c>
      <c r="BD12" s="13">
        <f>IF('Données projet'!$A$88&gt;35,BD11+BC12-BL11,IF(A12&lt;'Données projet'!$A$88,$BA$205^A12,IF(A12='Données projet'!$A$88,'Données projet'!$B$88,BD11+BC12-BL11)))</f>
        <v>10.583005244258365</v>
      </c>
      <c r="BE12" s="14">
        <f>BD12*VLOOKUP('Données projet'!$B$11,Paramètres!$A$1:$I$89,3,0)*VLOOKUP('Données projet'!$B$11,Paramètres!$A$1:$I$89,5,0)</f>
        <v>6.6037952724172193</v>
      </c>
      <c r="BF12" s="14">
        <f t="shared" si="37"/>
        <v>2.4429900082608067</v>
      </c>
      <c r="BG12" s="22">
        <f t="shared" si="7"/>
        <v>15.75648436384756</v>
      </c>
      <c r="BH12" s="62">
        <f t="shared" si="8"/>
        <v>283.42315103051425</v>
      </c>
      <c r="BI12" s="62">
        <f ca="1">AVERAGE(OFFSET($BH$3,0,0,'Données projet'!$E$11+1,1))-AVERAGE(OFFSET($H$3,0,0,'Données projet'!$E$11+1,1))</f>
        <v>179.4725256147085</v>
      </c>
      <c r="BJ12" s="62">
        <f t="shared" si="38"/>
        <v>282.16750121151176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4.8</v>
      </c>
      <c r="BY12" s="13">
        <f>IF('Données projet'!$A$114&gt;35,BY11+BX12-CG11,IF(A12&lt;'Données projet'!$A$114,$BV$205^A12,IF(A12='Données projet'!$A$114,'Données projet'!$B$114,BY11+BX12-CG11)))</f>
        <v>7.7986971380498149</v>
      </c>
      <c r="BZ12" s="14">
        <f>BY12*VLOOKUP('Données projet'!$B$12,Paramètres!$A$1:$I$89,3,0)*VLOOKUP('Données projet'!$B$12,Paramètres!$A$1:$I$89,5,0)</f>
        <v>3.7511733234019609</v>
      </c>
      <c r="CA12" s="14">
        <f t="shared" si="39"/>
        <v>1.4821294678016681</v>
      </c>
      <c r="CB12" s="22">
        <f t="shared" si="10"/>
        <v>9.1146690280129867</v>
      </c>
      <c r="CC12" s="62">
        <f t="shared" si="11"/>
        <v>276.78133569467968</v>
      </c>
      <c r="CD12" s="62">
        <f ca="1">AVERAGE(OFFSET($CC$3,0,0,'Données projet'!$E$12+1,1))-AVERAGE(OFFSET($H$3,0,0,'Données projet'!$E$12+1,1))</f>
        <v>303.89994044125814</v>
      </c>
      <c r="CE12" s="62">
        <f t="shared" si="40"/>
        <v>310.35872811328807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280.96844918960909</v>
      </c>
      <c r="S13" s="62">
        <f ca="1">AVERAGE(OFFSET($R$3,0,0,'Données projet'!$E$9+1,1))-AVERAGE(OFFSET($H$3,0,0,'Données projet'!$E$9+1,1))</f>
        <v>82.480973258688834</v>
      </c>
      <c r="T13" s="62">
        <f t="shared" si="34"/>
        <v>132.2124933813588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projet'!$B$10,Paramètres!$A$1:$I$89,3,0)*VLOOKUP('Données projet'!$B$10,Paramètres!$A$1:$I$89,5,0)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288.17123899352742</v>
      </c>
      <c r="AN13" s="62">
        <f ca="1">AVERAGE(OFFSET($AM$3,0,0,'Données projet'!$E$10+1,1))-AVERAGE(OFFSET($H$3,0,0,'Données projet'!$E$10+1,1))</f>
        <v>382.58588458673051</v>
      </c>
      <c r="AO13" s="62">
        <f t="shared" si="36"/>
        <v>485.5120768430603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6.2222222222222223</v>
      </c>
      <c r="BD13" s="13">
        <f>IF('Données projet'!$A$88&gt;35,BD12+BC13-BL12,IF(A13&lt;'Données projet'!$A$88,$BA$205^A13,IF(A13='Données projet'!$A$88,'Données projet'!$B$88,BD12+BC13-BL12)))</f>
        <v>13.754805608204368</v>
      </c>
      <c r="BE13" s="14">
        <f>BD13*VLOOKUP('Données projet'!$B$11,Paramètres!$A$1:$I$89,3,0)*VLOOKUP('Données projet'!$B$11,Paramètres!$A$1:$I$89,5,0)</f>
        <v>8.5829986995195267</v>
      </c>
      <c r="BF13" s="14">
        <f t="shared" si="37"/>
        <v>3.0797504443346257</v>
      </c>
      <c r="BG13" s="22">
        <f t="shared" si="7"/>
        <v>20.312621425545984</v>
      </c>
      <c r="BH13" s="62">
        <f t="shared" si="8"/>
        <v>289.20151031443481</v>
      </c>
      <c r="BI13" s="62">
        <f ca="1">AVERAGE(OFFSET($BH$3,0,0,'Données projet'!$E$11+1,1))-AVERAGE(OFFSET($H$3,0,0,'Données projet'!$E$11+1,1))</f>
        <v>179.4725256147085</v>
      </c>
      <c r="BJ13" s="62">
        <f t="shared" si="38"/>
        <v>282.16750121151176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4.8</v>
      </c>
      <c r="BY13" s="13">
        <f>IF('Données projet'!$A$114&gt;35,BY12+BX13-CG12,IF(A13&lt;'Données projet'!$A$114,$BV$205^A13,IF(A13='Données projet'!$A$114,'Données projet'!$B$114,BY12+BX13-CG12)))</f>
        <v>9.7979589711327133</v>
      </c>
      <c r="BZ13" s="14">
        <f>BY13*VLOOKUP('Données projet'!$B$12,Paramètres!$A$1:$I$89,3,0)*VLOOKUP('Données projet'!$B$12,Paramètres!$A$1:$I$89,5,0)</f>
        <v>4.7128182651148354</v>
      </c>
      <c r="CA13" s="14">
        <f t="shared" si="39"/>
        <v>1.8132717067015065</v>
      </c>
      <c r="CB13" s="22">
        <f t="shared" si="10"/>
        <v>11.36627336758013</v>
      </c>
      <c r="CC13" s="62">
        <f t="shared" si="11"/>
        <v>280.25516225646896</v>
      </c>
      <c r="CD13" s="62">
        <f ca="1">AVERAGE(OFFSET($CC$3,0,0,'Données projet'!$E$12+1,1))-AVERAGE(OFFSET($H$3,0,0,'Données projet'!$E$12+1,1))</f>
        <v>303.89994044125814</v>
      </c>
      <c r="CE13" s="62">
        <f t="shared" si="40"/>
        <v>310.35872811328807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285.30973491875153</v>
      </c>
      <c r="S14" s="62">
        <f ca="1">AVERAGE(OFFSET($R$3,0,0,'Données projet'!$E$9+1,1))-AVERAGE(OFFSET($H$3,0,0,'Données projet'!$E$9+1,1))</f>
        <v>82.480973258688834</v>
      </c>
      <c r="T14" s="62">
        <f t="shared" si="34"/>
        <v>132.2124933813588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projet'!$B$10,Paramètres!$A$1:$I$89,3,0)*VLOOKUP('Données projet'!$B$10,Paramètres!$A$1:$I$89,5,0)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295.10882018897831</v>
      </c>
      <c r="AN14" s="62">
        <f ca="1">AVERAGE(OFFSET($AM$3,0,0,'Données projet'!$E$10+1,1))-AVERAGE(OFFSET($H$3,0,0,'Données projet'!$E$10+1,1))</f>
        <v>382.58588458673051</v>
      </c>
      <c r="AO14" s="62">
        <f t="shared" si="36"/>
        <v>485.5120768430603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6.2222222222222223</v>
      </c>
      <c r="BD14" s="13">
        <f>IF('Données projet'!$A$88&gt;35,BD13+BC14-BL13,IF(A14&lt;'Données projet'!$A$88,$BA$205^A14,IF(A14='Données projet'!$A$88,'Données projet'!$B$88,BD13+BC14-BL13)))</f>
        <v>17.877216627302985</v>
      </c>
      <c r="BE14" s="14">
        <f>BD14*VLOOKUP('Données projet'!$B$11,Paramètres!$A$1:$I$89,3,0)*VLOOKUP('Données projet'!$B$11,Paramètres!$A$1:$I$89,5,0)</f>
        <v>11.155383175437063</v>
      </c>
      <c r="BF14" s="14">
        <f t="shared" si="37"/>
        <v>3.8824812083990929</v>
      </c>
      <c r="BG14" s="22">
        <f t="shared" si="7"/>
        <v>26.1909471351813</v>
      </c>
      <c r="BH14" s="62">
        <f t="shared" si="8"/>
        <v>296.30205824629246</v>
      </c>
      <c r="BI14" s="62">
        <f ca="1">AVERAGE(OFFSET($BH$3,0,0,'Données projet'!$E$11+1,1))-AVERAGE(OFFSET($H$3,0,0,'Données projet'!$E$11+1,1))</f>
        <v>179.4725256147085</v>
      </c>
      <c r="BJ14" s="62">
        <f t="shared" si="38"/>
        <v>282.16750121151176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4.8</v>
      </c>
      <c r="BY14" s="13">
        <f>IF('Données projet'!$A$114&gt;35,BY13+BX14-CG13,IF(A14&lt;'Données projet'!$A$114,$BV$205^A14,IF(A14='Données projet'!$A$114,'Données projet'!$B$114,BY13+BX14-CG13)))</f>
        <v>12.309748449085985</v>
      </c>
      <c r="BZ14" s="14">
        <f>BY14*VLOOKUP('Données projet'!$B$12,Paramètres!$A$1:$I$89,3,0)*VLOOKUP('Données projet'!$B$12,Paramètres!$A$1:$I$89,5,0)</f>
        <v>5.9209890040103588</v>
      </c>
      <c r="CA14" s="14">
        <f t="shared" si="39"/>
        <v>2.2183988334035152</v>
      </c>
      <c r="CB14" s="22">
        <f t="shared" si="10"/>
        <v>14.17610048349583</v>
      </c>
      <c r="CC14" s="62">
        <f t="shared" si="11"/>
        <v>284.28721159460696</v>
      </c>
      <c r="CD14" s="62">
        <f ca="1">AVERAGE(OFFSET($CC$3,0,0,'Données projet'!$E$12+1,1))-AVERAGE(OFFSET($H$3,0,0,'Données projet'!$E$12+1,1))</f>
        <v>303.89994044125814</v>
      </c>
      <c r="CE14" s="62">
        <f t="shared" si="40"/>
        <v>310.35872811328807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290.45927468832531</v>
      </c>
      <c r="S15" s="62">
        <f ca="1">AVERAGE(OFFSET($R$3,0,0,'Données projet'!$E$9+1,1))-AVERAGE(OFFSET($H$3,0,0,'Données projet'!$E$9+1,1))</f>
        <v>82.480973258688834</v>
      </c>
      <c r="T15" s="62">
        <f t="shared" si="34"/>
        <v>132.2124933813588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projet'!$B$10,Paramètres!$A$1:$I$89,3,0)*VLOOKUP('Données projet'!$B$10,Paramètres!$A$1:$I$89,5,0)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303.74650101186751</v>
      </c>
      <c r="AN15" s="62">
        <f ca="1">AVERAGE(OFFSET($AM$3,0,0,'Données projet'!$E$10+1,1))-AVERAGE(OFFSET($H$3,0,0,'Données projet'!$E$10+1,1))</f>
        <v>382.58588458673051</v>
      </c>
      <c r="AO15" s="62">
        <f t="shared" si="36"/>
        <v>485.5120768430603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6.2222222222222223</v>
      </c>
      <c r="BD15" s="13">
        <f>IF('Données projet'!$A$88&gt;35,BD14+BC15-BL14,IF(A15&lt;'Données projet'!$A$88,$BA$205^A15,IF(A15='Données projet'!$A$88,'Données projet'!$B$88,BD14+BC15-BL14)))</f>
        <v>23.235142934254824</v>
      </c>
      <c r="BE15" s="14">
        <f>BD15*VLOOKUP('Données projet'!$B$11,Paramètres!$A$1:$I$89,3,0)*VLOOKUP('Données projet'!$B$11,Paramètres!$A$1:$I$89,5,0)</f>
        <v>14.498729190975009</v>
      </c>
      <c r="BF15" s="14">
        <f t="shared" si="37"/>
        <v>4.8944421329010357</v>
      </c>
      <c r="BG15" s="22">
        <f t="shared" si="7"/>
        <v>33.776440055750776</v>
      </c>
      <c r="BH15" s="62">
        <f t="shared" si="8"/>
        <v>305.10977338908407</v>
      </c>
      <c r="BI15" s="62">
        <f ca="1">AVERAGE(OFFSET($BH$3,0,0,'Données projet'!$E$11+1,1))-AVERAGE(OFFSET($H$3,0,0,'Données projet'!$E$11+1,1))</f>
        <v>179.4725256147085</v>
      </c>
      <c r="BJ15" s="62">
        <f t="shared" si="38"/>
        <v>282.16750121151176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4.8</v>
      </c>
      <c r="BY15" s="13">
        <f>IF('Données projet'!$A$114&gt;35,BY14+BX15-CG14,IF(A15&lt;'Données projet'!$A$114,$BV$205^A15,IF(A15='Données projet'!$A$114,'Données projet'!$B$114,BY14+BX15-CG14)))</f>
        <v>15.465456359454105</v>
      </c>
      <c r="BZ15" s="14">
        <f>BY15*VLOOKUP('Données projet'!$B$12,Paramètres!$A$1:$I$89,3,0)*VLOOKUP('Données projet'!$B$12,Paramètres!$A$1:$I$89,5,0)</f>
        <v>7.4388845088974245</v>
      </c>
      <c r="CA15" s="14">
        <f t="shared" si="39"/>
        <v>2.7140407948008654</v>
      </c>
      <c r="CB15" s="22">
        <f t="shared" si="10"/>
        <v>17.683011570607853</v>
      </c>
      <c r="CC15" s="62">
        <f t="shared" si="11"/>
        <v>289.01634490394116</v>
      </c>
      <c r="CD15" s="62">
        <f ca="1">AVERAGE(OFFSET($CC$3,0,0,'Données projet'!$E$12+1,1))-AVERAGE(OFFSET($H$3,0,0,'Données projet'!$E$12+1,1))</f>
        <v>303.89994044125814</v>
      </c>
      <c r="CE15" s="62">
        <f t="shared" si="40"/>
        <v>310.35872811328807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296.62721089887179</v>
      </c>
      <c r="S16" s="62">
        <f ca="1">AVERAGE(OFFSET($R$3,0,0,'Données projet'!$E$9+1,1))-AVERAGE(OFFSET($H$3,0,0,'Données projet'!$E$9+1,1))</f>
        <v>82.480973258688834</v>
      </c>
      <c r="T16" s="62">
        <f t="shared" si="34"/>
        <v>132.2124933813588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projet'!$B$10,Paramètres!$A$1:$I$89,3,0)*VLOOKUP('Données projet'!$B$10,Paramètres!$A$1:$I$89,5,0)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314.59166767936932</v>
      </c>
      <c r="AN16" s="62">
        <f ca="1">AVERAGE(OFFSET($AM$3,0,0,'Données projet'!$E$10+1,1))-AVERAGE(OFFSET($H$3,0,0,'Données projet'!$E$10+1,1))</f>
        <v>382.58588458673051</v>
      </c>
      <c r="AO16" s="62">
        <f t="shared" si="36"/>
        <v>485.5120768430603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6.2222222222222223</v>
      </c>
      <c r="BD16" s="13">
        <f>IF('Données projet'!$A$88&gt;35,BD15+BC16-BL15,IF(A16&lt;'Données projet'!$A$88,$BA$205^A16,IF(A16='Données projet'!$A$88,'Données projet'!$B$88,BD15+BC16-BL15)))</f>
        <v>30.19887706404656</v>
      </c>
      <c r="BE16" s="14">
        <f>BD16*VLOOKUP('Données projet'!$B$11,Paramètres!$A$1:$I$89,3,0)*VLOOKUP('Données projet'!$B$11,Paramètres!$A$1:$I$89,5,0)</f>
        <v>18.844099287965054</v>
      </c>
      <c r="BF16" s="14">
        <f t="shared" si="37"/>
        <v>6.1701686386769925</v>
      </c>
      <c r="BG16" s="22">
        <f t="shared" si="7"/>
        <v>43.566516638901568</v>
      </c>
      <c r="BH16" s="62">
        <f t="shared" si="8"/>
        <v>316.12207219445713</v>
      </c>
      <c r="BI16" s="62">
        <f ca="1">AVERAGE(OFFSET($BH$3,0,0,'Données projet'!$E$11+1,1))-AVERAGE(OFFSET($H$3,0,0,'Données projet'!$E$11+1,1))</f>
        <v>179.4725256147085</v>
      </c>
      <c r="BJ16" s="62">
        <f t="shared" si="38"/>
        <v>282.16750121151176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4.8</v>
      </c>
      <c r="BY16" s="13">
        <f>IF('Données projet'!$A$114&gt;35,BY15+BX16-CG15,IF(A16&lt;'Données projet'!$A$114,$BV$205^A16,IF(A16='Données projet'!$A$114,'Données projet'!$B$114,BY15+BX16-CG15)))</f>
        <v>19.430156627119288</v>
      </c>
      <c r="BZ16" s="14">
        <f>BY16*VLOOKUP('Données projet'!$B$12,Paramètres!$A$1:$I$89,3,0)*VLOOKUP('Données projet'!$B$12,Paramètres!$A$1:$I$89,5,0)</f>
        <v>9.3459053376443784</v>
      </c>
      <c r="CA16" s="14">
        <f t="shared" si="39"/>
        <v>3.3204207128716408</v>
      </c>
      <c r="CB16" s="22">
        <f t="shared" si="10"/>
        <v>22.060517871315398</v>
      </c>
      <c r="CC16" s="62">
        <f t="shared" si="11"/>
        <v>294.61607342687091</v>
      </c>
      <c r="CD16" s="62">
        <f ca="1">AVERAGE(OFFSET($CC$3,0,0,'Données projet'!$E$12+1,1))-AVERAGE(OFFSET($H$3,0,0,'Données projet'!$E$12+1,1))</f>
        <v>303.89994044125814</v>
      </c>
      <c r="CE16" s="62">
        <f t="shared" si="40"/>
        <v>310.35872811328807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304.07848990595699</v>
      </c>
      <c r="S17" s="62">
        <f ca="1">AVERAGE(OFFSET($R$3,0,0,'Données projet'!$E$9+1,1))-AVERAGE(OFFSET($H$3,0,0,'Données projet'!$E$9+1,1))</f>
        <v>82.480973258688834</v>
      </c>
      <c r="T17" s="62">
        <f t="shared" si="34"/>
        <v>132.2124933813588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projet'!$B$10,Paramètres!$A$1:$I$89,3,0)*VLOOKUP('Données projet'!$B$10,Paramètres!$A$1:$I$89,5,0)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328.3035939534235</v>
      </c>
      <c r="AN17" s="62">
        <f ca="1">AVERAGE(OFFSET($AM$3,0,0,'Données projet'!$E$10+1,1))-AVERAGE(OFFSET($H$3,0,0,'Données projet'!$E$10+1,1))</f>
        <v>382.58588458673051</v>
      </c>
      <c r="AO17" s="62">
        <f t="shared" si="36"/>
        <v>485.5120768430603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6.2222222222222223</v>
      </c>
      <c r="BD17" s="13">
        <f>IF('Données projet'!$A$88&gt;35,BD16+BC17-BL16,IF(A17&lt;'Données projet'!$A$88,$BA$205^A17,IF(A17='Données projet'!$A$88,'Données projet'!$B$88,BD16+BC17-BL16)))</f>
        <v>39.249690802844427</v>
      </c>
      <c r="BE17" s="14">
        <f>BD17*VLOOKUP('Données projet'!$B$11,Paramètres!$A$1:$I$89,3,0)*VLOOKUP('Données projet'!$B$11,Paramètres!$A$1:$I$89,5,0)</f>
        <v>24.491807060974921</v>
      </c>
      <c r="BF17" s="14">
        <f t="shared" si="37"/>
        <v>7.7784106944068903</v>
      </c>
      <c r="BG17" s="22">
        <f t="shared" si="7"/>
        <v>56.203962590623313</v>
      </c>
      <c r="BH17" s="62">
        <f t="shared" si="8"/>
        <v>329.98174036840106</v>
      </c>
      <c r="BI17" s="62">
        <f ca="1">AVERAGE(OFFSET($BH$3,0,0,'Données projet'!$E$11+1,1))-AVERAGE(OFFSET($H$3,0,0,'Données projet'!$E$11+1,1))</f>
        <v>179.4725256147085</v>
      </c>
      <c r="BJ17" s="62">
        <f t="shared" si="38"/>
        <v>282.16750121151176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4.8</v>
      </c>
      <c r="BY17" s="13">
        <f>IF('Données projet'!$A$114&gt;35,BY16+BX17-CG16,IF(A17&lt;'Données projet'!$A$114,$BV$205^A17,IF(A17='Données projet'!$A$114,'Données projet'!$B$114,BY16+BX17-CG16)))</f>
        <v>24.411241270846887</v>
      </c>
      <c r="BZ17" s="14">
        <f>BY17*VLOOKUP('Données projet'!$B$12,Paramètres!$A$1:$I$89,3,0)*VLOOKUP('Données projet'!$B$12,Paramètres!$A$1:$I$89,5,0)</f>
        <v>11.741807051277354</v>
      </c>
      <c r="CA17" s="14">
        <f t="shared" si="39"/>
        <v>4.0622800259993692</v>
      </c>
      <c r="CB17" s="22">
        <f t="shared" si="10"/>
        <v>27.525451659590289</v>
      </c>
      <c r="CC17" s="62">
        <f t="shared" si="11"/>
        <v>301.30322943736803</v>
      </c>
      <c r="CD17" s="62">
        <f ca="1">AVERAGE(OFFSET($CC$3,0,0,'Données projet'!$E$12+1,1))-AVERAGE(OFFSET($H$3,0,0,'Données projet'!$E$12+1,1))</f>
        <v>303.89994044125814</v>
      </c>
      <c r="CE17" s="62">
        <f t="shared" si="40"/>
        <v>310.35872811328807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313.14719490489927</v>
      </c>
      <c r="S18" s="62">
        <f ca="1">AVERAGE(OFFSET($R$3,0,0,'Données projet'!$E$9+1,1))-AVERAGE(OFFSET($H$3,0,0,'Données projet'!$E$9+1,1))</f>
        <v>82.480973258688834</v>
      </c>
      <c r="T18" s="62">
        <f t="shared" si="34"/>
        <v>132.2124933813588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projet'!$B$10,Paramètres!$A$1:$I$89,3,0)*VLOOKUP('Données projet'!$B$10,Paramètres!$A$1:$I$89,5,0)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345.73903563222814</v>
      </c>
      <c r="AN18" s="62">
        <f ca="1">AVERAGE(OFFSET($AM$3,0,0,'Données projet'!$E$10+1,1))-AVERAGE(OFFSET($H$3,0,0,'Données projet'!$E$10+1,1))</f>
        <v>382.58588458673051</v>
      </c>
      <c r="AO18" s="62">
        <f t="shared" si="36"/>
        <v>485.5120768430603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6.2222222222222223</v>
      </c>
      <c r="BD18" s="13">
        <f>IF('Données projet'!$A$88&gt;35,BD17+BC18-BL17,IF(A18&lt;'Données projet'!$A$88,$BA$205^A18,IF(A18='Données projet'!$A$88,'Données projet'!$B$88,BD17+BC18-BL17)))</f>
        <v>51.013096442350388</v>
      </c>
      <c r="BE18" s="14">
        <f>BD18*VLOOKUP('Données projet'!$B$11,Paramètres!$A$1:$I$89,3,0)*VLOOKUP('Données projet'!$B$11,Paramètres!$A$1:$I$89,5,0)</f>
        <v>31.832172180026642</v>
      </c>
      <c r="BF18" s="14">
        <f t="shared" si="37"/>
        <v>9.8058378099430179</v>
      </c>
      <c r="BG18" s="22">
        <f t="shared" si="7"/>
        <v>72.519534065863823</v>
      </c>
      <c r="BH18" s="62">
        <f t="shared" si="8"/>
        <v>347.51953406586381</v>
      </c>
      <c r="BI18" s="62">
        <f ca="1">AVERAGE(OFFSET($BH$3,0,0,'Données projet'!$E$11+1,1))-AVERAGE(OFFSET($H$3,0,0,'Données projet'!$E$11+1,1))</f>
        <v>179.4725256147085</v>
      </c>
      <c r="BJ18" s="62">
        <f t="shared" si="38"/>
        <v>282.16750121151176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4.8</v>
      </c>
      <c r="BY18" s="13">
        <f>IF('Données projet'!$A$114&gt;35,BY17+BX18-CG17,IF(A18&lt;'Données projet'!$A$114,$BV$205^A18,IF(A18='Données projet'!$A$114,'Données projet'!$B$114,BY17+BX18-CG17)))</f>
        <v>30.669269003821089</v>
      </c>
      <c r="BZ18" s="14">
        <f>BY18*VLOOKUP('Données projet'!$B$12,Paramètres!$A$1:$I$89,3,0)*VLOOKUP('Données projet'!$B$12,Paramètres!$A$1:$I$89,5,0)</f>
        <v>14.751918390837945</v>
      </c>
      <c r="CA18" s="14">
        <f t="shared" si="39"/>
        <v>4.9698879860804466</v>
      </c>
      <c r="CB18" s="22">
        <f t="shared" si="10"/>
        <v>34.348812773132863</v>
      </c>
      <c r="CC18" s="62">
        <f t="shared" si="11"/>
        <v>309.34881277313286</v>
      </c>
      <c r="CD18" s="62">
        <f ca="1">AVERAGE(OFFSET($CC$3,0,0,'Données projet'!$E$12+1,1))-AVERAGE(OFFSET($H$3,0,0,'Données projet'!$E$12+1,1))</f>
        <v>303.89994044125814</v>
      </c>
      <c r="CE18" s="62">
        <f t="shared" si="40"/>
        <v>310.35872811328807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324.25463695142008</v>
      </c>
      <c r="S19" s="62">
        <f ca="1">AVERAGE(OFFSET($R$3,0,0,'Données projet'!$E$9+1,1))-AVERAGE(OFFSET($H$3,0,0,'Données projet'!$E$9+1,1))</f>
        <v>82.480973258688834</v>
      </c>
      <c r="T19" s="62">
        <f t="shared" si="34"/>
        <v>132.2124933813588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projet'!$B$10,Paramètres!$A$1:$I$89,3,0)*VLOOKUP('Données projet'!$B$10,Paramètres!$A$1:$I$89,5,0)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368.01154650081702</v>
      </c>
      <c r="AN19" s="62">
        <f ca="1">AVERAGE(OFFSET($AM$3,0,0,'Données projet'!$E$10+1,1))-AVERAGE(OFFSET($H$3,0,0,'Données projet'!$E$10+1,1))</f>
        <v>382.58588458673051</v>
      </c>
      <c r="AO19" s="62">
        <f t="shared" si="36"/>
        <v>485.5120768430603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6.2222222222222223</v>
      </c>
      <c r="BD19" s="13">
        <f>IF('Données projet'!$A$88&gt;35,BD18+BC19-BL18,IF(A19&lt;'Données projet'!$A$88,$BA$205^A19,IF(A19='Données projet'!$A$88,'Données projet'!$B$88,BD18+BC19-BL18)))</f>
        <v>66.302076663695672</v>
      </c>
      <c r="BE19" s="14">
        <f>BD19*VLOOKUP('Données projet'!$B$11,Paramètres!$A$1:$I$89,3,0)*VLOOKUP('Données projet'!$B$11,Paramètres!$A$1:$I$89,5,0)</f>
        <v>41.372495838146101</v>
      </c>
      <c r="BF19" s="14">
        <f t="shared" si="37"/>
        <v>12.361709728704412</v>
      </c>
      <c r="BG19" s="22">
        <f t="shared" si="7"/>
        <v>93.587074695597963</v>
      </c>
      <c r="BH19" s="62">
        <f t="shared" si="8"/>
        <v>369.80929691782018</v>
      </c>
      <c r="BI19" s="62">
        <f ca="1">AVERAGE(OFFSET($BH$3,0,0,'Données projet'!$E$11+1,1))-AVERAGE(OFFSET($H$3,0,0,'Données projet'!$E$11+1,1))</f>
        <v>179.4725256147085</v>
      </c>
      <c r="BJ19" s="62">
        <f t="shared" si="38"/>
        <v>282.16750121151176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4.8</v>
      </c>
      <c r="BY19" s="13">
        <f>IF('Données projet'!$A$114&gt;35,BY18+BX19-CG18,IF(A19&lt;'Données projet'!$A$114,$BV$205^A19,IF(A19='Données projet'!$A$114,'Données projet'!$B$114,BY18+BX19-CG18)))</f>
        <v>38.531594964491077</v>
      </c>
      <c r="BZ19" s="14">
        <f>BY19*VLOOKUP('Données projet'!$B$12,Paramètres!$A$1:$I$89,3,0)*VLOOKUP('Données projet'!$B$12,Paramètres!$A$1:$I$89,5,0)</f>
        <v>18.533697177920207</v>
      </c>
      <c r="CA19" s="14">
        <f t="shared" si="39"/>
        <v>6.0802767007944762</v>
      </c>
      <c r="CB19" s="22">
        <f t="shared" si="10"/>
        <v>42.869337838761396</v>
      </c>
      <c r="CC19" s="62">
        <f t="shared" si="11"/>
        <v>319.09156006098362</v>
      </c>
      <c r="CD19" s="62">
        <f ca="1">AVERAGE(OFFSET($CC$3,0,0,'Données projet'!$E$12+1,1))-AVERAGE(OFFSET($H$3,0,0,'Données projet'!$E$12+1,1))</f>
        <v>303.89994044125814</v>
      </c>
      <c r="CE19" s="62">
        <f t="shared" si="40"/>
        <v>310.35872811328807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337.93219182083425</v>
      </c>
      <c r="S20" s="62">
        <f ca="1">AVERAGE(OFFSET($R$3,0,0,'Données projet'!$E$9+1,1))-AVERAGE(OFFSET($H$3,0,0,'Données projet'!$E$9+1,1))</f>
        <v>82.480973258688834</v>
      </c>
      <c r="T20" s="62">
        <f t="shared" si="34"/>
        <v>132.2124933813588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projet'!$B$10,Paramètres!$A$1:$I$89,3,0)*VLOOKUP('Données projet'!$B$10,Paramètres!$A$1:$I$89,5,0)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396.56865461000649</v>
      </c>
      <c r="AN20" s="62">
        <f ca="1">AVERAGE(OFFSET($AM$3,0,0,'Données projet'!$E$10+1,1))-AVERAGE(OFFSET($H$3,0,0,'Données projet'!$E$10+1,1))</f>
        <v>382.58588458673051</v>
      </c>
      <c r="AO20" s="62">
        <f t="shared" si="36"/>
        <v>485.5120768430603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6.2222222222222223</v>
      </c>
      <c r="BD20" s="13">
        <f>IF('Données projet'!$A$88&gt;35,BD19+BC20-BL19,IF(A20&lt;'Données projet'!$A$88,$BA$205^A20,IF(A20='Données projet'!$A$88,'Données projet'!$B$88,BD19+BC20-BL19)))</f>
        <v>86.1732707185582</v>
      </c>
      <c r="BE20" s="14">
        <f>BD20*VLOOKUP('Données projet'!$B$11,Paramètres!$A$1:$I$89,3,0)*VLOOKUP('Données projet'!$B$11,Paramètres!$A$1:$I$89,5,0)</f>
        <v>53.772120928380318</v>
      </c>
      <c r="BF20" s="14">
        <f t="shared" si="37"/>
        <v>15.583764526657339</v>
      </c>
      <c r="BG20" s="22">
        <f t="shared" si="7"/>
        <v>120.79483383419057</v>
      </c>
      <c r="BH20" s="62">
        <f t="shared" si="8"/>
        <v>398.23927827863503</v>
      </c>
      <c r="BI20" s="62">
        <f ca="1">AVERAGE(OFFSET($BH$3,0,0,'Données projet'!$E$11+1,1))-AVERAGE(OFFSET($H$3,0,0,'Données projet'!$E$11+1,1))</f>
        <v>179.4725256147085</v>
      </c>
      <c r="BJ20" s="62">
        <f t="shared" si="38"/>
        <v>282.16750121151176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4.8</v>
      </c>
      <c r="BY20" s="13">
        <f>IF('Données projet'!$A$114&gt;35,BY19+BX20-CG19,IF(A20&lt;'Données projet'!$A$114,$BV$205^A20,IF(A20='Données projet'!$A$114,'Données projet'!$B$114,BY19+BX20-CG19)))</f>
        <v>48.409494543955958</v>
      </c>
      <c r="BZ20" s="14">
        <f>BY20*VLOOKUP('Données projet'!$B$12,Paramètres!$A$1:$I$89,3,0)*VLOOKUP('Données projet'!$B$12,Paramètres!$A$1:$I$89,5,0)</f>
        <v>23.284966875642816</v>
      </c>
      <c r="CA20" s="14">
        <f t="shared" si="39"/>
        <v>7.4387521130794694</v>
      </c>
      <c r="CB20" s="22">
        <f t="shared" si="10"/>
        <v>53.510477238691315</v>
      </c>
      <c r="CC20" s="62">
        <f t="shared" si="11"/>
        <v>330.95492168313575</v>
      </c>
      <c r="CD20" s="62">
        <f ca="1">AVERAGE(OFFSET($CC$3,0,0,'Données projet'!$E$12+1,1))-AVERAGE(OFFSET($H$3,0,0,'Données projet'!$E$12+1,1))</f>
        <v>303.89994044125814</v>
      </c>
      <c r="CE20" s="62">
        <f t="shared" si="40"/>
        <v>310.35872811328807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354.85013054262487</v>
      </c>
      <c r="S21" s="62">
        <f ca="1">AVERAGE(OFFSET($R$3,0,0,'Données projet'!$E$9+1,1))-AVERAGE(OFFSET($H$3,0,0,'Données projet'!$E$9+1,1))</f>
        <v>82.480973258688834</v>
      </c>
      <c r="T21" s="62">
        <f t="shared" si="34"/>
        <v>132.2124933813588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projet'!$B$10,Paramètres!$A$1:$I$89,3,0)*VLOOKUP('Données projet'!$B$10,Paramètres!$A$1:$I$89,5,0)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433.29228875555856</v>
      </c>
      <c r="AN21" s="62">
        <f ca="1">AVERAGE(OFFSET($AM$3,0,0,'Données projet'!$E$10+1,1))-AVERAGE(OFFSET($H$3,0,0,'Données projet'!$E$10+1,1))</f>
        <v>382.58588458673051</v>
      </c>
      <c r="AO21" s="62">
        <f t="shared" si="36"/>
        <v>485.5120768430603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112</v>
      </c>
      <c r="BB21" s="13">
        <f>VLOOKUP(A21,'Données projet'!$A$87:$I$107,9,0)</f>
        <v>6.2222222222222223</v>
      </c>
      <c r="BC21" s="13">
        <f t="array" ref="BC21">INDEX(BB:BB,MIN(IF(ISNUMBER(BB21:BB217),ROW(BB21:BB217),"")))</f>
        <v>6.2222222222222223</v>
      </c>
      <c r="BD21" s="13">
        <f>IF('Données projet'!$A$88&gt;35,BD20+BC21-BL20,IF(A21&lt;'Données projet'!$A$88,$BA$205^A21,IF(A21='Données projet'!$A$88,'Données projet'!$B$88,BD20+BC21-BL20)))</f>
        <v>112</v>
      </c>
      <c r="BE21" s="14">
        <f>BD21*VLOOKUP('Données projet'!$B$11,Paramètres!$A$1:$I$89,3,0)*VLOOKUP('Données projet'!$B$11,Paramètres!$A$1:$I$89,5,0)</f>
        <v>69.888000000000005</v>
      </c>
      <c r="BF21" s="14">
        <f t="shared" si="37"/>
        <v>19.645641432461961</v>
      </c>
      <c r="BG21" s="22">
        <f t="shared" si="7"/>
        <v>155.93775882820458</v>
      </c>
      <c r="BH21" s="62">
        <f t="shared" si="8"/>
        <v>434.60442549487129</v>
      </c>
      <c r="BI21" s="62">
        <f ca="1">AVERAGE(OFFSET($BH$3,0,0,'Données projet'!$E$11+1,1))-AVERAGE(OFFSET($H$3,0,0,'Données projet'!$E$11+1,1))</f>
        <v>179.4725256147085</v>
      </c>
      <c r="BJ21" s="62">
        <f t="shared" si="38"/>
        <v>282.16750121151176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4.8</v>
      </c>
      <c r="BY21" s="13">
        <f>IF('Données projet'!$A$114&gt;35,BY20+BX21-CG20,IF(A21&lt;'Données projet'!$A$114,$BV$205^A21,IF(A21='Données projet'!$A$114,'Données projet'!$B$114,BY20+BX21-CG20)))</f>
        <v>60.819677051026375</v>
      </c>
      <c r="BZ21" s="14">
        <f>BY21*VLOOKUP('Données projet'!$B$12,Paramètres!$A$1:$I$89,3,0)*VLOOKUP('Données projet'!$B$12,Paramètres!$A$1:$I$89,5,0)</f>
        <v>29.254264661543687</v>
      </c>
      <c r="CA21" s="14">
        <f t="shared" si="39"/>
        <v>9.1007425686094034</v>
      </c>
      <c r="CB21" s="22">
        <f t="shared" si="10"/>
        <v>66.801637592516627</v>
      </c>
      <c r="CC21" s="62">
        <f t="shared" si="11"/>
        <v>345.4683042591833</v>
      </c>
      <c r="CD21" s="62">
        <f ca="1">AVERAGE(OFFSET($CC$3,0,0,'Données projet'!$E$12+1,1))-AVERAGE(OFFSET($H$3,0,0,'Données projet'!$E$12+1,1))</f>
        <v>303.89994044125814</v>
      </c>
      <c r="CE21" s="62">
        <f t="shared" si="40"/>
        <v>310.35872811328807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375.85402022428224</v>
      </c>
      <c r="S22" s="62">
        <f ca="1">AVERAGE(OFFSET($R$3,0,0,'Données projet'!$E$9+1,1))-AVERAGE(OFFSET($H$3,0,0,'Données projet'!$E$9+1,1))</f>
        <v>82.480973258688834</v>
      </c>
      <c r="T22" s="62">
        <f t="shared" si="34"/>
        <v>132.2124933813588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projet'!$B$10,Paramètres!$A$1:$I$89,3,0)*VLOOKUP('Données projet'!$B$10,Paramètres!$A$1:$I$89,5,0)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480.62947485620896</v>
      </c>
      <c r="AN22" s="62">
        <f ca="1">AVERAGE(OFFSET($AM$3,0,0,'Données projet'!$E$10+1,1))-AVERAGE(OFFSET($H$3,0,0,'Données projet'!$E$10+1,1))</f>
        <v>382.58588458673051</v>
      </c>
      <c r="AO22" s="62">
        <f t="shared" si="36"/>
        <v>485.5120768430603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18</v>
      </c>
      <c r="BD22" s="13">
        <f>IF('Données projet'!$A$88&gt;35,BD21+BC22-BL21,IF(A22&lt;'Données projet'!$A$88,$BA$205^A22,IF(A22='Données projet'!$A$88,'Données projet'!$B$88,BD21+BC22-BL21)))</f>
        <v>110</v>
      </c>
      <c r="BE22" s="14">
        <f>BD22*VLOOKUP('Données projet'!$B$11,Paramètres!$A$1:$I$89,3,0)*VLOOKUP('Données projet'!$B$11,Paramètres!$A$1:$I$89,5,0)</f>
        <v>68.64</v>
      </c>
      <c r="BF22" s="14">
        <f t="shared" si="37"/>
        <v>19.335336956640202</v>
      </c>
      <c r="BG22" s="22">
        <f t="shared" si="7"/>
        <v>153.22371186614836</v>
      </c>
      <c r="BH22" s="62">
        <f t="shared" si="8"/>
        <v>433.11260075503719</v>
      </c>
      <c r="BI22" s="62">
        <f ca="1">AVERAGE(OFFSET($BH$3,0,0,'Données projet'!$E$11+1,1))-AVERAGE(OFFSET($H$3,0,0,'Données projet'!$E$11+1,1))</f>
        <v>179.4725256147085</v>
      </c>
      <c r="BJ22" s="62">
        <f t="shared" si="38"/>
        <v>282.16750121151176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4.8</v>
      </c>
      <c r="BY22" s="13">
        <f>IF('Données projet'!$A$114&gt;35,BY21+BX22-CG21,IF(A22&lt;'Données projet'!$A$114,$BV$205^A22,IF(A22='Données projet'!$A$114,'Données projet'!$B$114,BY21+BX22-CG21)))</f>
        <v>76.411314586902208</v>
      </c>
      <c r="BZ22" s="14">
        <f>BY22*VLOOKUP('Données projet'!$B$12,Paramètres!$A$1:$I$89,3,0)*VLOOKUP('Données projet'!$B$12,Paramètres!$A$1:$I$89,5,0)</f>
        <v>36.753842316299966</v>
      </c>
      <c r="CA22" s="14">
        <f t="shared" si="39"/>
        <v>11.134060396295732</v>
      </c>
      <c r="CB22" s="22">
        <f t="shared" si="10"/>
        <v>83.404763891104167</v>
      </c>
      <c r="CC22" s="62">
        <f t="shared" si="11"/>
        <v>363.29365277999301</v>
      </c>
      <c r="CD22" s="62">
        <f ca="1">AVERAGE(OFFSET($CC$3,0,0,'Données projet'!$E$12+1,1))-AVERAGE(OFFSET($H$3,0,0,'Données projet'!$E$12+1,1))</f>
        <v>303.89994044125814</v>
      </c>
      <c r="CE22" s="62">
        <f t="shared" si="40"/>
        <v>310.35872811328807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402.01068734212339</v>
      </c>
      <c r="S23" s="62">
        <f ca="1">AVERAGE(OFFSET($R$3,0,0,'Données projet'!$E$9+1,1))-AVERAGE(OFFSET($H$3,0,0,'Données projet'!$E$9+1,1))</f>
        <v>82.480973258688834</v>
      </c>
      <c r="T23" s="62">
        <f t="shared" si="34"/>
        <v>132.2124933813588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30</v>
      </c>
      <c r="W23" s="17">
        <f>IF(ISNA(VLOOKUP(A23,'Données projet'!$A$35:$I$55,5,0)),0%,VLOOKUP(A23,'Données projet'!$A$35:$I$55,5,0)*VLOOKUP('Données projet'!$B$9,Paramètres!$A$1:$I$89,7,0))</f>
        <v>5.5000000000000007E-2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1.024373072490413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1.024373072490413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projet'!$B$10,Paramètres!$A$1:$I$89,3,0)*VLOOKUP('Données projet'!$B$10,Paramètres!$A$1:$I$89,5,0)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516.62315313877355</v>
      </c>
      <c r="AN23" s="62">
        <f ca="1">AVERAGE(OFFSET($AM$3,0,0,'Données projet'!$E$10+1,1))-AVERAGE(OFFSET($H$3,0,0,'Données projet'!$E$10+1,1))</f>
        <v>382.58588458673051</v>
      </c>
      <c r="AO23" s="62">
        <f t="shared" si="36"/>
        <v>485.5120768430603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18</v>
      </c>
      <c r="BD23" s="13">
        <f>IF('Données projet'!$A$88&gt;35,BD22+BC23-BL22,IF(A23&lt;'Données projet'!$A$88,$BA$205^A23,IF(A23='Données projet'!$A$88,'Données projet'!$B$88,BD22+BC23-BL22)))</f>
        <v>128</v>
      </c>
      <c r="BE23" s="14">
        <f>BD23*VLOOKUP('Données projet'!$B$11,Paramètres!$A$1:$I$89,3,0)*VLOOKUP('Données projet'!$B$11,Paramètres!$A$1:$I$89,5,0)</f>
        <v>79.872</v>
      </c>
      <c r="BF23" s="14">
        <f t="shared" si="37"/>
        <v>22.105884547145418</v>
      </c>
      <c r="BG23" s="22">
        <f t="shared" si="7"/>
        <v>177.61148225294494</v>
      </c>
      <c r="BH23" s="62">
        <f t="shared" si="8"/>
        <v>458.72259336405608</v>
      </c>
      <c r="BI23" s="62">
        <f ca="1">AVERAGE(OFFSET($BH$3,0,0,'Données projet'!$E$11+1,1))-AVERAGE(OFFSET($H$3,0,0,'Données projet'!$E$11+1,1))</f>
        <v>179.4725256147085</v>
      </c>
      <c r="BJ23" s="62">
        <f t="shared" si="38"/>
        <v>282.16750121151176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96</v>
      </c>
      <c r="BW23" s="13">
        <f>VLOOKUP(A23,'Données projet'!$A$113:$I$133,9,0)</f>
        <v>4.8</v>
      </c>
      <c r="BX23" s="13">
        <f t="array" ref="BX23">INDEX(BW:BW,MIN(IF(ISNUMBER(BW23:BW219),ROW(BW23:BW219),"")))</f>
        <v>4.8</v>
      </c>
      <c r="BY23" s="13">
        <f>IF('Données projet'!$A$114&gt;35,BY22+BX23-CG22,IF(A23&lt;'Données projet'!$A$114,$BV$205^A23,IF(A23='Données projet'!$A$114,'Données projet'!$B$114,BY22+BX23-CG22)))</f>
        <v>96</v>
      </c>
      <c r="BZ23" s="14">
        <f>BY23*VLOOKUP('Données projet'!$B$12,Paramètres!$A$1:$I$89,3,0)*VLOOKUP('Données projet'!$B$12,Paramètres!$A$1:$I$89,5,0)</f>
        <v>46.175999999999995</v>
      </c>
      <c r="CA23" s="14">
        <f t="shared" si="39"/>
        <v>13.621668778540489</v>
      </c>
      <c r="CB23" s="22">
        <f t="shared" si="10"/>
        <v>104.14760645595801</v>
      </c>
      <c r="CC23" s="62">
        <f t="shared" si="11"/>
        <v>385.25871756706914</v>
      </c>
      <c r="CD23" s="62">
        <f ca="1">AVERAGE(OFFSET($CC$3,0,0,'Données projet'!$E$12+1,1))-AVERAGE(OFFSET($H$3,0,0,'Données projet'!$E$12+1,1))</f>
        <v>303.89994044125814</v>
      </c>
      <c r="CE23" s="62">
        <f t="shared" si="40"/>
        <v>310.35872811328807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91.5</v>
      </c>
      <c r="O24" s="14">
        <f>N24*VLOOKUP('Données projet'!$B$9,Paramètres!$A$1:$I$89,3,0)*VLOOKUP('Données projet'!$B$9,Paramètres!$A$1:$I$89,5,0)</f>
        <v>42.821999999999996</v>
      </c>
      <c r="P24" s="14">
        <f t="shared" si="33"/>
        <v>12.743624886701214</v>
      </c>
      <c r="Q24" s="22">
        <f t="shared" si="2"/>
        <v>96.776796677671271</v>
      </c>
      <c r="R24" s="62">
        <f t="shared" si="0"/>
        <v>379.11013001100457</v>
      </c>
      <c r="S24" s="62">
        <f ca="1">AVERAGE(OFFSET($R$3,0,0,'Données projet'!$E$9+1,1))-AVERAGE(OFFSET($H$3,0,0,'Données projet'!$E$9+1,1))</f>
        <v>82.480973258688834</v>
      </c>
      <c r="T24" s="62">
        <f t="shared" si="34"/>
        <v>132.2124933813588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1.0042857413447557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1.0042857413447557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projet'!$B$10,Paramètres!$A$1:$I$89,3,0)*VLOOKUP('Données projet'!$B$10,Paramètres!$A$1:$I$89,5,0)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552.4995651481911</v>
      </c>
      <c r="AN24" s="62">
        <f ca="1">AVERAGE(OFFSET($AM$3,0,0,'Données projet'!$E$10+1,1))-AVERAGE(OFFSET($H$3,0,0,'Données projet'!$E$10+1,1))</f>
        <v>382.58588458673051</v>
      </c>
      <c r="AO24" s="62">
        <f t="shared" si="36"/>
        <v>485.5120768430603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146</v>
      </c>
      <c r="BB24" s="13">
        <f>VLOOKUP(A24,'Données projet'!$A$87:$I$107,9,0)</f>
        <v>18</v>
      </c>
      <c r="BC24" s="13">
        <f t="array" ref="BC24">INDEX(BB:BB,MIN(IF(ISNUMBER(BB24:BB220),ROW(BB24:BB220),"")))</f>
        <v>18</v>
      </c>
      <c r="BD24" s="13">
        <f>IF('Données projet'!$A$88&gt;35,BD23+BC24-BL23,IF(A24&lt;'Données projet'!$A$88,$BA$205^A24,IF(A24='Données projet'!$A$88,'Données projet'!$B$88,BD23+BC24-BL23)))</f>
        <v>146</v>
      </c>
      <c r="BE24" s="14">
        <f>BD24*VLOOKUP('Données projet'!$B$11,Paramètres!$A$1:$I$89,3,0)*VLOOKUP('Données projet'!$B$11,Paramètres!$A$1:$I$89,5,0)</f>
        <v>91.103999999999999</v>
      </c>
      <c r="BF24" s="14">
        <f t="shared" si="37"/>
        <v>24.831293984707884</v>
      </c>
      <c r="BG24" s="22">
        <f t="shared" si="7"/>
        <v>201.92063702336623</v>
      </c>
      <c r="BH24" s="62">
        <f t="shared" si="8"/>
        <v>484.25397035669954</v>
      </c>
      <c r="BI24" s="62">
        <f ca="1">AVERAGE(OFFSET($BH$3,0,0,'Données projet'!$E$11+1,1))-AVERAGE(OFFSET($H$3,0,0,'Données projet'!$E$11+1,1))</f>
        <v>179.4725256147085</v>
      </c>
      <c r="BJ24" s="62">
        <f t="shared" si="38"/>
        <v>282.16750121151176</v>
      </c>
      <c r="BK24" s="16">
        <f>IF(ISNA(VLOOKUP(A24,'Données projet'!$A$87:$I$107,3,0)),0,VLOOKUP(A24,'Données projet'!$A$87:$I$107,3,0))</f>
        <v>2</v>
      </c>
      <c r="BL24" s="16">
        <f>IF(ISNA(VLOOKUP(A24,'Données projet'!$A$87:$I$107,4,0)),0,VLOOKUP(A24,'Données projet'!$A$87:$I$107,4,0))</f>
        <v>26</v>
      </c>
      <c r="BM24" s="17">
        <f>IF(ISNA(VLOOKUP(A24,'Données projet'!$A$87:$I$107,5,0)),0%,VLOOKUP(A24,'Données projet'!$A$87:$I$107,5,0)*VLOOKUP('Données projet'!$B$11,Paramètres!$A$1:$I$89,7,0))</f>
        <v>0.06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0.4</v>
      </c>
      <c r="BP24" s="23">
        <f>EXP(-LN(2)/35)*BP23+(1-EXP(-LN(2)/35))/(LN(2)/35)*BL24*BM24*VLOOKUP('Données projet'!$B$11,Paramètres!$A$1:$I$89,3,0)*0.475*44/12</f>
        <v>1.291330903503066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7.3477347180277519</v>
      </c>
      <c r="BS24" s="24">
        <f t="shared" si="9"/>
        <v>8.6390656215308184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22.2</v>
      </c>
      <c r="BY24" s="13">
        <f>IF('Données projet'!$A$114&gt;35,BY23+BX24-CG23,IF(A24&lt;'Données projet'!$A$114,$BV$205^A24,IF(A24='Données projet'!$A$114,'Données projet'!$B$114,BY23+BX24-CG23)))</f>
        <v>118.2</v>
      </c>
      <c r="BZ24" s="14">
        <f>BY24*VLOOKUP('Données projet'!$B$12,Paramètres!$A$1:$I$89,3,0)*VLOOKUP('Données projet'!$B$12,Paramètres!$A$1:$I$89,5,0)</f>
        <v>56.854200000000006</v>
      </c>
      <c r="CA24" s="14">
        <f t="shared" si="39"/>
        <v>16.370436389534291</v>
      </c>
      <c r="CB24" s="22">
        <f t="shared" si="10"/>
        <v>127.5329083784389</v>
      </c>
      <c r="CC24" s="62">
        <f t="shared" si="11"/>
        <v>409.8662417117722</v>
      </c>
      <c r="CD24" s="62">
        <f ca="1">AVERAGE(OFFSET($CC$3,0,0,'Données projet'!$E$12+1,1))-AVERAGE(OFFSET($H$3,0,0,'Données projet'!$E$12+1,1))</f>
        <v>303.89994044125814</v>
      </c>
      <c r="CE24" s="62">
        <f t="shared" si="40"/>
        <v>310.35872811328807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98</v>
      </c>
      <c r="O25" s="14">
        <f>N25*VLOOKUP('Données projet'!$B$9,Paramètres!$A$1:$I$89,3,0)*VLOOKUP('Données projet'!$B$9,Paramètres!$A$1:$I$89,5,0)</f>
        <v>45.864000000000004</v>
      </c>
      <c r="P25" s="14">
        <f t="shared" si="33"/>
        <v>13.540311673175401</v>
      </c>
      <c r="Q25" s="22">
        <f t="shared" si="2"/>
        <v>103.46250949744717</v>
      </c>
      <c r="R25" s="62">
        <f t="shared" si="0"/>
        <v>387.01806505300272</v>
      </c>
      <c r="S25" s="62">
        <f ca="1">AVERAGE(OFFSET($R$3,0,0,'Données projet'!$E$9+1,1))-AVERAGE(OFFSET($H$3,0,0,'Données projet'!$E$9+1,1))</f>
        <v>82.480973258688834</v>
      </c>
      <c r="T25" s="62">
        <f t="shared" si="34"/>
        <v>132.2124933813588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0.98459231051080254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0.98459231051080254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projet'!$B$10,Paramètres!$A$1:$I$89,3,0)*VLOOKUP('Données projet'!$B$10,Paramètres!$A$1:$I$89,5,0)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588.27587008503042</v>
      </c>
      <c r="AN25" s="62">
        <f ca="1">AVERAGE(OFFSET($AM$3,0,0,'Données projet'!$E$10+1,1))-AVERAGE(OFFSET($H$3,0,0,'Données projet'!$E$10+1,1))</f>
        <v>382.58588458673051</v>
      </c>
      <c r="AO25" s="62">
        <f t="shared" si="36"/>
        <v>485.5120768430603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</v>
      </c>
      <c r="BD25" s="13">
        <f>IF('Données projet'!$A$88&gt;35,BD24+BC25-BL24,IF(A25&lt;'Données projet'!$A$88,$BA$205^A25,IF(A25='Données projet'!$A$88,'Données projet'!$B$88,BD24+BC25-BL24)))</f>
        <v>136</v>
      </c>
      <c r="BE25" s="14">
        <f>BD25*VLOOKUP('Données projet'!$B$11,Paramètres!$A$1:$I$89,3,0)*VLOOKUP('Données projet'!$B$11,Paramètres!$A$1:$I$89,5,0)</f>
        <v>84.864000000000004</v>
      </c>
      <c r="BF25" s="14">
        <f t="shared" si="37"/>
        <v>23.322341364766192</v>
      </c>
      <c r="BG25" s="22">
        <f t="shared" si="7"/>
        <v>188.42454454363443</v>
      </c>
      <c r="BH25" s="62">
        <f t="shared" si="8"/>
        <v>471.98010009918994</v>
      </c>
      <c r="BI25" s="62">
        <f ca="1">AVERAGE(OFFSET($BH$3,0,0,'Données projet'!$E$11+1,1))-AVERAGE(OFFSET($H$3,0,0,'Données projet'!$E$11+1,1))</f>
        <v>179.4725256147085</v>
      </c>
      <c r="BJ25" s="62">
        <f t="shared" si="38"/>
        <v>282.16750121151176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1.2660086921194496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5.1956330454772486</v>
      </c>
      <c r="BS25" s="24">
        <f t="shared" si="9"/>
        <v>6.4616417375966986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22.2</v>
      </c>
      <c r="BY25" s="13">
        <f>IF('Données projet'!$A$114&gt;35,BY24+BX25-CG24,IF(A25&lt;'Données projet'!$A$114,$BV$205^A25,IF(A25='Données projet'!$A$114,'Données projet'!$B$114,BY24+BX25-CG24)))</f>
        <v>140.4</v>
      </c>
      <c r="BZ25" s="14">
        <f>BY25*VLOOKUP('Données projet'!$B$12,Paramètres!$A$1:$I$89,3,0)*VLOOKUP('Données projet'!$B$12,Paramètres!$A$1:$I$89,5,0)</f>
        <v>67.53240000000001</v>
      </c>
      <c r="CA25" s="14">
        <f t="shared" si="39"/>
        <v>19.059391490646973</v>
      </c>
      <c r="CB25" s="22">
        <f t="shared" si="10"/>
        <v>150.81403684621014</v>
      </c>
      <c r="CC25" s="62">
        <f t="shared" si="11"/>
        <v>434.36959240176566</v>
      </c>
      <c r="CD25" s="62">
        <f ca="1">AVERAGE(OFFSET($CC$3,0,0,'Données projet'!$E$12+1,1))-AVERAGE(OFFSET($H$3,0,0,'Données projet'!$E$12+1,1))</f>
        <v>303.89994044125814</v>
      </c>
      <c r="CE25" s="62">
        <f t="shared" si="40"/>
        <v>310.35872811328807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104.5</v>
      </c>
      <c r="O26" s="14">
        <f>N26*VLOOKUP('Données projet'!$B$9,Paramètres!$A$1:$I$89,3,0)*VLOOKUP('Données projet'!$B$9,Paramètres!$A$1:$I$89,5,0)</f>
        <v>48.905999999999999</v>
      </c>
      <c r="P26" s="14">
        <f t="shared" si="33"/>
        <v>14.330866650402026</v>
      </c>
      <c r="Q26" s="22">
        <f t="shared" si="2"/>
        <v>110.13754274945018</v>
      </c>
      <c r="R26" s="62">
        <f t="shared" si="0"/>
        <v>394.91532052722795</v>
      </c>
      <c r="S26" s="62">
        <f ca="1">AVERAGE(OFFSET($R$3,0,0,'Données projet'!$E$9+1,1))-AVERAGE(OFFSET($H$3,0,0,'Données projet'!$E$9+1,1))</f>
        <v>82.480973258688834</v>
      </c>
      <c r="T26" s="62">
        <f t="shared" si="34"/>
        <v>132.2124933813588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0.9652850558436965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0.9652850558436965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projet'!$B$10,Paramètres!$A$1:$I$89,3,0)*VLOOKUP('Données projet'!$B$10,Paramètres!$A$1:$I$89,5,0)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623.96500994027633</v>
      </c>
      <c r="AN26" s="62">
        <f ca="1">AVERAGE(OFFSET($AM$3,0,0,'Données projet'!$E$10+1,1))-AVERAGE(OFFSET($H$3,0,0,'Données projet'!$E$10+1,1))</f>
        <v>382.58588458673051</v>
      </c>
      <c r="AO26" s="62">
        <f t="shared" si="36"/>
        <v>485.5120768430603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</v>
      </c>
      <c r="BD26" s="13">
        <f>IF('Données projet'!$A$88&gt;35,BD25+BC26-BL25,IF(A26&lt;'Données projet'!$A$88,$BA$205^A26,IF(A26='Données projet'!$A$88,'Données projet'!$B$88,BD25+BC26-BL25)))</f>
        <v>152</v>
      </c>
      <c r="BE26" s="14">
        <f>BD26*VLOOKUP('Données projet'!$B$11,Paramètres!$A$1:$I$89,3,0)*VLOOKUP('Données projet'!$B$11,Paramètres!$A$1:$I$89,5,0)</f>
        <v>94.847999999999999</v>
      </c>
      <c r="BF26" s="14">
        <f t="shared" si="37"/>
        <v>25.730851751939202</v>
      </c>
      <c r="BG26" s="22">
        <f t="shared" si="7"/>
        <v>210.0081668012941</v>
      </c>
      <c r="BH26" s="62">
        <f t="shared" si="8"/>
        <v>494.78594457907184</v>
      </c>
      <c r="BI26" s="62">
        <f ca="1">AVERAGE(OFFSET($BH$3,0,0,'Données projet'!$E$11+1,1))-AVERAGE(OFFSET($H$3,0,0,'Données projet'!$E$11+1,1))</f>
        <v>179.4725256147085</v>
      </c>
      <c r="BJ26" s="62">
        <f t="shared" si="38"/>
        <v>282.16750121151176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1.2411830338560419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3.6738673590138764</v>
      </c>
      <c r="BS26" s="24">
        <f t="shared" si="9"/>
        <v>4.9150503928699187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22.2</v>
      </c>
      <c r="BY26" s="13">
        <f>IF('Données projet'!$A$114&gt;35,BY25+BX26-CG25,IF(A26&lt;'Données projet'!$A$114,$BV$205^A26,IF(A26='Données projet'!$A$114,'Données projet'!$B$114,BY25+BX26-CG25)))</f>
        <v>162.6</v>
      </c>
      <c r="BZ26" s="14">
        <f>BY26*VLOOKUP('Données projet'!$B$12,Paramètres!$A$1:$I$89,3,0)*VLOOKUP('Données projet'!$B$12,Paramètres!$A$1:$I$89,5,0)</f>
        <v>78.210599999999999</v>
      </c>
      <c r="CA26" s="14">
        <f t="shared" si="39"/>
        <v>21.699092173018201</v>
      </c>
      <c r="CB26" s="22">
        <f t="shared" si="10"/>
        <v>174.00938053467337</v>
      </c>
      <c r="CC26" s="62">
        <f t="shared" si="11"/>
        <v>458.78715831245114</v>
      </c>
      <c r="CD26" s="62">
        <f ca="1">AVERAGE(OFFSET($CC$3,0,0,'Données projet'!$E$12+1,1))-AVERAGE(OFFSET($H$3,0,0,'Données projet'!$E$12+1,1))</f>
        <v>303.89994044125814</v>
      </c>
      <c r="CE26" s="62">
        <f t="shared" si="40"/>
        <v>310.35872811328807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111</v>
      </c>
      <c r="O27" s="14">
        <f>N27*VLOOKUP('Données projet'!$B$9,Paramètres!$A$1:$I$89,3,0)*VLOOKUP('Données projet'!$B$9,Paramètres!$A$1:$I$89,5,0)</f>
        <v>51.948</v>
      </c>
      <c r="P27" s="14">
        <f t="shared" si="33"/>
        <v>15.115714645211892</v>
      </c>
      <c r="Q27" s="22">
        <f t="shared" si="2"/>
        <v>116.8026363404107</v>
      </c>
      <c r="R27" s="62">
        <f t="shared" si="0"/>
        <v>402.80263634041069</v>
      </c>
      <c r="S27" s="62">
        <f ca="1">AVERAGE(OFFSET($R$3,0,0,'Données projet'!$E$9+1,1))-AVERAGE(OFFSET($H$3,0,0,'Données projet'!$E$9+1,1))</f>
        <v>82.480973258688834</v>
      </c>
      <c r="T27" s="62">
        <f t="shared" si="34"/>
        <v>132.2124933813588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0.94635640466434989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0.94635640466434989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projet'!$B$10,Paramètres!$A$1:$I$89,3,0)*VLOOKUP('Données projet'!$B$10,Paramètres!$A$1:$I$89,5,0)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659.57707921130032</v>
      </c>
      <c r="AN27" s="62">
        <f ca="1">AVERAGE(OFFSET($AM$3,0,0,'Données projet'!$E$10+1,1))-AVERAGE(OFFSET($H$3,0,0,'Données projet'!$E$10+1,1))</f>
        <v>382.58588458673051</v>
      </c>
      <c r="AO27" s="62">
        <f t="shared" si="36"/>
        <v>485.5120768430603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168</v>
      </c>
      <c r="BB27" s="13">
        <f>VLOOKUP(A27,'Données projet'!$A$87:$I$107,9,0)</f>
        <v>16</v>
      </c>
      <c r="BC27" s="13">
        <f t="array" ref="BC27">INDEX(BB:BB,MIN(IF(ISNUMBER(BB27:BB223),ROW(BB27:BB223),"")))</f>
        <v>16</v>
      </c>
      <c r="BD27" s="13">
        <f>IF('Données projet'!$A$88&gt;35,BD26+BC27-BL26,IF(A27&lt;'Données projet'!$A$88,$BA$205^A27,IF(A27='Données projet'!$A$88,'Données projet'!$B$88,BD26+BC27-BL26)))</f>
        <v>168</v>
      </c>
      <c r="BE27" s="14">
        <f>BD27*VLOOKUP('Données projet'!$B$11,Paramètres!$A$1:$I$89,3,0)*VLOOKUP('Données projet'!$B$11,Paramètres!$A$1:$I$89,5,0)</f>
        <v>104.83200000000001</v>
      </c>
      <c r="BF27" s="14">
        <f t="shared" si="37"/>
        <v>28.109974371137717</v>
      </c>
      <c r="BG27" s="22">
        <f t="shared" si="7"/>
        <v>231.54060536306486</v>
      </c>
      <c r="BH27" s="62">
        <f t="shared" si="8"/>
        <v>517.54060536306486</v>
      </c>
      <c r="BI27" s="62">
        <f ca="1">AVERAGE(OFFSET($BH$3,0,0,'Données projet'!$E$11+1,1))-AVERAGE(OFFSET($H$3,0,0,'Données projet'!$E$11+1,1))</f>
        <v>179.4725256147085</v>
      </c>
      <c r="BJ27" s="62">
        <f t="shared" si="38"/>
        <v>282.16750121151176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29</v>
      </c>
      <c r="BM27" s="17">
        <f>IF(ISNA(VLOOKUP(A27,'Données projet'!$A$87:$I$107,5,0)),0%,VLOOKUP(A27,'Données projet'!$A$87:$I$107,5,0)*VLOOKUP('Données projet'!$B$11,Paramètres!$A$1:$I$89,7,0))</f>
        <v>0.06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0.4</v>
      </c>
      <c r="BP27" s="23">
        <f>EXP(-LN(2)/35)*BP26+(1-EXP(-LN(2)/35))/(LN(2)/35)*BL27*BM27*VLOOKUP('Données projet'!$B$11,Paramètres!$A$1:$I$89,3,0)*0.475*44/12</f>
        <v>2.6571748147470582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10.793366785154195</v>
      </c>
      <c r="BS27" s="24">
        <f t="shared" si="9"/>
        <v>13.450541599901253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22.2</v>
      </c>
      <c r="BY27" s="13">
        <f>IF('Données projet'!$A$114&gt;35,BY26+BX27-CG26,IF(A27&lt;'Données projet'!$A$114,$BV$205^A27,IF(A27='Données projet'!$A$114,'Données projet'!$B$114,BY26+BX27-CG26)))</f>
        <v>184.79999999999998</v>
      </c>
      <c r="BZ27" s="14">
        <f>BY27*VLOOKUP('Données projet'!$B$12,Paramètres!$A$1:$I$89,3,0)*VLOOKUP('Données projet'!$B$12,Paramètres!$A$1:$I$89,5,0)</f>
        <v>88.888799999999989</v>
      </c>
      <c r="CA27" s="14">
        <f t="shared" si="39"/>
        <v>24.297036846372382</v>
      </c>
      <c r="CB27" s="22">
        <f t="shared" si="10"/>
        <v>197.13199917409852</v>
      </c>
      <c r="CC27" s="62">
        <f t="shared" si="11"/>
        <v>483.1319991740985</v>
      </c>
      <c r="CD27" s="62">
        <f ca="1">AVERAGE(OFFSET($CC$3,0,0,'Données projet'!$E$12+1,1))-AVERAGE(OFFSET($H$3,0,0,'Données projet'!$E$12+1,1))</f>
        <v>303.89994044125814</v>
      </c>
      <c r="CE27" s="62">
        <f t="shared" si="40"/>
        <v>310.35872811328807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117.5</v>
      </c>
      <c r="O28" s="14">
        <f>N28*VLOOKUP('Données projet'!$B$9,Paramètres!$A$1:$I$89,3,0)*VLOOKUP('Données projet'!$B$9,Paramètres!$A$1:$I$89,5,0)</f>
        <v>54.989999999999995</v>
      </c>
      <c r="P28" s="14">
        <f t="shared" si="33"/>
        <v>15.895227919347008</v>
      </c>
      <c r="Q28" s="22">
        <f t="shared" si="2"/>
        <v>123.45843862619603</v>
      </c>
      <c r="R28" s="62">
        <f t="shared" si="0"/>
        <v>410.68066084841826</v>
      </c>
      <c r="S28" s="62">
        <f ca="1">AVERAGE(OFFSET($R$3,0,0,'Données projet'!$E$9+1,1))-AVERAGE(OFFSET($H$3,0,0,'Données projet'!$E$9+1,1))</f>
        <v>82.480973258688834</v>
      </c>
      <c r="T28" s="62">
        <f t="shared" si="34"/>
        <v>132.2124933813588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0.92779893278929304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0.92779893278929304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projet'!$B$10,Paramètres!$A$1:$I$89,3,0)*VLOOKUP('Données projet'!$B$10,Paramètres!$A$1:$I$89,5,0)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695.12016171690379</v>
      </c>
      <c r="AN28" s="62">
        <f ca="1">AVERAGE(OFFSET($AM$3,0,0,'Données projet'!$E$10+1,1))-AVERAGE(OFFSET($H$3,0,0,'Données projet'!$E$10+1,1))</f>
        <v>382.58588458673051</v>
      </c>
      <c r="AO28" s="62">
        <f t="shared" si="36"/>
        <v>485.5120768430603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5.5000000000000007E-2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2.2024021058543881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13.67102565325356</v>
      </c>
      <c r="AX28" s="23">
        <f t="shared" si="6"/>
        <v>15.873427759107948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14.166666666666666</v>
      </c>
      <c r="BD28" s="13">
        <f>IF('Données projet'!$A$88&gt;35,BD27+BC28-BL27,IF(A28&lt;'Données projet'!$A$88,$BA$205^A28,IF(A28='Données projet'!$A$88,'Données projet'!$B$88,BD27+BC28-BL27)))</f>
        <v>153.16666666666666</v>
      </c>
      <c r="BE28" s="14">
        <f>BD28*VLOOKUP('Données projet'!$B$11,Paramètres!$A$1:$I$89,3,0)*VLOOKUP('Données projet'!$B$11,Paramètres!$A$1:$I$89,5,0)</f>
        <v>95.575999999999993</v>
      </c>
      <c r="BF28" s="14">
        <f t="shared" si="37"/>
        <v>25.905281107545633</v>
      </c>
      <c r="BG28" s="22">
        <f t="shared" si="7"/>
        <v>211.57989792897527</v>
      </c>
      <c r="BH28" s="62">
        <f t="shared" si="8"/>
        <v>498.80212015119753</v>
      </c>
      <c r="BI28" s="62">
        <f ca="1">AVERAGE(OFFSET($BH$3,0,0,'Données projet'!$E$11+1,1))-AVERAGE(OFFSET($H$3,0,0,'Données projet'!$E$11+1,1))</f>
        <v>179.4725256147085</v>
      </c>
      <c r="BJ28" s="62">
        <f t="shared" si="38"/>
        <v>282.16750121151176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2.605069237346473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7.6320628456161774</v>
      </c>
      <c r="BS28" s="24">
        <f t="shared" si="9"/>
        <v>10.237132082962651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22.2</v>
      </c>
      <c r="BY28" s="13">
        <f>IF('Données projet'!$A$114&gt;35,BY27+BX28-CG27,IF(A28&lt;'Données projet'!$A$114,$BV$205^A28,IF(A28='Données projet'!$A$114,'Données projet'!$B$114,BY27+BX28-CG27)))</f>
        <v>206.99999999999997</v>
      </c>
      <c r="BZ28" s="14">
        <f>BY28*VLOOKUP('Données projet'!$B$12,Paramètres!$A$1:$I$89,3,0)*VLOOKUP('Données projet'!$B$12,Paramètres!$A$1:$I$89,5,0)</f>
        <v>99.566999999999993</v>
      </c>
      <c r="CA28" s="14">
        <f t="shared" si="39"/>
        <v>26.858815231289142</v>
      </c>
      <c r="CB28" s="22">
        <f t="shared" si="10"/>
        <v>220.19162819449525</v>
      </c>
      <c r="CC28" s="62">
        <f t="shared" si="11"/>
        <v>507.41385041671748</v>
      </c>
      <c r="CD28" s="62">
        <f ca="1">AVERAGE(OFFSET($CC$3,0,0,'Données projet'!$E$12+1,1))-AVERAGE(OFFSET($H$3,0,0,'Données projet'!$E$12+1,1))</f>
        <v>303.89994044125814</v>
      </c>
      <c r="CE28" s="62">
        <f t="shared" si="40"/>
        <v>310.35872811328807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124</v>
      </c>
      <c r="O29" s="14">
        <f>N29*VLOOKUP('Données projet'!$B$9,Paramètres!$A$1:$I$89,3,0)*VLOOKUP('Données projet'!$B$9,Paramètres!$A$1:$I$89,5,0)</f>
        <v>58.032000000000004</v>
      </c>
      <c r="P29" s="14">
        <f t="shared" si="33"/>
        <v>16.669735221992795</v>
      </c>
      <c r="Q29" s="22">
        <f t="shared" si="2"/>
        <v>130.10552217830414</v>
      </c>
      <c r="R29" s="62">
        <f t="shared" si="0"/>
        <v>418.54996662274857</v>
      </c>
      <c r="S29" s="62">
        <f ca="1">AVERAGE(OFFSET($R$3,0,0,'Données projet'!$E$9+1,1))-AVERAGE(OFFSET($H$3,0,0,'Données projet'!$E$9+1,1))</f>
        <v>82.480973258688834</v>
      </c>
      <c r="T29" s="62">
        <f t="shared" si="34"/>
        <v>132.2124933813588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0.90960536161876593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0.90960536161876593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projet'!$B$10,Paramètres!$A$1:$I$89,3,0)*VLOOKUP('Données projet'!$B$10,Paramètres!$A$1:$I$89,5,0)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665.39703298337781</v>
      </c>
      <c r="AN29" s="62">
        <f ca="1">AVERAGE(OFFSET($AM$3,0,0,'Données projet'!$E$10+1,1))-AVERAGE(OFFSET($H$3,0,0,'Données projet'!$E$10+1,1))</f>
        <v>382.58588458673051</v>
      </c>
      <c r="AO29" s="62">
        <f t="shared" si="36"/>
        <v>485.5120768430603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2.1592143438912252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9.6668749451908429</v>
      </c>
      <c r="AX29" s="23">
        <f t="shared" si="6"/>
        <v>11.826089289082068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14.166666666666666</v>
      </c>
      <c r="BD29" s="13">
        <f>IF('Données projet'!$A$88&gt;35,BD28+BC29-BL28,IF(A29&lt;'Données projet'!$A$88,$BA$205^A29,IF(A29='Données projet'!$A$88,'Données projet'!$B$88,BD28+BC29-BL28)))</f>
        <v>167.33333333333331</v>
      </c>
      <c r="BE29" s="14">
        <f>BD29*VLOOKUP('Données projet'!$B$11,Paramètres!$A$1:$I$89,3,0)*VLOOKUP('Données projet'!$B$11,Paramètres!$A$1:$I$89,5,0)</f>
        <v>104.416</v>
      </c>
      <c r="BF29" s="14">
        <f t="shared" si="37"/>
        <v>28.01138818767625</v>
      </c>
      <c r="BG29" s="22">
        <f t="shared" si="7"/>
        <v>230.64436776020281</v>
      </c>
      <c r="BH29" s="62">
        <f t="shared" si="8"/>
        <v>519.0888122046473</v>
      </c>
      <c r="BI29" s="62">
        <f ca="1">AVERAGE(OFFSET($BH$3,0,0,'Données projet'!$E$11+1,1))-AVERAGE(OFFSET($H$3,0,0,'Données projet'!$E$11+1,1))</f>
        <v>179.4725256147085</v>
      </c>
      <c r="BJ29" s="62">
        <f t="shared" si="38"/>
        <v>282.16750121151176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2.5539854185374491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5.3966833925770983</v>
      </c>
      <c r="BS29" s="24">
        <f t="shared" si="9"/>
        <v>7.9506688111145474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22.2</v>
      </c>
      <c r="BY29" s="13">
        <f>IF('Données projet'!$A$114&gt;35,BY28+BX29-CG28,IF(A29&lt;'Données projet'!$A$114,$BV$205^A29,IF(A29='Données projet'!$A$114,'Données projet'!$B$114,BY28+BX29-CG28)))</f>
        <v>229.19999999999996</v>
      </c>
      <c r="BZ29" s="14">
        <f>BY29*VLOOKUP('Données projet'!$B$12,Paramètres!$A$1:$I$89,3,0)*VLOOKUP('Données projet'!$B$12,Paramètres!$A$1:$I$89,5,0)</f>
        <v>110.24519999999998</v>
      </c>
      <c r="CA29" s="14">
        <f t="shared" si="39"/>
        <v>29.388748116443562</v>
      </c>
      <c r="CB29" s="22">
        <f t="shared" si="10"/>
        <v>243.19579296947248</v>
      </c>
      <c r="CC29" s="62">
        <f t="shared" si="11"/>
        <v>531.64023741391691</v>
      </c>
      <c r="CD29" s="62">
        <f ca="1">AVERAGE(OFFSET($CC$3,0,0,'Données projet'!$E$12+1,1))-AVERAGE(OFFSET($H$3,0,0,'Données projet'!$E$12+1,1))</f>
        <v>303.89994044125814</v>
      </c>
      <c r="CE29" s="62">
        <f t="shared" si="40"/>
        <v>310.35872811328807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130.5</v>
      </c>
      <c r="O30" s="14">
        <f>N30*VLOOKUP('Données projet'!$B$9,Paramètres!$A$1:$I$89,3,0)*VLOOKUP('Données projet'!$B$9,Paramètres!$A$1:$I$89,5,0)</f>
        <v>61.073999999999998</v>
      </c>
      <c r="P30" s="14">
        <f t="shared" si="33"/>
        <v>17.439528890067717</v>
      </c>
      <c r="Q30" s="22">
        <f t="shared" si="2"/>
        <v>136.74439615020125</v>
      </c>
      <c r="R30" s="62">
        <f t="shared" si="0"/>
        <v>426.41106281686791</v>
      </c>
      <c r="S30" s="62">
        <f ca="1">AVERAGE(OFFSET($R$3,0,0,'Données projet'!$E$9+1,1))-AVERAGE(OFFSET($H$3,0,0,'Données projet'!$E$9+1,1))</f>
        <v>82.480973258688834</v>
      </c>
      <c r="T30" s="62">
        <f t="shared" si="34"/>
        <v>132.2124933813588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0.89176855528191012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0.89176855528191012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projet'!$B$10,Paramètres!$A$1:$I$89,3,0)*VLOOKUP('Données projet'!$B$10,Paramètres!$A$1:$I$89,5,0)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699.94286175098273</v>
      </c>
      <c r="AN30" s="62">
        <f ca="1">AVERAGE(OFFSET($AM$3,0,0,'Données projet'!$E$10+1,1))-AVERAGE(OFFSET($H$3,0,0,'Données projet'!$E$10+1,1))</f>
        <v>382.58588458673051</v>
      </c>
      <c r="AO30" s="62">
        <f t="shared" si="36"/>
        <v>485.5120768430603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2.1168734675982259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6.8355128266267808</v>
      </c>
      <c r="AX30" s="23">
        <f t="shared" si="6"/>
        <v>8.9523862942250076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14.166666666666666</v>
      </c>
      <c r="BD30" s="13">
        <f>IF('Données projet'!$A$88&gt;35,BD29+BC30-BL29,IF(A30&lt;'Données projet'!$A$88,$BA$205^A30,IF(A30='Données projet'!$A$88,'Données projet'!$B$88,BD29+BC30-BL29)))</f>
        <v>181.49999999999997</v>
      </c>
      <c r="BE30" s="14">
        <f>BD30*VLOOKUP('Données projet'!$B$11,Paramètres!$A$1:$I$89,3,0)*VLOOKUP('Données projet'!$B$11,Paramètres!$A$1:$I$89,5,0)</f>
        <v>113.25599999999997</v>
      </c>
      <c r="BF30" s="14">
        <f t="shared" si="37"/>
        <v>30.096816336106439</v>
      </c>
      <c r="BG30" s="22">
        <f t="shared" si="7"/>
        <v>249.67282178538531</v>
      </c>
      <c r="BH30" s="62">
        <f t="shared" si="8"/>
        <v>539.33948845205202</v>
      </c>
      <c r="BI30" s="62">
        <f ca="1">AVERAGE(OFFSET($BH$3,0,0,'Données projet'!$E$11+1,1))-AVERAGE(OFFSET($H$3,0,0,'Données projet'!$E$11+1,1))</f>
        <v>179.4725256147085</v>
      </c>
      <c r="BJ30" s="62">
        <f t="shared" si="38"/>
        <v>282.16750121151176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2.5039033222572171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3.8160314228080896</v>
      </c>
      <c r="BS30" s="24">
        <f t="shared" si="9"/>
        <v>6.3199347450653072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22.2</v>
      </c>
      <c r="BY30" s="13">
        <f>IF('Données projet'!$A$114&gt;35,BY29+BX30-CG29,IF(A30&lt;'Données projet'!$A$114,$BV$205^A30,IF(A30='Données projet'!$A$114,'Données projet'!$B$114,BY29+BX30-CG29)))</f>
        <v>251.39999999999995</v>
      </c>
      <c r="BZ30" s="14">
        <f>BY30*VLOOKUP('Données projet'!$B$12,Paramètres!$A$1:$I$89,3,0)*VLOOKUP('Données projet'!$B$12,Paramètres!$A$1:$I$89,5,0)</f>
        <v>120.92339999999999</v>
      </c>
      <c r="CA30" s="14">
        <f t="shared" si="39"/>
        <v>31.890271002959537</v>
      </c>
      <c r="CB30" s="22">
        <f t="shared" si="10"/>
        <v>266.15047699682117</v>
      </c>
      <c r="CC30" s="62">
        <f t="shared" si="11"/>
        <v>555.81714366348785</v>
      </c>
      <c r="CD30" s="62">
        <f ca="1">AVERAGE(OFFSET($CC$3,0,0,'Données projet'!$E$12+1,1))-AVERAGE(OFFSET($H$3,0,0,'Données projet'!$E$12+1,1))</f>
        <v>303.89994044125814</v>
      </c>
      <c r="CE30" s="62">
        <f t="shared" si="40"/>
        <v>310.35872811328807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137</v>
      </c>
      <c r="O31" s="14">
        <f>N31*VLOOKUP('Données projet'!$B$9,Paramètres!$A$1:$I$89,3,0)*VLOOKUP('Données projet'!$B$9,Paramètres!$A$1:$I$89,5,0)</f>
        <v>64.116</v>
      </c>
      <c r="P31" s="14">
        <f t="shared" si="33"/>
        <v>18.204870493705258</v>
      </c>
      <c r="Q31" s="22">
        <f t="shared" si="2"/>
        <v>143.37551610986998</v>
      </c>
      <c r="R31" s="62">
        <f t="shared" si="0"/>
        <v>434.26440499875883</v>
      </c>
      <c r="S31" s="62">
        <f ca="1">AVERAGE(OFFSET($R$3,0,0,'Données projet'!$E$9+1,1))-AVERAGE(OFFSET($H$3,0,0,'Données projet'!$E$9+1,1))</f>
        <v>82.480973258688834</v>
      </c>
      <c r="T31" s="62">
        <f t="shared" si="34"/>
        <v>132.2124933813588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0.87428151783794239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0.87428151783794239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projet'!$B$10,Paramètres!$A$1:$I$89,3,0)*VLOOKUP('Données projet'!$B$10,Paramètres!$A$1:$I$89,5,0)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734.43026527133907</v>
      </c>
      <c r="AN31" s="62">
        <f ca="1">AVERAGE(OFFSET($AM$3,0,0,'Données projet'!$E$10+1,1))-AVERAGE(OFFSET($H$3,0,0,'Données projet'!$E$10+1,1))</f>
        <v>382.58588458673051</v>
      </c>
      <c r="AO31" s="62">
        <f t="shared" si="36"/>
        <v>485.5120768430603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2.0753628700639482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4.8334374725954223</v>
      </c>
      <c r="AX31" s="23">
        <f t="shared" si="6"/>
        <v>6.9088003426593705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14.166666666666666</v>
      </c>
      <c r="BD31" s="13">
        <f>IF('Données projet'!$A$88&gt;35,BD30+BC31-BL30,IF(A31&lt;'Données projet'!$A$88,$BA$205^A31,IF(A31='Données projet'!$A$88,'Données projet'!$B$88,BD30+BC31-BL30)))</f>
        <v>195.66666666666663</v>
      </c>
      <c r="BE31" s="14">
        <f>BD31*VLOOKUP('Données projet'!$B$11,Paramètres!$A$1:$I$89,3,0)*VLOOKUP('Données projet'!$B$11,Paramètres!$A$1:$I$89,5,0)</f>
        <v>122.09599999999998</v>
      </c>
      <c r="BF31" s="14">
        <f t="shared" si="37"/>
        <v>32.163363121463028</v>
      </c>
      <c r="BG31" s="22">
        <f t="shared" si="7"/>
        <v>268.6683907698814</v>
      </c>
      <c r="BH31" s="62">
        <f t="shared" si="8"/>
        <v>559.55727965877031</v>
      </c>
      <c r="BI31" s="62">
        <f ca="1">AVERAGE(OFFSET($BH$3,0,0,'Données projet'!$E$11+1,1))-AVERAGE(OFFSET($H$3,0,0,'Données projet'!$E$11+1,1))</f>
        <v>179.4725256147085</v>
      </c>
      <c r="BJ31" s="62">
        <f t="shared" si="38"/>
        <v>282.16750121151176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2.4548033053379781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2.6983416962885496</v>
      </c>
      <c r="BS31" s="24">
        <f t="shared" si="9"/>
        <v>5.1531450016265277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22.2</v>
      </c>
      <c r="BY31" s="13">
        <f>IF('Données projet'!$A$114&gt;35,BY30+BX31-CG30,IF(A31&lt;'Données projet'!$A$114,$BV$205^A31,IF(A31='Données projet'!$A$114,'Données projet'!$B$114,BY30+BX31-CG30)))</f>
        <v>273.59999999999997</v>
      </c>
      <c r="BZ31" s="14">
        <f>BY31*VLOOKUP('Données projet'!$B$12,Paramètres!$A$1:$I$89,3,0)*VLOOKUP('Données projet'!$B$12,Paramètres!$A$1:$I$89,5,0)</f>
        <v>131.60159999999999</v>
      </c>
      <c r="CA31" s="14">
        <f t="shared" si="39"/>
        <v>34.366177918726088</v>
      </c>
      <c r="CB31" s="22">
        <f t="shared" si="10"/>
        <v>289.06054654178126</v>
      </c>
      <c r="CC31" s="62">
        <f t="shared" si="11"/>
        <v>579.94943543067006</v>
      </c>
      <c r="CD31" s="62">
        <f ca="1">AVERAGE(OFFSET($CC$3,0,0,'Données projet'!$E$12+1,1))-AVERAGE(OFFSET($H$3,0,0,'Données projet'!$E$12+1,1))</f>
        <v>303.89994044125814</v>
      </c>
      <c r="CE31" s="62">
        <f t="shared" si="40"/>
        <v>310.35872811328807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143.5</v>
      </c>
      <c r="O32" s="14">
        <f>N32*VLOOKUP('Données projet'!$B$9,Paramètres!$A$1:$I$89,3,0)*VLOOKUP('Données projet'!$B$9,Paramètres!$A$1:$I$89,5,0)</f>
        <v>67.158000000000001</v>
      </c>
      <c r="P32" s="14">
        <f t="shared" si="33"/>
        <v>18.965995379979955</v>
      </c>
      <c r="Q32" s="22">
        <f t="shared" si="2"/>
        <v>149.99929195346508</v>
      </c>
      <c r="R32" s="62">
        <f t="shared" si="0"/>
        <v>442.11040306457619</v>
      </c>
      <c r="S32" s="62">
        <f ca="1">AVERAGE(OFFSET($R$3,0,0,'Données projet'!$E$9+1,1))-AVERAGE(OFFSET($H$3,0,0,'Données projet'!$E$9+1,1))</f>
        <v>82.480973258688834</v>
      </c>
      <c r="T32" s="62">
        <f t="shared" si="34"/>
        <v>132.2124933813588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0.85713739053221127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0.85713739053221127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projet'!$B$10,Paramètres!$A$1:$I$89,3,0)*VLOOKUP('Données projet'!$B$10,Paramètres!$A$1:$I$89,5,0)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768.86423507735435</v>
      </c>
      <c r="AN32" s="62">
        <f ca="1">AVERAGE(OFFSET($AM$3,0,0,'Données projet'!$E$10+1,1))-AVERAGE(OFFSET($H$3,0,0,'Données projet'!$E$10+1,1))</f>
        <v>382.58588458673051</v>
      </c>
      <c r="AO32" s="62">
        <f t="shared" si="36"/>
        <v>485.5120768430603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2.0346662700283531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3.4177564133133909</v>
      </c>
      <c r="AX32" s="23">
        <f t="shared" si="6"/>
        <v>5.4524226833417444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14.166666666666666</v>
      </c>
      <c r="BD32" s="13">
        <f>IF('Données projet'!$A$88&gt;35,BD31+BC32-BL31,IF(A32&lt;'Données projet'!$A$88,$BA$205^A32,IF(A32='Données projet'!$A$88,'Données projet'!$B$88,BD31+BC32-BL31)))</f>
        <v>209.83333333333329</v>
      </c>
      <c r="BE32" s="14">
        <f>BD32*VLOOKUP('Données projet'!$B$11,Paramètres!$A$1:$I$89,3,0)*VLOOKUP('Données projet'!$B$11,Paramètres!$A$1:$I$89,5,0)</f>
        <v>130.93599999999998</v>
      </c>
      <c r="BF32" s="14">
        <f t="shared" si="37"/>
        <v>34.21255106176632</v>
      </c>
      <c r="BG32" s="22">
        <f t="shared" si="7"/>
        <v>287.63372643257628</v>
      </c>
      <c r="BH32" s="62">
        <f t="shared" si="8"/>
        <v>579.74483754368748</v>
      </c>
      <c r="BI32" s="62">
        <f ca="1">AVERAGE(OFFSET($BH$3,0,0,'Données projet'!$E$11+1,1))-AVERAGE(OFFSET($H$3,0,0,'Données projet'!$E$11+1,1))</f>
        <v>179.4725256147085</v>
      </c>
      <c r="BJ32" s="62">
        <f t="shared" si="38"/>
        <v>282.16750121151176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2.4066661098024724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1.908015711404045</v>
      </c>
      <c r="BS32" s="24">
        <f t="shared" si="9"/>
        <v>4.3146818212065172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22.2</v>
      </c>
      <c r="BY32" s="13">
        <f>IF('Données projet'!$A$114&gt;35,BY31+BX32-CG31,IF(A32&lt;'Données projet'!$A$114,$BV$205^A32,IF(A32='Données projet'!$A$114,'Données projet'!$B$114,BY31+BX32-CG31)))</f>
        <v>295.79999999999995</v>
      </c>
      <c r="BZ32" s="14">
        <f>BY32*VLOOKUP('Données projet'!$B$12,Paramètres!$A$1:$I$89,3,0)*VLOOKUP('Données projet'!$B$12,Paramètres!$A$1:$I$89,5,0)</f>
        <v>142.27979999999999</v>
      </c>
      <c r="CA32" s="14">
        <f t="shared" si="39"/>
        <v>36.818783655794178</v>
      </c>
      <c r="CB32" s="22">
        <f t="shared" si="10"/>
        <v>311.93003320050815</v>
      </c>
      <c r="CC32" s="62">
        <f t="shared" si="11"/>
        <v>604.04114431161929</v>
      </c>
      <c r="CD32" s="62">
        <f ca="1">AVERAGE(OFFSET($CC$3,0,0,'Données projet'!$E$12+1,1))-AVERAGE(OFFSET($H$3,0,0,'Données projet'!$E$12+1,1))</f>
        <v>303.89994044125814</v>
      </c>
      <c r="CE32" s="62">
        <f t="shared" si="40"/>
        <v>310.35872811328807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150</v>
      </c>
      <c r="O33" s="14">
        <f>N33*VLOOKUP('Données projet'!$B$9,Paramètres!$A$1:$I$89,3,0)*VLOOKUP('Données projet'!$B$9,Paramètres!$A$1:$I$89,5,0)</f>
        <v>70.2</v>
      </c>
      <c r="P33" s="14">
        <f t="shared" si="33"/>
        <v>19.723116370112194</v>
      </c>
      <c r="Q33" s="22">
        <f t="shared" si="2"/>
        <v>156.61609434461207</v>
      </c>
      <c r="R33" s="62">
        <f t="shared" si="0"/>
        <v>449.94942767794538</v>
      </c>
      <c r="S33" s="62">
        <f ca="1">AVERAGE(OFFSET($R$3,0,0,'Données projet'!$E$9+1,1))-AVERAGE(OFFSET($H$3,0,0,'Données projet'!$E$9+1,1))</f>
        <v>82.480973258688834</v>
      </c>
      <c r="T33" s="62">
        <f t="shared" si="34"/>
        <v>132.2124933813588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40</v>
      </c>
      <c r="W33" s="17">
        <f>IF(ISNA(VLOOKUP(A33,'Données projet'!$A$35:$I$55,5,0)),0%,VLOOKUP(A33,'Données projet'!$A$35:$I$55,5,0)*VLOOKUP('Données projet'!$B$9,Paramètres!$A$1:$I$89,7,0))</f>
        <v>0.11000000000000001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3.5719909757471613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10.597694304847719</v>
      </c>
      <c r="AC33" s="24">
        <f t="shared" si="3"/>
        <v>14.16968528059488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projet'!$B$10,Paramètres!$A$1:$I$89,3,0)*VLOOKUP('Données projet'!$B$10,Paramètres!$A$1:$I$89,5,0)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382.58588458673051</v>
      </c>
      <c r="AO33" s="62">
        <f t="shared" si="36"/>
        <v>485.5120768430603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projet'!$B$10,Paramètres!$A$1:$I$89,7,0))</f>
        <v>0.16500000000000001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8.6019740230601425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12.669987976237881</v>
      </c>
      <c r="AX33" s="23">
        <f t="shared" si="6"/>
        <v>21.271961999298021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224</v>
      </c>
      <c r="BB33" s="13">
        <f>VLOOKUP(A33,'Données projet'!$A$87:$I$107,9,0)</f>
        <v>14.166666666666666</v>
      </c>
      <c r="BC33" s="13">
        <f t="array" ref="BC33">INDEX(BB:BB,MIN(IF(ISNUMBER(BB33:BB229),ROW(BB33:BB229),"")))</f>
        <v>14.166666666666666</v>
      </c>
      <c r="BD33" s="13">
        <f>IF('Données projet'!$A$88&gt;35,BD32+BC33-BL32,IF(A33&lt;'Données projet'!$A$88,$BA$205^A33,IF(A33='Données projet'!$A$88,'Données projet'!$B$88,BD32+BC33-BL32)))</f>
        <v>223.99999999999994</v>
      </c>
      <c r="BE33" s="14">
        <f>BD33*VLOOKUP('Données projet'!$B$11,Paramètres!$A$1:$I$89,3,0)*VLOOKUP('Données projet'!$B$11,Paramètres!$A$1:$I$89,5,0)</f>
        <v>139.77599999999995</v>
      </c>
      <c r="BF33" s="14">
        <f t="shared" si="37"/>
        <v>36.245685459195258</v>
      </c>
      <c r="BG33" s="22">
        <f t="shared" si="7"/>
        <v>306.57110217476503</v>
      </c>
      <c r="BH33" s="62">
        <f t="shared" si="8"/>
        <v>599.90443550809835</v>
      </c>
      <c r="BI33" s="62">
        <f ca="1">AVERAGE(OFFSET($BH$3,0,0,'Données projet'!$E$11+1,1))-AVERAGE(OFFSET($H$3,0,0,'Données projet'!$E$11+1,1))</f>
        <v>179.4725256147085</v>
      </c>
      <c r="BJ33" s="62">
        <f t="shared" si="38"/>
        <v>282.16750121151176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53</v>
      </c>
      <c r="BM33" s="17">
        <f>IF(ISNA(VLOOKUP(A33,'Données projet'!$A$87:$I$107,5,0)),0%,VLOOKUP(A33,'Données projet'!$A$87:$I$107,5,0)*VLOOKUP('Données projet'!$B$11,Paramètres!$A$1:$I$89,7,0))</f>
        <v>0.18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0.3</v>
      </c>
      <c r="BP33" s="23">
        <f>EXP(-LN(2)/35)*BP32+(1-EXP(-LN(2)/35))/(LN(2)/35)*BL33*BM33*VLOOKUP('Données projet'!$B$11,Paramètres!$A$1:$I$89,3,0)*0.475*44/12</f>
        <v>10.256457995963991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12.582726811282859</v>
      </c>
      <c r="BS33" s="24">
        <f t="shared" si="9"/>
        <v>22.839184807246852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318</v>
      </c>
      <c r="BW33" s="13">
        <f>VLOOKUP(A33,'Données projet'!$A$113:$I$133,9,0)</f>
        <v>22.2</v>
      </c>
      <c r="BX33" s="13">
        <f t="array" ref="BX33">INDEX(BW:BW,MIN(IF(ISNUMBER(BW33:BW229),ROW(BW33:BW229),"")))</f>
        <v>22.2</v>
      </c>
      <c r="BY33" s="13">
        <f>IF('Données projet'!$A$114&gt;35,BY32+BX33-CG32,IF(A33&lt;'Données projet'!$A$114,$BV$205^A33,IF(A33='Données projet'!$A$114,'Données projet'!$B$114,BY32+BX33-CG32)))</f>
        <v>317.99999999999994</v>
      </c>
      <c r="BZ33" s="14">
        <f>BY33*VLOOKUP('Données projet'!$B$12,Paramètres!$A$1:$I$89,3,0)*VLOOKUP('Données projet'!$B$12,Paramètres!$A$1:$I$89,5,0)</f>
        <v>152.95799999999997</v>
      </c>
      <c r="CA33" s="14">
        <f t="shared" si="39"/>
        <v>39.250035833420867</v>
      </c>
      <c r="CB33" s="22">
        <f t="shared" si="10"/>
        <v>334.76232907654128</v>
      </c>
      <c r="CC33" s="62">
        <f t="shared" si="11"/>
        <v>628.09566240987465</v>
      </c>
      <c r="CD33" s="62">
        <f ca="1">AVERAGE(OFFSET($CC$3,0,0,'Données projet'!$E$12+1,1))-AVERAGE(OFFSET($H$3,0,0,'Données projet'!$E$12+1,1))</f>
        <v>303.89994044125814</v>
      </c>
      <c r="CE33" s="62">
        <f t="shared" si="40"/>
        <v>310.35872811328807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96</v>
      </c>
      <c r="CH33" s="17">
        <f>IF(ISNA(VLOOKUP(A33,'Données projet'!$A$113:$I$133,5,0)),0%,VLOOKUP(A33,'Données projet'!$A$113:$I$133,5,0)*VLOOKUP('Données projet'!$B$12,Paramètres!$A$1:$I$89,7,0))</f>
        <v>0.16500000000000001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0.3</v>
      </c>
      <c r="CK33" s="23">
        <f>EXP(-LN(2)/35)*CK32+(1-EXP(-LN(2)/35))/(LN(2)/35)*CG33*CH33*VLOOKUP('Données projet'!$B$12,Paramètres!$A$1:$I$89,3,0)*0.475*44/12</f>
        <v>10.107147648572074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15.684587571174625</v>
      </c>
      <c r="CN33" s="24">
        <f t="shared" si="12"/>
        <v>25.791735219746698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117</v>
      </c>
      <c r="O34" s="14">
        <f>N34*VLOOKUP('Données projet'!$B$9,Paramètres!$A$1:$I$89,3,0)*VLOOKUP('Données projet'!$B$9,Paramètres!$A$1:$I$89,5,0)</f>
        <v>54.756</v>
      </c>
      <c r="P34" s="14">
        <f t="shared" si="33"/>
        <v>15.835447037242044</v>
      </c>
      <c r="Q34" s="22">
        <f t="shared" si="2"/>
        <v>122.94677025652992</v>
      </c>
      <c r="R34" s="62">
        <f t="shared" si="0"/>
        <v>416.28010358986324</v>
      </c>
      <c r="S34" s="62">
        <f ca="1">AVERAGE(OFFSET($R$3,0,0,'Données projet'!$E$9+1,1))-AVERAGE(OFFSET($H$3,0,0,'Données projet'!$E$9+1,1))</f>
        <v>82.480973258688834</v>
      </c>
      <c r="T34" s="62">
        <f t="shared" si="34"/>
        <v>132.2124933813588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3.5019464114121259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7.4937015078998774</v>
      </c>
      <c r="AC34" s="24">
        <f t="shared" si="3"/>
        <v>10.995647919312002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projet'!$B$10,Paramètres!$A$1:$I$89,3,0)*VLOOKUP('Données projet'!$B$10,Paramètres!$A$1:$I$89,5,0)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382.58588458673051</v>
      </c>
      <c r="AO34" s="62">
        <f t="shared" si="36"/>
        <v>485.5120768430603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8.4332945591540192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8.9590344155498283</v>
      </c>
      <c r="AX34" s="23">
        <f t="shared" si="6"/>
        <v>17.392328974703847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12.833333333333334</v>
      </c>
      <c r="BD34" s="13">
        <f>IF('Données projet'!$A$88&gt;35,BD33+BC34-BL33,IF(A34&lt;'Données projet'!$A$88,$BA$205^A34,IF(A34='Données projet'!$A$88,'Données projet'!$B$88,BD33+BC34-BL33)))</f>
        <v>183.83333333333329</v>
      </c>
      <c r="BE34" s="14">
        <f>BD34*VLOOKUP('Données projet'!$B$11,Paramètres!$A$1:$I$89,3,0)*VLOOKUP('Données projet'!$B$11,Paramètres!$A$1:$I$89,5,0)</f>
        <v>114.71199999999997</v>
      </c>
      <c r="BF34" s="14">
        <f t="shared" si="37"/>
        <v>30.438443898016164</v>
      </c>
      <c r="BG34" s="22">
        <f t="shared" si="7"/>
        <v>252.80368978904474</v>
      </c>
      <c r="BH34" s="62">
        <f t="shared" si="8"/>
        <v>546.13702312237808</v>
      </c>
      <c r="BI34" s="62">
        <f ca="1">AVERAGE(OFFSET($BH$3,0,0,'Données projet'!$E$11+1,1))-AVERAGE(OFFSET($H$3,0,0,'Données projet'!$E$11+1,1))</f>
        <v>179.4725256147085</v>
      </c>
      <c r="BJ34" s="62">
        <f t="shared" si="38"/>
        <v>282.16750121151176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10.055335110484805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8.8973314540758945</v>
      </c>
      <c r="BS34" s="24">
        <f t="shared" si="9"/>
        <v>18.952666564560701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22.6</v>
      </c>
      <c r="BY34" s="13">
        <f>IF('Données projet'!$A$114&gt;35,BY33+BX34-CG33,IF(A34&lt;'Données projet'!$A$114,$BV$205^A34,IF(A34='Données projet'!$A$114,'Données projet'!$B$114,BY33+BX34-CG33)))</f>
        <v>244.59999999999997</v>
      </c>
      <c r="BZ34" s="14">
        <f>BY34*VLOOKUP('Données projet'!$B$12,Paramètres!$A$1:$I$89,3,0)*VLOOKUP('Données projet'!$B$12,Paramètres!$A$1:$I$89,5,0)</f>
        <v>117.65259999999998</v>
      </c>
      <c r="CA34" s="14">
        <f t="shared" si="39"/>
        <v>31.126878893627911</v>
      </c>
      <c r="CB34" s="22">
        <f t="shared" si="10"/>
        <v>259.12425907306857</v>
      </c>
      <c r="CC34" s="62">
        <f t="shared" si="11"/>
        <v>552.45759240640189</v>
      </c>
      <c r="CD34" s="62">
        <f ca="1">AVERAGE(OFFSET($CC$3,0,0,'Données projet'!$E$12+1,1))-AVERAGE(OFFSET($H$3,0,0,'Données projet'!$E$12+1,1))</f>
        <v>303.89994044125814</v>
      </c>
      <c r="CE34" s="62">
        <f t="shared" si="40"/>
        <v>310.35872811328807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9.9089526479349228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11.090678231691818</v>
      </c>
      <c r="CN34" s="24">
        <f t="shared" si="12"/>
        <v>20.999630879626743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124</v>
      </c>
      <c r="O35" s="14">
        <f>N35*VLOOKUP('Données projet'!$B$9,Paramètres!$A$1:$I$89,3,0)*VLOOKUP('Données projet'!$B$9,Paramètres!$A$1:$I$89,5,0)</f>
        <v>58.032000000000004</v>
      </c>
      <c r="P35" s="14">
        <f t="shared" si="33"/>
        <v>16.669735221992795</v>
      </c>
      <c r="Q35" s="22">
        <f t="shared" ref="Q35:Q66" si="53">(O35+P35)*0.475*44/12</f>
        <v>130.10552217830414</v>
      </c>
      <c r="R35" s="62">
        <f t="shared" si="0"/>
        <v>423.43885551163748</v>
      </c>
      <c r="S35" s="62">
        <f ca="1">AVERAGE(OFFSET($R$3,0,0,'Données projet'!$E$9+1,1))-AVERAGE(OFFSET($H$3,0,0,'Données projet'!$E$9+1,1))</f>
        <v>82.480973258688834</v>
      </c>
      <c r="T35" s="62">
        <f t="shared" si="34"/>
        <v>132.2124933813588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3.4332753782607348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5.2988471524238605</v>
      </c>
      <c r="AC35" s="24">
        <f t="shared" si="3"/>
        <v>8.7321225306845953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projet'!$B$10,Paramètres!$A$1:$I$89,3,0)*VLOOKUP('Données projet'!$B$10,Paramètres!$A$1:$I$89,5,0)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382.58588458673051</v>
      </c>
      <c r="AO35" s="62">
        <f t="shared" si="36"/>
        <v>485.5120768430603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8.2679227966507813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6.3349939881189412</v>
      </c>
      <c r="AX35" s="23">
        <f t="shared" si="6"/>
        <v>14.602916784769722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12.833333333333334</v>
      </c>
      <c r="BD35" s="13">
        <f>IF('Données projet'!$A$88&gt;35,BD34+BC35-BL34,IF(A35&lt;'Données projet'!$A$88,$BA$205^A35,IF(A35='Données projet'!$A$88,'Données projet'!$B$88,BD34+BC35-BL34)))</f>
        <v>196.66666666666663</v>
      </c>
      <c r="BE35" s="14">
        <f>BD35*VLOOKUP('Données projet'!$B$11,Paramètres!$A$1:$I$89,3,0)*VLOOKUP('Données projet'!$B$11,Paramètres!$A$1:$I$89,5,0)</f>
        <v>122.71999999999997</v>
      </c>
      <c r="BF35" s="14">
        <f t="shared" si="37"/>
        <v>32.308564708068729</v>
      </c>
      <c r="BG35" s="22">
        <f t="shared" si="7"/>
        <v>270.00808353321963</v>
      </c>
      <c r="BH35" s="62">
        <f t="shared" si="8"/>
        <v>563.34141686655289</v>
      </c>
      <c r="BI35" s="62">
        <f ca="1">AVERAGE(OFFSET($BH$3,0,0,'Données projet'!$E$11+1,1))-AVERAGE(OFFSET($H$3,0,0,'Données projet'!$E$11+1,1))</f>
        <v>179.4725256147085</v>
      </c>
      <c r="BJ35" s="62">
        <f t="shared" si="38"/>
        <v>282.16750121151176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9.8581561221170162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6.2913634056414303</v>
      </c>
      <c r="BS35" s="24">
        <f t="shared" si="9"/>
        <v>16.149519527758446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22.6</v>
      </c>
      <c r="BY35" s="13">
        <f>IF('Données projet'!$A$114&gt;35,BY34+BX35-CG34,IF(A35&lt;'Données projet'!$A$114,$BV$205^A35,IF(A35='Données projet'!$A$114,'Données projet'!$B$114,BY34+BX35-CG34)))</f>
        <v>267.2</v>
      </c>
      <c r="BZ35" s="14">
        <f>BY35*VLOOKUP('Données projet'!$B$12,Paramètres!$A$1:$I$89,3,0)*VLOOKUP('Données projet'!$B$12,Paramètres!$A$1:$I$89,5,0)</f>
        <v>128.5232</v>
      </c>
      <c r="CA35" s="14">
        <f t="shared" si="39"/>
        <v>33.654887637825389</v>
      </c>
      <c r="CB35" s="22">
        <f t="shared" si="10"/>
        <v>282.46016930254592</v>
      </c>
      <c r="CC35" s="62">
        <f t="shared" si="11"/>
        <v>575.79350263587924</v>
      </c>
      <c r="CD35" s="62">
        <f ca="1">AVERAGE(OFFSET($CC$3,0,0,'Données projet'!$E$12+1,1))-AVERAGE(OFFSET($H$3,0,0,'Données projet'!$E$12+1,1))</f>
        <v>303.89994044125814</v>
      </c>
      <c r="CE35" s="62">
        <f t="shared" si="40"/>
        <v>310.35872811328807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9.7146441303732516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7.8422937855873132</v>
      </c>
      <c r="CN35" s="24">
        <f t="shared" si="12"/>
        <v>17.556937915960564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131</v>
      </c>
      <c r="O36" s="14">
        <f>N36*VLOOKUP('Données projet'!$B$9,Paramètres!$A$1:$I$89,3,0)*VLOOKUP('Données projet'!$B$9,Paramètres!$A$1:$I$89,5,0)</f>
        <v>61.308</v>
      </c>
      <c r="P36" s="14">
        <f t="shared" si="33"/>
        <v>17.498556232826882</v>
      </c>
      <c r="Q36" s="22">
        <f t="shared" si="53"/>
        <v>137.25475210550681</v>
      </c>
      <c r="R36" s="62">
        <f t="shared" si="0"/>
        <v>430.58808543884015</v>
      </c>
      <c r="S36" s="62">
        <f ca="1">AVERAGE(OFFSET($R$3,0,0,'Données projet'!$E$9+1,1))-AVERAGE(OFFSET($H$3,0,0,'Données projet'!$E$9+1,1))</f>
        <v>82.480973258688834</v>
      </c>
      <c r="T36" s="62">
        <f t="shared" si="34"/>
        <v>132.2124933813588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3.3659509421842482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3.7468507539499396</v>
      </c>
      <c r="AC36" s="24">
        <f t="shared" si="3"/>
        <v>7.1128016961341878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projet'!$B$10,Paramètres!$A$1:$I$89,3,0)*VLOOKUP('Données projet'!$B$10,Paramètres!$A$1:$I$89,5,0)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382.58588458673051</v>
      </c>
      <c r="AO36" s="62">
        <f t="shared" si="36"/>
        <v>485.5120768430603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8.1057938735434174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4.4795172077749141</v>
      </c>
      <c r="AX36" s="23">
        <f t="shared" si="6"/>
        <v>12.585311081318331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12.833333333333334</v>
      </c>
      <c r="BD36" s="13">
        <f>IF('Données projet'!$A$88&gt;35,BD35+BC36-BL35,IF(A36&lt;'Données projet'!$A$88,$BA$205^A36,IF(A36='Données projet'!$A$88,'Données projet'!$B$88,BD35+BC36-BL35)))</f>
        <v>209.49999999999997</v>
      </c>
      <c r="BE36" s="14">
        <f>BD36*VLOOKUP('Données projet'!$B$11,Paramètres!$A$1:$I$89,3,0)*VLOOKUP('Données projet'!$B$11,Paramètres!$A$1:$I$89,5,0)</f>
        <v>130.72799999999998</v>
      </c>
      <c r="BF36" s="14">
        <f t="shared" si="37"/>
        <v>34.164524045585857</v>
      </c>
      <c r="BG36" s="22">
        <f t="shared" si="7"/>
        <v>287.18781271272866</v>
      </c>
      <c r="BH36" s="62">
        <f t="shared" si="8"/>
        <v>580.52114604606197</v>
      </c>
      <c r="BI36" s="62">
        <f ca="1">AVERAGE(OFFSET($BH$3,0,0,'Données projet'!$E$11+1,1))-AVERAGE(OFFSET($H$3,0,0,'Données projet'!$E$11+1,1))</f>
        <v>179.4725256147085</v>
      </c>
      <c r="BJ36" s="62">
        <f t="shared" si="38"/>
        <v>282.16750121151176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9.6648436934438138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4.4486657270379473</v>
      </c>
      <c r="BS36" s="24">
        <f t="shared" si="9"/>
        <v>14.113509420481762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22.6</v>
      </c>
      <c r="BY36" s="13">
        <f>IF('Données projet'!$A$114&gt;35,BY35+BX36-CG35,IF(A36&lt;'Données projet'!$A$114,$BV$205^A36,IF(A36='Données projet'!$A$114,'Données projet'!$B$114,BY35+BX36-CG35)))</f>
        <v>289.8</v>
      </c>
      <c r="BZ36" s="14">
        <f>BY36*VLOOKUP('Données projet'!$B$12,Paramètres!$A$1:$I$89,3,0)*VLOOKUP('Données projet'!$B$12,Paramètres!$A$1:$I$89,5,0)</f>
        <v>139.3938</v>
      </c>
      <c r="CA36" s="14">
        <f t="shared" si="39"/>
        <v>36.15809853447346</v>
      </c>
      <c r="CB36" s="22">
        <f t="shared" si="10"/>
        <v>305.75288994754123</v>
      </c>
      <c r="CC36" s="62">
        <f t="shared" si="11"/>
        <v>599.08622328087449</v>
      </c>
      <c r="CD36" s="62">
        <f ca="1">AVERAGE(OFFSET($CC$3,0,0,'Données projet'!$E$12+1,1))-AVERAGE(OFFSET($H$3,0,0,'Données projet'!$E$12+1,1))</f>
        <v>303.89994044125814</v>
      </c>
      <c r="CE36" s="62">
        <f t="shared" si="40"/>
        <v>310.35872811328807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9.5241458843244722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5.54533911584591</v>
      </c>
      <c r="CN36" s="24">
        <f t="shared" si="12"/>
        <v>15.069485000170381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138</v>
      </c>
      <c r="O37" s="14">
        <f>N37*VLOOKUP('Données projet'!$B$9,Paramètres!$A$1:$I$89,3,0)*VLOOKUP('Données projet'!$B$9,Paramètres!$A$1:$I$89,5,0)</f>
        <v>64.584000000000003</v>
      </c>
      <c r="P37" s="14">
        <f t="shared" si="33"/>
        <v>18.322235519392734</v>
      </c>
      <c r="Q37" s="22">
        <f t="shared" si="53"/>
        <v>144.39502686294233</v>
      </c>
      <c r="R37" s="62">
        <f t="shared" si="0"/>
        <v>437.72836019627562</v>
      </c>
      <c r="S37" s="62">
        <f ca="1">AVERAGE(OFFSET($R$3,0,0,'Données projet'!$E$9+1,1))-AVERAGE(OFFSET($H$3,0,0,'Données projet'!$E$9+1,1))</f>
        <v>82.480973258688834</v>
      </c>
      <c r="T37" s="62">
        <f t="shared" si="34"/>
        <v>132.2124933813588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3.2999466972353702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2.6494235762119307</v>
      </c>
      <c r="AC37" s="24">
        <f t="shared" si="3"/>
        <v>5.9493702734473004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projet'!$B$10,Paramètres!$A$1:$I$89,3,0)*VLOOKUP('Données projet'!$B$10,Paramètres!$A$1:$I$89,5,0)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382.58588458673051</v>
      </c>
      <c r="AO37" s="62">
        <f t="shared" si="36"/>
        <v>485.5120768430603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7.94684419972931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3.1674969940594706</v>
      </c>
      <c r="AX37" s="23">
        <f t="shared" si="6"/>
        <v>11.11434119378878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12.833333333333334</v>
      </c>
      <c r="BD37" s="13">
        <f>IF('Données projet'!$A$88&gt;35,BD36+BC37-BL36,IF(A37&lt;'Données projet'!$A$88,$BA$205^A37,IF(A37='Données projet'!$A$88,'Données projet'!$B$88,BD36+BC37-BL36)))</f>
        <v>222.33333333333331</v>
      </c>
      <c r="BE37" s="14">
        <f>BD37*VLOOKUP('Données projet'!$B$11,Paramètres!$A$1:$I$89,3,0)*VLOOKUP('Données projet'!$B$11,Paramètres!$A$1:$I$89,5,0)</f>
        <v>138.73599999999999</v>
      </c>
      <c r="BF37" s="14">
        <f t="shared" si="37"/>
        <v>36.007288175538044</v>
      </c>
      <c r="BG37" s="22">
        <f t="shared" si="7"/>
        <v>304.34456023906205</v>
      </c>
      <c r="BH37" s="62">
        <f t="shared" si="8"/>
        <v>597.67789357239531</v>
      </c>
      <c r="BI37" s="62">
        <f ca="1">AVERAGE(OFFSET($BH$3,0,0,'Données projet'!$E$11+1,1))-AVERAGE(OFFSET($H$3,0,0,'Données projet'!$E$11+1,1))</f>
        <v>179.4725256147085</v>
      </c>
      <c r="BJ37" s="62">
        <f t="shared" si="38"/>
        <v>282.16750121151176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9.4753220035879533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3.1456817028207151</v>
      </c>
      <c r="BS37" s="24">
        <f t="shared" si="9"/>
        <v>12.621003706408668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22.6</v>
      </c>
      <c r="BY37" s="13">
        <f>IF('Données projet'!$A$114&gt;35,BY36+BX37-CG36,IF(A37&lt;'Données projet'!$A$114,$BV$205^A37,IF(A37='Données projet'!$A$114,'Données projet'!$B$114,BY36+BX37-CG36)))</f>
        <v>312.40000000000003</v>
      </c>
      <c r="BZ37" s="14">
        <f>BY37*VLOOKUP('Données projet'!$B$12,Paramètres!$A$1:$I$89,3,0)*VLOOKUP('Données projet'!$B$12,Paramètres!$A$1:$I$89,5,0)</f>
        <v>150.26440000000002</v>
      </c>
      <c r="CA37" s="14">
        <f t="shared" si="39"/>
        <v>38.63866530961765</v>
      </c>
      <c r="CB37" s="22">
        <f t="shared" si="10"/>
        <v>329.00617208091745</v>
      </c>
      <c r="CC37" s="62">
        <f t="shared" si="11"/>
        <v>622.33950541425077</v>
      </c>
      <c r="CD37" s="62">
        <f ca="1">AVERAGE(OFFSET($CC$3,0,0,'Données projet'!$E$12+1,1))-AVERAGE(OFFSET($H$3,0,0,'Données projet'!$E$12+1,1))</f>
        <v>303.89994044125814</v>
      </c>
      <c r="CE37" s="62">
        <f t="shared" si="40"/>
        <v>310.35872811328807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9.337383192688252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3.921146892793657</v>
      </c>
      <c r="CN37" s="24">
        <f t="shared" si="12"/>
        <v>13.258530085481908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145</v>
      </c>
      <c r="O38" s="14">
        <f>N38*VLOOKUP('Données projet'!$B$9,Paramètres!$A$1:$I$89,3,0)*VLOOKUP('Données projet'!$B$9,Paramètres!$A$1:$I$89,5,0)</f>
        <v>67.86</v>
      </c>
      <c r="P38" s="14">
        <f t="shared" si="33"/>
        <v>19.141063649731766</v>
      </c>
      <c r="Q38" s="22">
        <f t="shared" si="53"/>
        <v>151.52685252328283</v>
      </c>
      <c r="R38" s="62">
        <f t="shared" si="0"/>
        <v>444.86018585661611</v>
      </c>
      <c r="S38" s="62">
        <f ca="1">AVERAGE(OFFSET($R$3,0,0,'Données projet'!$E$9+1,1))-AVERAGE(OFFSET($H$3,0,0,'Données projet'!$E$9+1,1))</f>
        <v>82.480973258688834</v>
      </c>
      <c r="T38" s="62">
        <f t="shared" si="34"/>
        <v>132.2124933813588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3.2352367552713255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1.87342537697497</v>
      </c>
      <c r="AC38" s="24">
        <f t="shared" si="3"/>
        <v>5.1086621322462955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projet'!$B$10,Paramètres!$A$1:$I$89,3,0)*VLOOKUP('Données projet'!$B$10,Paramètres!$A$1:$I$89,5,0)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382.58588458673051</v>
      </c>
      <c r="AO38" s="62">
        <f t="shared" si="36"/>
        <v>485.5120768430603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7.7910114320689692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2.2397586038874571</v>
      </c>
      <c r="AX38" s="23">
        <f t="shared" si="6"/>
        <v>10.030770035956426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12.833333333333334</v>
      </c>
      <c r="BD38" s="13">
        <f>IF('Données projet'!$A$88&gt;35,BD37+BC38-BL37,IF(A38&lt;'Données projet'!$A$88,$BA$205^A38,IF(A38='Données projet'!$A$88,'Données projet'!$B$88,BD37+BC38-BL37)))</f>
        <v>235.16666666666666</v>
      </c>
      <c r="BE38" s="14">
        <f>BD38*VLOOKUP('Données projet'!$B$11,Paramètres!$A$1:$I$89,3,0)*VLOOKUP('Données projet'!$B$11,Paramètres!$A$1:$I$89,5,0)</f>
        <v>146.744</v>
      </c>
      <c r="BF38" s="14">
        <f t="shared" si="37"/>
        <v>37.837705514258651</v>
      </c>
      <c r="BG38" s="22">
        <f t="shared" si="7"/>
        <v>321.47980377066716</v>
      </c>
      <c r="BH38" s="62">
        <f t="shared" si="8"/>
        <v>614.81313710400048</v>
      </c>
      <c r="BI38" s="62">
        <f ca="1">AVERAGE(OFFSET($BH$3,0,0,'Données projet'!$E$11+1,1))-AVERAGE(OFFSET($H$3,0,0,'Données projet'!$E$11+1,1))</f>
        <v>179.4725256147085</v>
      </c>
      <c r="BJ38" s="62">
        <f t="shared" si="38"/>
        <v>282.16750121151176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9.2895167184733491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2.2243328635189736</v>
      </c>
      <c r="BS38" s="24">
        <f t="shared" si="9"/>
        <v>11.513849581992323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22.6</v>
      </c>
      <c r="BY38" s="13">
        <f>IF('Données projet'!$A$114&gt;35,BY37+BX38-CG37,IF(A38&lt;'Données projet'!$A$114,$BV$205^A38,IF(A38='Données projet'!$A$114,'Données projet'!$B$114,BY37+BX38-CG37)))</f>
        <v>335.00000000000006</v>
      </c>
      <c r="BZ38" s="14">
        <f>BY38*VLOOKUP('Données projet'!$B$12,Paramètres!$A$1:$I$89,3,0)*VLOOKUP('Données projet'!$B$12,Paramètres!$A$1:$I$89,5,0)</f>
        <v>161.13500000000002</v>
      </c>
      <c r="CA38" s="14">
        <f t="shared" si="39"/>
        <v>41.098412410626828</v>
      </c>
      <c r="CB38" s="22">
        <f t="shared" si="10"/>
        <v>352.22319328184176</v>
      </c>
      <c r="CC38" s="62">
        <f t="shared" si="11"/>
        <v>645.55652661517502</v>
      </c>
      <c r="CD38" s="62">
        <f ca="1">AVERAGE(OFFSET($CC$3,0,0,'Données projet'!$E$12+1,1))-AVERAGE(OFFSET($H$3,0,0,'Données projet'!$E$12+1,1))</f>
        <v>303.89994044125814</v>
      </c>
      <c r="CE38" s="62">
        <f t="shared" si="40"/>
        <v>310.35872811328807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9.1542828035210242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2.7726695579229554</v>
      </c>
      <c r="CN38" s="24">
        <f t="shared" si="12"/>
        <v>11.926952361443981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152</v>
      </c>
      <c r="O39" s="14">
        <f>N39*VLOOKUP('Données projet'!$B$9,Paramètres!$A$1:$I$89,3,0)*VLOOKUP('Données projet'!$B$9,Paramètres!$A$1:$I$89,5,0)</f>
        <v>71.135999999999996</v>
      </c>
      <c r="P39" s="14">
        <f t="shared" si="33"/>
        <v>19.955301551927469</v>
      </c>
      <c r="Q39" s="22">
        <f t="shared" si="53"/>
        <v>158.65068353627368</v>
      </c>
      <c r="R39" s="62">
        <f t="shared" si="0"/>
        <v>451.98401686960699</v>
      </c>
      <c r="S39" s="62">
        <f ca="1">AVERAGE(OFFSET($R$3,0,0,'Données projet'!$E$9+1,1))-AVERAGE(OFFSET($H$3,0,0,'Données projet'!$E$9+1,1))</f>
        <v>82.480973258688834</v>
      </c>
      <c r="T39" s="62">
        <f t="shared" si="34"/>
        <v>132.2124933813588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3.1717957358000284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1.3247117881059656</v>
      </c>
      <c r="AC39" s="24">
        <f t="shared" si="3"/>
        <v>4.4965075239059935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projet'!$B$10,Paramètres!$A$1:$I$89,3,0)*VLOOKUP('Données projet'!$B$10,Paramètres!$A$1:$I$89,5,0)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382.58588458673051</v>
      </c>
      <c r="AO39" s="62">
        <f t="shared" si="36"/>
        <v>485.5120768430603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7.6382344499338446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1.5837484970297353</v>
      </c>
      <c r="AX39" s="23">
        <f t="shared" si="6"/>
        <v>9.2219829469635801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248</v>
      </c>
      <c r="BB39" s="13">
        <f>VLOOKUP(A39,'Données projet'!$A$87:$I$107,9,0)</f>
        <v>12.833333333333334</v>
      </c>
      <c r="BC39" s="13">
        <f t="array" ref="BC39">INDEX(BB:BB,MIN(IF(ISNUMBER(BB39:BB235),ROW(BB39:BB235),"")))</f>
        <v>12.833333333333334</v>
      </c>
      <c r="BD39" s="13">
        <f>IF('Données projet'!$A$88&gt;35,BD38+BC39-BL38,IF(A39&lt;'Données projet'!$A$88,$BA$205^A39,IF(A39='Données projet'!$A$88,'Données projet'!$B$88,BD38+BC39-BL38)))</f>
        <v>248</v>
      </c>
      <c r="BE39" s="14">
        <f>BD39*VLOOKUP('Données projet'!$B$11,Paramètres!$A$1:$I$89,3,0)*VLOOKUP('Données projet'!$B$11,Paramètres!$A$1:$I$89,5,0)</f>
        <v>154.75199999999998</v>
      </c>
      <c r="BF39" s="14">
        <f t="shared" si="37"/>
        <v>39.656526650076415</v>
      </c>
      <c r="BG39" s="22">
        <f t="shared" si="7"/>
        <v>338.5948505822164</v>
      </c>
      <c r="BH39" s="62">
        <f t="shared" si="8"/>
        <v>631.92818391554965</v>
      </c>
      <c r="BI39" s="62">
        <f ca="1">AVERAGE(OFFSET($BH$3,0,0,'Données projet'!$E$11+1,1))-AVERAGE(OFFSET($H$3,0,0,'Données projet'!$E$11+1,1))</f>
        <v>179.4725256147085</v>
      </c>
      <c r="BJ39" s="62">
        <f t="shared" si="38"/>
        <v>282.16750121151176</v>
      </c>
      <c r="BK39" s="16">
        <f>IF(ISNA(VLOOKUP(A39,'Données projet'!$A$87:$I$107,3,0)),0,VLOOKUP(A39,'Données projet'!$A$87:$I$107,3,0))</f>
        <v>5</v>
      </c>
      <c r="BL39" s="16">
        <f>IF(ISNA(VLOOKUP(A39,'Données projet'!$A$87:$I$107,4,0)),0,VLOOKUP(A39,'Données projet'!$A$87:$I$107,4,0))</f>
        <v>62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9.1073549616698095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1.5728408514103576</v>
      </c>
      <c r="BS39" s="24">
        <f t="shared" si="9"/>
        <v>10.680195813080168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22.6</v>
      </c>
      <c r="BY39" s="13">
        <f>IF('Données projet'!$A$114&gt;35,BY38+BX39-CG38,IF(A39&lt;'Données projet'!$A$114,$BV$205^A39,IF(A39='Données projet'!$A$114,'Données projet'!$B$114,BY38+BX39-CG38)))</f>
        <v>357.60000000000008</v>
      </c>
      <c r="BZ39" s="14">
        <f>BY39*VLOOKUP('Données projet'!$B$12,Paramètres!$A$1:$I$89,3,0)*VLOOKUP('Données projet'!$B$12,Paramètres!$A$1:$I$89,5,0)</f>
        <v>172.00560000000007</v>
      </c>
      <c r="CA39" s="14">
        <f t="shared" si="39"/>
        <v>43.538904190786205</v>
      </c>
      <c r="CB39" s="22">
        <f t="shared" si="10"/>
        <v>375.40667813228606</v>
      </c>
      <c r="CC39" s="62">
        <f t="shared" si="11"/>
        <v>668.74001146561932</v>
      </c>
      <c r="CD39" s="62">
        <f ca="1">AVERAGE(OFFSET($CC$3,0,0,'Données projet'!$E$12+1,1))-AVERAGE(OFFSET($H$3,0,0,'Données projet'!$E$12+1,1))</f>
        <v>303.89994044125814</v>
      </c>
      <c r="CE39" s="62">
        <f t="shared" si="40"/>
        <v>310.35872811328807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8.9747729013051565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1.9605734463968287</v>
      </c>
      <c r="CN39" s="24">
        <f t="shared" si="12"/>
        <v>10.935346347701985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159</v>
      </c>
      <c r="O40" s="14">
        <f>N40*VLOOKUP('Données projet'!$B$9,Paramètres!$A$1:$I$89,3,0)*VLOOKUP('Données projet'!$B$9,Paramètres!$A$1:$I$89,5,0)</f>
        <v>74.411999999999992</v>
      </c>
      <c r="P40" s="14">
        <f t="shared" si="33"/>
        <v>20.765184762876824</v>
      </c>
      <c r="Q40" s="22">
        <f t="shared" si="53"/>
        <v>165.76693012867713</v>
      </c>
      <c r="R40" s="62">
        <f t="shared" si="0"/>
        <v>459.10026346201045</v>
      </c>
      <c r="S40" s="62">
        <f ca="1">AVERAGE(OFFSET($R$3,0,0,'Données projet'!$E$9+1,1))-AVERAGE(OFFSET($H$3,0,0,'Données projet'!$E$9+1,1))</f>
        <v>82.480973258688834</v>
      </c>
      <c r="T40" s="62">
        <f t="shared" si="34"/>
        <v>132.2124933813588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3.1095987560253624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0.93671268848748512</v>
      </c>
      <c r="AC40" s="24">
        <f t="shared" si="3"/>
        <v>4.0463114445128472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projet'!$B$10,Paramètres!$A$1:$I$89,3,0)*VLOOKUP('Données projet'!$B$10,Paramètres!$A$1:$I$89,5,0)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382.58588458673051</v>
      </c>
      <c r="AO40" s="62">
        <f t="shared" si="36"/>
        <v>485.5120768430603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7.4884533312336314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1.1198793019437285</v>
      </c>
      <c r="AX40" s="23">
        <f t="shared" si="6"/>
        <v>8.6083326331773602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197.5</v>
      </c>
      <c r="BE40" s="14">
        <f>BD40*VLOOKUP('Données projet'!$B$11,Paramètres!$A$1:$I$89,3,0)*VLOOKUP('Données projet'!$B$11,Paramètres!$A$1:$I$89,5,0)</f>
        <v>123.24</v>
      </c>
      <c r="BF40" s="14">
        <f t="shared" si="37"/>
        <v>32.429500380369056</v>
      </c>
      <c r="BG40" s="22">
        <f t="shared" si="7"/>
        <v>271.12437982914275</v>
      </c>
      <c r="BH40" s="62">
        <f t="shared" si="8"/>
        <v>564.45771316247601</v>
      </c>
      <c r="BI40" s="62">
        <f ca="1">AVERAGE(OFFSET($BH$3,0,0,'Données projet'!$E$11+1,1))-AVERAGE(OFFSET($H$3,0,0,'Données projet'!$E$11+1,1))</f>
        <v>179.4725256147085</v>
      </c>
      <c r="BJ40" s="62">
        <f t="shared" si="38"/>
        <v>282.16750121151176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8.9287652858094866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1.1121664317594868</v>
      </c>
      <c r="BS40" s="24">
        <f t="shared" si="9"/>
        <v>10.040931717568974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22.6</v>
      </c>
      <c r="BY40" s="13">
        <f>IF('Données projet'!$A$114&gt;35,BY39+BX40-CG39,IF(A40&lt;'Données projet'!$A$114,$BV$205^A40,IF(A40='Données projet'!$A$114,'Données projet'!$B$114,BY39+BX40-CG39)))</f>
        <v>380.2000000000001</v>
      </c>
      <c r="BZ40" s="14">
        <f>BY40*VLOOKUP('Données projet'!$B$12,Paramètres!$A$1:$I$89,3,0)*VLOOKUP('Données projet'!$B$12,Paramètres!$A$1:$I$89,5,0)</f>
        <v>182.87620000000004</v>
      </c>
      <c r="CA40" s="14">
        <f t="shared" si="39"/>
        <v>45.96149609461218</v>
      </c>
      <c r="CB40" s="22">
        <f t="shared" si="10"/>
        <v>398.55898736478298</v>
      </c>
      <c r="CC40" s="62">
        <f t="shared" si="11"/>
        <v>691.89232069811624</v>
      </c>
      <c r="CD40" s="62">
        <f ca="1">AVERAGE(OFFSET($CC$3,0,0,'Données projet'!$E$12+1,1))-AVERAGE(OFFSET($H$3,0,0,'Données projet'!$E$12+1,1))</f>
        <v>303.89994044125814</v>
      </c>
      <c r="CE40" s="62">
        <f t="shared" si="40"/>
        <v>310.35872811328807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8.7987830787815131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1.3863347789614779</v>
      </c>
      <c r="CN40" s="24">
        <f t="shared" si="12"/>
        <v>10.185117857742991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166</v>
      </c>
      <c r="O41" s="14">
        <f>N41*VLOOKUP('Données projet'!$B$9,Paramètres!$A$1:$I$89,3,0)*VLOOKUP('Données projet'!$B$9,Paramètres!$A$1:$I$89,5,0)</f>
        <v>77.688000000000002</v>
      </c>
      <c r="P41" s="14">
        <f t="shared" si="33"/>
        <v>21.570926907728207</v>
      </c>
      <c r="Q41" s="22">
        <f t="shared" si="53"/>
        <v>172.87596436429328</v>
      </c>
      <c r="R41" s="62">
        <f t="shared" si="0"/>
        <v>466.2092976976266</v>
      </c>
      <c r="S41" s="62">
        <f ca="1">AVERAGE(OFFSET($R$3,0,0,'Données projet'!$E$9+1,1))-AVERAGE(OFFSET($H$3,0,0,'Données projet'!$E$9+1,1))</f>
        <v>82.480973258688834</v>
      </c>
      <c r="T41" s="62">
        <f t="shared" si="34"/>
        <v>132.2124933813588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3.0486214210876659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0.6623558940529829</v>
      </c>
      <c r="AC41" s="24">
        <f t="shared" si="3"/>
        <v>3.7109773151406489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projet'!$B$10,Paramètres!$A$1:$I$89,3,0)*VLOOKUP('Données projet'!$B$10,Paramètres!$A$1:$I$89,5,0)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382.58588458673051</v>
      </c>
      <c r="AO41" s="62">
        <f t="shared" si="36"/>
        <v>485.5120768430603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7.3416093289136679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0.79187424851486765</v>
      </c>
      <c r="AX41" s="23">
        <f t="shared" si="6"/>
        <v>8.1334835774285352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11.5</v>
      </c>
      <c r="BD41" s="13">
        <f>IF('Données projet'!$A$88&gt;35,BD40+BC41-BL40,IF(A41&lt;'Données projet'!$A$88,$BA$205^A41,IF(A41='Données projet'!$A$88,'Données projet'!$B$88,BD40+BC41-BL40)))</f>
        <v>209</v>
      </c>
      <c r="BE41" s="14">
        <f>BD41*VLOOKUP('Données projet'!$B$11,Paramètres!$A$1:$I$89,3,0)*VLOOKUP('Données projet'!$B$11,Paramètres!$A$1:$I$89,5,0)</f>
        <v>130.416</v>
      </c>
      <c r="BF41" s="14">
        <f t="shared" si="37"/>
        <v>34.092466837179941</v>
      </c>
      <c r="BG41" s="22">
        <f t="shared" si="7"/>
        <v>286.51891307475506</v>
      </c>
      <c r="BH41" s="62">
        <f t="shared" si="8"/>
        <v>579.85224640808838</v>
      </c>
      <c r="BI41" s="62">
        <f ca="1">AVERAGE(OFFSET($BH$3,0,0,'Données projet'!$E$11+1,1))-AVERAGE(OFFSET($H$3,0,0,'Données projet'!$E$11+1,1))</f>
        <v>179.4725256147085</v>
      </c>
      <c r="BJ41" s="62">
        <f t="shared" si="38"/>
        <v>282.16750121151176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8.7536776445638385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0.78642042570517878</v>
      </c>
      <c r="BS41" s="24">
        <f t="shared" si="9"/>
        <v>9.5400980702690177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22.6</v>
      </c>
      <c r="BY41" s="13">
        <f>IF('Données projet'!$A$114&gt;35,BY40+BX41-CG40,IF(A41&lt;'Données projet'!$A$114,$BV$205^A41,IF(A41='Données projet'!$A$114,'Données projet'!$B$114,BY40+BX41-CG40)))</f>
        <v>402.80000000000013</v>
      </c>
      <c r="BZ41" s="14">
        <f>BY41*VLOOKUP('Données projet'!$B$12,Paramètres!$A$1:$I$89,3,0)*VLOOKUP('Données projet'!$B$12,Paramètres!$A$1:$I$89,5,0)</f>
        <v>193.74680000000009</v>
      </c>
      <c r="CA41" s="14">
        <f t="shared" si="39"/>
        <v>48.367373321255229</v>
      </c>
      <c r="CB41" s="22">
        <f t="shared" si="10"/>
        <v>421.68218520118631</v>
      </c>
      <c r="CC41" s="62">
        <f t="shared" si="11"/>
        <v>715.01551853451963</v>
      </c>
      <c r="CD41" s="62">
        <f ca="1">AVERAGE(OFFSET($CC$3,0,0,'Données projet'!$E$12+1,1))-AVERAGE(OFFSET($H$3,0,0,'Données projet'!$E$12+1,1))</f>
        <v>303.89994044125814</v>
      </c>
      <c r="CE41" s="62">
        <f t="shared" si="40"/>
        <v>310.35872811328807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8.6262443093343659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0.98028672319841459</v>
      </c>
      <c r="CN41" s="24">
        <f t="shared" si="12"/>
        <v>9.6065310325327804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173</v>
      </c>
      <c r="O42" s="14">
        <f>N42*VLOOKUP('Données projet'!$B$9,Paramètres!$A$1:$I$89,3,0)*VLOOKUP('Données projet'!$B$9,Paramètres!$A$1:$I$89,5,0)</f>
        <v>80.963999999999999</v>
      </c>
      <c r="P42" s="14">
        <f t="shared" si="33"/>
        <v>22.37272257588274</v>
      </c>
      <c r="Q42" s="22">
        <f t="shared" si="53"/>
        <v>179.97812515299574</v>
      </c>
      <c r="R42" s="62">
        <f t="shared" si="0"/>
        <v>473.31145848632906</v>
      </c>
      <c r="S42" s="62">
        <f ca="1">AVERAGE(OFFSET($R$3,0,0,'Données projet'!$E$9+1,1))-AVERAGE(OFFSET($H$3,0,0,'Données projet'!$E$9+1,1))</f>
        <v>82.480973258688834</v>
      </c>
      <c r="T42" s="62">
        <f t="shared" si="34"/>
        <v>132.2124933813588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2.9888398144955954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0.46835634424374267</v>
      </c>
      <c r="AC42" s="24">
        <f t="shared" si="3"/>
        <v>3.4571961587393383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projet'!$B$10,Paramètres!$A$1:$I$89,3,0)*VLOOKUP('Données projet'!$B$10,Paramètres!$A$1:$I$89,5,0)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382.58588458673051</v>
      </c>
      <c r="AO42" s="62">
        <f t="shared" si="36"/>
        <v>485.5120768430603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7.1976448479132014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0.55993965097186427</v>
      </c>
      <c r="AX42" s="23">
        <f t="shared" si="6"/>
        <v>7.7575844988850653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11.5</v>
      </c>
      <c r="BD42" s="13">
        <f>IF('Données projet'!$A$88&gt;35,BD41+BC42-BL41,IF(A42&lt;'Données projet'!$A$88,$BA$205^A42,IF(A42='Données projet'!$A$88,'Données projet'!$B$88,BD41+BC42-BL41)))</f>
        <v>220.5</v>
      </c>
      <c r="BE42" s="14">
        <f>BD42*VLOOKUP('Données projet'!$B$11,Paramètres!$A$1:$I$89,3,0)*VLOOKUP('Données projet'!$B$11,Paramètres!$A$1:$I$89,5,0)</f>
        <v>137.59199999999998</v>
      </c>
      <c r="BF42" s="14">
        <f t="shared" si="37"/>
        <v>35.744810729505772</v>
      </c>
      <c r="BG42" s="22">
        <f t="shared" si="7"/>
        <v>301.89494535388923</v>
      </c>
      <c r="BH42" s="62">
        <f t="shared" si="8"/>
        <v>595.22827868722254</v>
      </c>
      <c r="BI42" s="62">
        <f ca="1">AVERAGE(OFFSET($BH$3,0,0,'Données projet'!$E$11+1,1))-AVERAGE(OFFSET($H$3,0,0,'Données projet'!$E$11+1,1))</f>
        <v>179.4725256147085</v>
      </c>
      <c r="BJ42" s="62">
        <f t="shared" si="38"/>
        <v>282.16750121151176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8.5820233651701017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0.55608321587974341</v>
      </c>
      <c r="BS42" s="24">
        <f t="shared" si="9"/>
        <v>9.1381065810498452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22.6</v>
      </c>
      <c r="BY42" s="13">
        <f>IF('Données projet'!$A$114&gt;35,BY41+BX42-CG41,IF(A42&lt;'Données projet'!$A$114,$BV$205^A42,IF(A42='Données projet'!$A$114,'Données projet'!$B$114,BY41+BX42-CG41)))</f>
        <v>425.40000000000015</v>
      </c>
      <c r="BZ42" s="14">
        <f>BY42*VLOOKUP('Données projet'!$B$12,Paramètres!$A$1:$I$89,3,0)*VLOOKUP('Données projet'!$B$12,Paramètres!$A$1:$I$89,5,0)</f>
        <v>204.61740000000009</v>
      </c>
      <c r="CA42" s="14">
        <f t="shared" si="39"/>
        <v>50.757580561694567</v>
      </c>
      <c r="CB42" s="22">
        <f t="shared" si="10"/>
        <v>444.77809114495147</v>
      </c>
      <c r="CC42" s="62">
        <f t="shared" si="11"/>
        <v>738.11142447828479</v>
      </c>
      <c r="CD42" s="62">
        <f ca="1">AVERAGE(OFFSET($CC$3,0,0,'Données projet'!$E$12+1,1))-AVERAGE(OFFSET($H$3,0,0,'Données projet'!$E$12+1,1))</f>
        <v>303.89994044125814</v>
      </c>
      <c r="CE42" s="62">
        <f t="shared" si="40"/>
        <v>310.35872811328807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8.457088919917819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0.69316738948073908</v>
      </c>
      <c r="CN42" s="24">
        <f t="shared" si="12"/>
        <v>9.1502563093985572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180</v>
      </c>
      <c r="O43" s="14">
        <f>N43*VLOOKUP('Données projet'!$B$9,Paramètres!$A$1:$I$89,3,0)*VLOOKUP('Données projet'!$B$9,Paramètres!$A$1:$I$89,5,0)</f>
        <v>84.24</v>
      </c>
      <c r="P43" s="14">
        <f t="shared" si="33"/>
        <v>23.170749718409468</v>
      </c>
      <c r="Q43" s="22">
        <f t="shared" si="53"/>
        <v>187.07372242622981</v>
      </c>
      <c r="R43" s="62">
        <f t="shared" si="0"/>
        <v>480.40705575956315</v>
      </c>
      <c r="S43" s="62">
        <f ca="1">AVERAGE(OFFSET($R$3,0,0,'Données projet'!$E$9+1,1))-AVERAGE(OFFSET($H$3,0,0,'Données projet'!$E$9+1,1))</f>
        <v>82.480973258688834</v>
      </c>
      <c r="T43" s="62">
        <f t="shared" si="34"/>
        <v>132.2124933813588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2.9302304887456163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0.3311779470264915</v>
      </c>
      <c r="AC43" s="24">
        <f t="shared" si="3"/>
        <v>3.2614084357721076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projet'!$B$10,Paramètres!$A$1:$I$89,3,0)*VLOOKUP('Données projet'!$B$10,Paramètres!$A$1:$I$89,5,0)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382.58588458673051</v>
      </c>
      <c r="AO43" s="62">
        <f t="shared" si="36"/>
        <v>485.5120768430603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7.0565034225754912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0.39593712425743383</v>
      </c>
      <c r="AX43" s="23">
        <f t="shared" si="6"/>
        <v>7.4524405468329249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11.5</v>
      </c>
      <c r="BD43" s="13">
        <f>IF('Données projet'!$A$88&gt;35,BD42+BC43-BL42,IF(A43&lt;'Données projet'!$A$88,$BA$205^A43,IF(A43='Données projet'!$A$88,'Données projet'!$B$88,BD42+BC43-BL42)))</f>
        <v>232</v>
      </c>
      <c r="BE43" s="14">
        <f>BD43*VLOOKUP('Données projet'!$B$11,Paramètres!$A$1:$I$89,3,0)*VLOOKUP('Données projet'!$B$11,Paramètres!$A$1:$I$89,5,0)</f>
        <v>144.768</v>
      </c>
      <c r="BF43" s="14">
        <f t="shared" si="37"/>
        <v>37.387149255707826</v>
      </c>
      <c r="BG43" s="22">
        <f t="shared" si="7"/>
        <v>317.25355162035777</v>
      </c>
      <c r="BH43" s="62">
        <f t="shared" si="8"/>
        <v>610.58688495369108</v>
      </c>
      <c r="BI43" s="62">
        <f ca="1">AVERAGE(OFFSET($BH$3,0,0,'Données projet'!$E$11+1,1))-AVERAGE(OFFSET($H$3,0,0,'Données projet'!$E$11+1,1))</f>
        <v>179.4725256147085</v>
      </c>
      <c r="BJ43" s="62">
        <f t="shared" si="38"/>
        <v>282.16750121151176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8.4137351214965026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0.39321021285258939</v>
      </c>
      <c r="BS43" s="24">
        <f t="shared" si="9"/>
        <v>8.8069453343490913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448</v>
      </c>
      <c r="BW43" s="13">
        <f>VLOOKUP(A43,'Données projet'!$A$113:$I$133,9,0)</f>
        <v>22.6</v>
      </c>
      <c r="BX43" s="13">
        <f t="array" ref="BX43">INDEX(BW:BW,MIN(IF(ISNUMBER(BW43:BW239),ROW(BW43:BW239),"")))</f>
        <v>22.6</v>
      </c>
      <c r="BY43" s="13">
        <f>IF('Données projet'!$A$114&gt;35,BY42+BX43-CG42,IF(A43&lt;'Données projet'!$A$114,$BV$205^A43,IF(A43='Données projet'!$A$114,'Données projet'!$B$114,BY42+BX43-CG42)))</f>
        <v>448.00000000000017</v>
      </c>
      <c r="BZ43" s="14">
        <f>BY43*VLOOKUP('Données projet'!$B$12,Paramètres!$A$1:$I$89,3,0)*VLOOKUP('Données projet'!$B$12,Paramètres!$A$1:$I$89,5,0)</f>
        <v>215.48800000000006</v>
      </c>
      <c r="CA43" s="14">
        <f t="shared" si="39"/>
        <v>53.133045236186121</v>
      </c>
      <c r="CB43" s="22">
        <f t="shared" si="10"/>
        <v>467.84832045302431</v>
      </c>
      <c r="CC43" s="62">
        <f t="shared" si="11"/>
        <v>761.18165378635763</v>
      </c>
      <c r="CD43" s="62">
        <f ca="1">AVERAGE(OFFSET($CC$3,0,0,'Données projet'!$E$12+1,1))-AVERAGE(OFFSET($H$3,0,0,'Données projet'!$E$12+1,1))</f>
        <v>303.89994044125814</v>
      </c>
      <c r="CE43" s="62">
        <f t="shared" si="40"/>
        <v>310.35872811328807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112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8.2912505645131311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0.49014336159920735</v>
      </c>
      <c r="CN43" s="24">
        <f t="shared" si="12"/>
        <v>8.7813939261123384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137</v>
      </c>
      <c r="O44" s="14">
        <f>N44*VLOOKUP('Données projet'!$B$9,Paramètres!$A$1:$I$89,3,0)*VLOOKUP('Données projet'!$B$9,Paramètres!$A$1:$I$89,5,0)</f>
        <v>64.116</v>
      </c>
      <c r="P44" s="14">
        <f t="shared" si="33"/>
        <v>18.204870493705258</v>
      </c>
      <c r="Q44" s="22">
        <f t="shared" si="53"/>
        <v>143.37551610986998</v>
      </c>
      <c r="R44" s="62">
        <f t="shared" si="0"/>
        <v>436.70884944320329</v>
      </c>
      <c r="S44" s="62">
        <f ca="1">AVERAGE(OFFSET($R$3,0,0,'Données projet'!$E$9+1,1))-AVERAGE(OFFSET($H$3,0,0,'Données projet'!$E$9+1,1))</f>
        <v>82.480973258688834</v>
      </c>
      <c r="T44" s="62">
        <f t="shared" si="34"/>
        <v>132.2124933813588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2.8727704561254352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0.23417817212187136</v>
      </c>
      <c r="AC44" s="24">
        <f t="shared" si="3"/>
        <v>3.1069486282473067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projet'!$B$10,Paramètres!$A$1:$I$89,3,0)*VLOOKUP('Données projet'!$B$10,Paramètres!$A$1:$I$89,5,0)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382.58588458673051</v>
      </c>
      <c r="AO44" s="62">
        <f t="shared" si="36"/>
        <v>485.5120768430603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6.9181296945008848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0.27996982548593213</v>
      </c>
      <c r="AX44" s="23">
        <f t="shared" si="6"/>
        <v>7.1980995199868172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243.5</v>
      </c>
      <c r="BE44" s="14">
        <f>BD44*VLOOKUP('Données projet'!$B$11,Paramètres!$A$1:$I$89,3,0)*VLOOKUP('Données projet'!$B$11,Paramètres!$A$1:$I$89,5,0)</f>
        <v>151.94399999999999</v>
      </c>
      <c r="BF44" s="14">
        <f t="shared" si="37"/>
        <v>39.02003496976517</v>
      </c>
      <c r="BG44" s="22">
        <f t="shared" si="7"/>
        <v>332.59569423900763</v>
      </c>
      <c r="BH44" s="62">
        <f t="shared" si="8"/>
        <v>625.92902757234094</v>
      </c>
      <c r="BI44" s="62">
        <f ca="1">AVERAGE(OFFSET($BH$3,0,0,'Données projet'!$E$11+1,1))-AVERAGE(OFFSET($H$3,0,0,'Données projet'!$E$11+1,1))</f>
        <v>179.4725256147085</v>
      </c>
      <c r="BJ44" s="62">
        <f t="shared" si="38"/>
        <v>282.16750121151176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8.2487469076356508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0.2780416079398717</v>
      </c>
      <c r="BS44" s="24">
        <f t="shared" si="9"/>
        <v>8.5267885155755216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21.4</v>
      </c>
      <c r="BY44" s="13">
        <f>IF('Données projet'!$A$114&gt;35,BY43+BX44-CG43,IF(A44&lt;'Données projet'!$A$114,$BV$205^A44,IF(A44='Données projet'!$A$114,'Données projet'!$B$114,BY43+BX44-CG43)))</f>
        <v>357.40000000000015</v>
      </c>
      <c r="BZ44" s="14">
        <f>BY44*VLOOKUP('Données projet'!$B$12,Paramètres!$A$1:$I$89,3,0)*VLOOKUP('Données projet'!$B$12,Paramètres!$A$1:$I$89,5,0)</f>
        <v>171.90940000000009</v>
      </c>
      <c r="CA44" s="14">
        <f t="shared" si="39"/>
        <v>43.517387284607885</v>
      </c>
      <c r="CB44" s="22">
        <f t="shared" si="10"/>
        <v>375.20165452069222</v>
      </c>
      <c r="CC44" s="62">
        <f t="shared" si="11"/>
        <v>668.53498785402553</v>
      </c>
      <c r="CD44" s="62">
        <f ca="1">AVERAGE(OFFSET($CC$3,0,0,'Données projet'!$E$12+1,1))-AVERAGE(OFFSET($H$3,0,0,'Données projet'!$E$12+1,1))</f>
        <v>303.89994044125814</v>
      </c>
      <c r="CE44" s="62">
        <f t="shared" si="40"/>
        <v>310.35872811328807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8.1286641981065202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0.3465836947403696</v>
      </c>
      <c r="CN44" s="24">
        <f t="shared" si="12"/>
        <v>8.4752478928468893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144</v>
      </c>
      <c r="O45" s="14">
        <f>N45*VLOOKUP('Données projet'!$B$9,Paramètres!$A$1:$I$89,3,0)*VLOOKUP('Données projet'!$B$9,Paramètres!$A$1:$I$89,5,0)</f>
        <v>67.391999999999996</v>
      </c>
      <c r="P45" s="14">
        <f t="shared" si="33"/>
        <v>19.02437502991798</v>
      </c>
      <c r="Q45" s="22">
        <f t="shared" si="53"/>
        <v>150.5085198437738</v>
      </c>
      <c r="R45" s="62">
        <f t="shared" si="0"/>
        <v>443.84185317710711</v>
      </c>
      <c r="S45" s="62">
        <f ca="1">AVERAGE(OFFSET($R$3,0,0,'Données projet'!$E$9+1,1))-AVERAGE(OFFSET($H$3,0,0,'Données projet'!$E$9+1,1))</f>
        <v>82.480973258688834</v>
      </c>
      <c r="T45" s="62">
        <f t="shared" si="34"/>
        <v>132.2124933813588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2.8164371796977767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0.16558897351324578</v>
      </c>
      <c r="AC45" s="24">
        <f t="shared" si="3"/>
        <v>2.9820261532110224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projet'!$B$10,Paramètres!$A$1:$I$89,3,0)*VLOOKUP('Données projet'!$B$10,Paramètres!$A$1:$I$89,5,0)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382.58588458673051</v>
      </c>
      <c r="AO45" s="62">
        <f t="shared" si="36"/>
        <v>485.5120768430603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6.7824693908341809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0.19796856212871691</v>
      </c>
      <c r="AX45" s="23">
        <f t="shared" si="6"/>
        <v>6.9804379529628982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255</v>
      </c>
      <c r="BB45" s="13">
        <f>VLOOKUP(A45,'Données projet'!$A$87:$I$107,9,0)</f>
        <v>11.5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255</v>
      </c>
      <c r="BE45" s="14">
        <f>BD45*VLOOKUP('Données projet'!$B$11,Paramètres!$A$1:$I$89,3,0)*VLOOKUP('Données projet'!$B$11,Paramètres!$A$1:$I$89,5,0)</f>
        <v>159.12</v>
      </c>
      <c r="BF45" s="14">
        <f t="shared" si="37"/>
        <v>40.643965284387697</v>
      </c>
      <c r="BG45" s="22">
        <f t="shared" si="7"/>
        <v>347.92223953697521</v>
      </c>
      <c r="BH45" s="62">
        <f t="shared" si="8"/>
        <v>641.25557287030847</v>
      </c>
      <c r="BI45" s="62">
        <f ca="1">AVERAGE(OFFSET($BH$3,0,0,'Données projet'!$E$11+1,1))-AVERAGE(OFFSET($H$3,0,0,'Données projet'!$E$11+1,1))</f>
        <v>179.4725256147085</v>
      </c>
      <c r="BJ45" s="62">
        <f t="shared" si="38"/>
        <v>282.16750121151176</v>
      </c>
      <c r="BK45" s="16">
        <f>IF(ISNA(VLOOKUP(A45,'Données projet'!$A$87:$I$107,3,0)),0,VLOOKUP(A45,'Données projet'!$A$87:$I$107,3,0))</f>
        <v>6</v>
      </c>
      <c r="BL45" s="16">
        <f>IF(ISNA(VLOOKUP(A45,'Données projet'!$A$87:$I$107,4,0)),0,VLOOKUP(A45,'Données projet'!$A$87:$I$107,4,0))</f>
        <v>67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8.0869940120157349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0.1966051064262947</v>
      </c>
      <c r="BS45" s="24">
        <f t="shared" si="9"/>
        <v>8.2835991184420301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21.4</v>
      </c>
      <c r="BY45" s="13">
        <f>IF('Données projet'!$A$114&gt;35,BY44+BX45-CG44,IF(A45&lt;'Données projet'!$A$114,$BV$205^A45,IF(A45='Données projet'!$A$114,'Données projet'!$B$114,BY44+BX45-CG44)))</f>
        <v>378.80000000000013</v>
      </c>
      <c r="BZ45" s="14">
        <f>BY45*VLOOKUP('Données projet'!$B$12,Paramètres!$A$1:$I$89,3,0)*VLOOKUP('Données projet'!$B$12,Paramètres!$A$1:$I$89,5,0)</f>
        <v>182.20280000000005</v>
      </c>
      <c r="CA45" s="14">
        <f t="shared" si="39"/>
        <v>45.811921106149796</v>
      </c>
      <c r="CB45" s="22">
        <f t="shared" si="10"/>
        <v>397.12563925987769</v>
      </c>
      <c r="CC45" s="62">
        <f t="shared" si="11"/>
        <v>690.458972593211</v>
      </c>
      <c r="CD45" s="62">
        <f ca="1">AVERAGE(OFFSET($CC$3,0,0,'Données projet'!$E$12+1,1))-AVERAGE(OFFSET($H$3,0,0,'Données projet'!$E$12+1,1))</f>
        <v>303.89994044125814</v>
      </c>
      <c r="CE45" s="62">
        <f t="shared" si="40"/>
        <v>310.35872811328807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7.9692660511772511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0.24507168079960373</v>
      </c>
      <c r="CN45" s="24">
        <f t="shared" si="12"/>
        <v>8.2143377319768547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151</v>
      </c>
      <c r="O46" s="14">
        <f>N46*VLOOKUP('Données projet'!$B$9,Paramètres!$A$1:$I$89,3,0)*VLOOKUP('Données projet'!$B$9,Paramètres!$A$1:$I$89,5,0)</f>
        <v>70.668000000000006</v>
      </c>
      <c r="P46" s="14">
        <f t="shared" si="33"/>
        <v>19.839253706984856</v>
      </c>
      <c r="Q46" s="22">
        <f t="shared" si="53"/>
        <v>157.63346687299864</v>
      </c>
      <c r="R46" s="62">
        <f t="shared" si="0"/>
        <v>450.96680020633198</v>
      </c>
      <c r="S46" s="62">
        <f ca="1">AVERAGE(OFFSET($R$3,0,0,'Données projet'!$E$9+1,1))-AVERAGE(OFFSET($H$3,0,0,'Données projet'!$E$9+1,1))</f>
        <v>82.480973258688834</v>
      </c>
      <c r="T46" s="62">
        <f t="shared" si="34"/>
        <v>132.2124933813588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2.7612085644609587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0.11708908606093571</v>
      </c>
      <c r="AC46" s="24">
        <f t="shared" si="3"/>
        <v>2.8782976505218945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projet'!$B$10,Paramètres!$A$1:$I$89,3,0)*VLOOKUP('Données projet'!$B$10,Paramètres!$A$1:$I$89,5,0)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382.58588458673051</v>
      </c>
      <c r="AO46" s="62">
        <f t="shared" si="36"/>
        <v>485.5120768430603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6.6494693029777663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0.13998491274296607</v>
      </c>
      <c r="AX46" s="23">
        <f t="shared" si="6"/>
        <v>6.789454215720732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10.666666666666666</v>
      </c>
      <c r="BD46" s="13">
        <f>IF('Données projet'!$A$88&gt;35,BD45+BC46-BL45,IF(A46&lt;'Données projet'!$A$88,$BA$205^A46,IF(A46='Données projet'!$A$88,'Données projet'!$B$88,BD45+BC46-BL45)))</f>
        <v>198.66666666666669</v>
      </c>
      <c r="BE46" s="14">
        <f>BD46*VLOOKUP('Données projet'!$B$11,Paramètres!$A$1:$I$89,3,0)*VLOOKUP('Données projet'!$B$11,Paramètres!$A$1:$I$89,5,0)</f>
        <v>123.968</v>
      </c>
      <c r="BF46" s="14">
        <f t="shared" si="37"/>
        <v>32.598710622532096</v>
      </c>
      <c r="BG46" s="22">
        <f t="shared" si="7"/>
        <v>272.68702100091008</v>
      </c>
      <c r="BH46" s="62">
        <f t="shared" si="8"/>
        <v>566.02035433424339</v>
      </c>
      <c r="BI46" s="62">
        <f ca="1">AVERAGE(OFFSET($BH$3,0,0,'Données projet'!$E$11+1,1))-AVERAGE(OFFSET($H$3,0,0,'Données projet'!$E$11+1,1))</f>
        <v>179.4725256147085</v>
      </c>
      <c r="BJ46" s="62">
        <f t="shared" si="38"/>
        <v>282.16750121151176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7.9284129920194015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0.13902080396993585</v>
      </c>
      <c r="BS46" s="24">
        <f t="shared" si="9"/>
        <v>8.0674337959893379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21.4</v>
      </c>
      <c r="BY46" s="13">
        <f>IF('Données projet'!$A$114&gt;35,BY45+BX46-CG45,IF(A46&lt;'Données projet'!$A$114,$BV$205^A46,IF(A46='Données projet'!$A$114,'Données projet'!$B$114,BY45+BX46-CG45)))</f>
        <v>400.2000000000001</v>
      </c>
      <c r="BZ46" s="14">
        <f>BY46*VLOOKUP('Données projet'!$B$12,Paramètres!$A$1:$I$89,3,0)*VLOOKUP('Données projet'!$B$12,Paramètres!$A$1:$I$89,5,0)</f>
        <v>192.49620000000007</v>
      </c>
      <c r="CA46" s="14">
        <f t="shared" si="39"/>
        <v>48.091407301280832</v>
      </c>
      <c r="CB46" s="22">
        <f t="shared" si="10"/>
        <v>419.02341604973094</v>
      </c>
      <c r="CC46" s="62">
        <f t="shared" si="11"/>
        <v>712.3567493830642</v>
      </c>
      <c r="CD46" s="62">
        <f ca="1">AVERAGE(OFFSET($CC$3,0,0,'Données projet'!$E$12+1,1))-AVERAGE(OFFSET($H$3,0,0,'Données projet'!$E$12+1,1))</f>
        <v>303.89994044125814</v>
      </c>
      <c r="CE46" s="62">
        <f t="shared" si="40"/>
        <v>310.35872811328807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7.8129936046859951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0.17329184737018483</v>
      </c>
      <c r="CN46" s="24">
        <f t="shared" si="12"/>
        <v>7.9862854520561797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158</v>
      </c>
      <c r="O47" s="14">
        <f>N47*VLOOKUP('Données projet'!$B$9,Paramètres!$A$1:$I$89,3,0)*VLOOKUP('Données projet'!$B$9,Paramètres!$A$1:$I$89,5,0)</f>
        <v>73.944000000000003</v>
      </c>
      <c r="P47" s="14">
        <f t="shared" si="33"/>
        <v>20.649745460165708</v>
      </c>
      <c r="Q47" s="22">
        <f t="shared" si="53"/>
        <v>164.75077334312192</v>
      </c>
      <c r="R47" s="62">
        <f t="shared" si="0"/>
        <v>458.08410667645524</v>
      </c>
      <c r="S47" s="62">
        <f ca="1">AVERAGE(OFFSET($R$3,0,0,'Données projet'!$E$9+1,1))-AVERAGE(OFFSET($H$3,0,0,'Données projet'!$E$9+1,1))</f>
        <v>82.480973258688834</v>
      </c>
      <c r="T47" s="62">
        <f t="shared" si="34"/>
        <v>132.2124933813588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2.7070629486828057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8.2794486756622904E-2</v>
      </c>
      <c r="AC47" s="24">
        <f t="shared" si="3"/>
        <v>2.7898574354394285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projet'!$B$10,Paramètres!$A$1:$I$89,3,0)*VLOOKUP('Données projet'!$B$10,Paramètres!$A$1:$I$89,5,0)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382.58588458673051</v>
      </c>
      <c r="AO47" s="62">
        <f t="shared" si="36"/>
        <v>485.5120768430603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6.5190772657221725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9.8984281064358456E-2</v>
      </c>
      <c r="AX47" s="23">
        <f t="shared" si="6"/>
        <v>6.6180615467865307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10.666666666666666</v>
      </c>
      <c r="BD47" s="13">
        <f>IF('Données projet'!$A$88&gt;35,BD46+BC47-BL46,IF(A47&lt;'Données projet'!$A$88,$BA$205^A47,IF(A47='Données projet'!$A$88,'Données projet'!$B$88,BD46+BC47-BL46)))</f>
        <v>209.33333333333334</v>
      </c>
      <c r="BE47" s="14">
        <f>BD47*VLOOKUP('Données projet'!$B$11,Paramètres!$A$1:$I$89,3,0)*VLOOKUP('Données projet'!$B$11,Paramètres!$A$1:$I$89,5,0)</f>
        <v>130.62400000000002</v>
      </c>
      <c r="BF47" s="14">
        <f t="shared" si="37"/>
        <v>34.140507202645395</v>
      </c>
      <c r="BG47" s="22">
        <f t="shared" si="7"/>
        <v>286.96485004460743</v>
      </c>
      <c r="BH47" s="62">
        <f t="shared" si="8"/>
        <v>580.29818337794075</v>
      </c>
      <c r="BI47" s="62">
        <f ca="1">AVERAGE(OFFSET($BH$3,0,0,'Données projet'!$E$11+1,1))-AVERAGE(OFFSET($H$3,0,0,'Données projet'!$E$11+1,1))</f>
        <v>179.4725256147085</v>
      </c>
      <c r="BJ47" s="62">
        <f t="shared" si="38"/>
        <v>282.16750121151176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7.7729416491003249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9.8302553213147348E-2</v>
      </c>
      <c r="BS47" s="24">
        <f t="shared" si="9"/>
        <v>7.8712442023134725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21.4</v>
      </c>
      <c r="BY47" s="13">
        <f>IF('Données projet'!$A$114&gt;35,BY46+BX47-CG46,IF(A47&lt;'Données projet'!$A$114,$BV$205^A47,IF(A47='Données projet'!$A$114,'Données projet'!$B$114,BY46+BX47-CG46)))</f>
        <v>421.60000000000008</v>
      </c>
      <c r="BZ47" s="14">
        <f>BY47*VLOOKUP('Données projet'!$B$12,Paramètres!$A$1:$I$89,3,0)*VLOOKUP('Données projet'!$B$12,Paramètres!$A$1:$I$89,5,0)</f>
        <v>202.78960000000004</v>
      </c>
      <c r="CA47" s="14">
        <f t="shared" si="39"/>
        <v>50.356742263119386</v>
      </c>
      <c r="CB47" s="22">
        <f t="shared" si="10"/>
        <v>440.89654610826636</v>
      </c>
      <c r="CC47" s="62">
        <f t="shared" si="11"/>
        <v>734.22987944159968</v>
      </c>
      <c r="CD47" s="62">
        <f ca="1">AVERAGE(OFFSET($CC$3,0,0,'Données projet'!$E$12+1,1))-AVERAGE(OFFSET($H$3,0,0,'Données projet'!$E$12+1,1))</f>
        <v>303.89994044125814</v>
      </c>
      <c r="CE47" s="62">
        <f t="shared" si="40"/>
        <v>310.35872811328807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7.6597855655536522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0.12253584039980188</v>
      </c>
      <c r="CN47" s="24">
        <f t="shared" si="12"/>
        <v>7.7823214059534545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165</v>
      </c>
      <c r="O48" s="14">
        <f>N48*VLOOKUP('Données projet'!$B$9,Paramètres!$A$1:$I$89,3,0)*VLOOKUP('Données projet'!$B$9,Paramètres!$A$1:$I$89,5,0)</f>
        <v>77.22</v>
      </c>
      <c r="P48" s="14">
        <f t="shared" si="33"/>
        <v>21.456066856215884</v>
      </c>
      <c r="Q48" s="22">
        <f t="shared" si="53"/>
        <v>171.86081644124263</v>
      </c>
      <c r="R48" s="62">
        <f t="shared" si="0"/>
        <v>465.19414977457598</v>
      </c>
      <c r="S48" s="62">
        <f ca="1">AVERAGE(OFFSET($R$3,0,0,'Données projet'!$E$9+1,1))-AVERAGE(OFFSET($H$3,0,0,'Données projet'!$E$9+1,1))</f>
        <v>82.480973258688834</v>
      </c>
      <c r="T48" s="62">
        <f t="shared" si="34"/>
        <v>132.2124933813588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2.6539790954044977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5.8544543030467862E-2</v>
      </c>
      <c r="AC48" s="24">
        <f t="shared" si="3"/>
        <v>2.7125236384349658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projet'!$B$10,Paramètres!$A$1:$I$89,3,0)*VLOOKUP('Données projet'!$B$10,Paramètres!$A$1:$I$89,5,0)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382.58588458673051</v>
      </c>
      <c r="AO48" s="62">
        <f t="shared" si="36"/>
        <v>485.5120768430603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6.3912421367858716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6.9992456371483033E-2</v>
      </c>
      <c r="AX48" s="23">
        <f t="shared" si="6"/>
        <v>6.4612345931573545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10.666666666666666</v>
      </c>
      <c r="BD48" s="13">
        <f>IF('Données projet'!$A$88&gt;35,BD47+BC48-BL47,IF(A48&lt;'Données projet'!$A$88,$BA$205^A48,IF(A48='Données projet'!$A$88,'Données projet'!$B$88,BD47+BC48-BL47)))</f>
        <v>220</v>
      </c>
      <c r="BE48" s="14">
        <f>BD48*VLOOKUP('Données projet'!$B$11,Paramètres!$A$1:$I$89,3,0)*VLOOKUP('Données projet'!$B$11,Paramètres!$A$1:$I$89,5,0)</f>
        <v>137.28</v>
      </c>
      <c r="BF48" s="14">
        <f t="shared" si="37"/>
        <v>35.673181961873446</v>
      </c>
      <c r="BG48" s="22">
        <f t="shared" si="7"/>
        <v>301.22679191692959</v>
      </c>
      <c r="BH48" s="62">
        <f t="shared" si="8"/>
        <v>594.5601252502629</v>
      </c>
      <c r="BI48" s="62">
        <f ca="1">AVERAGE(OFFSET($BH$3,0,0,'Données projet'!$E$11+1,1))-AVERAGE(OFFSET($H$3,0,0,'Données projet'!$E$11+1,1))</f>
        <v>179.4725256147085</v>
      </c>
      <c r="BJ48" s="62">
        <f t="shared" si="38"/>
        <v>282.16750121151176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7.6205190043877362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6.9510401984967926E-2</v>
      </c>
      <c r="BS48" s="24">
        <f t="shared" si="9"/>
        <v>7.6900294063727044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21.4</v>
      </c>
      <c r="BY48" s="13">
        <f>IF('Données projet'!$A$114&gt;35,BY47+BX48-CG47,IF(A48&lt;'Données projet'!$A$114,$BV$205^A48,IF(A48='Données projet'!$A$114,'Données projet'!$B$114,BY47+BX48-CG47)))</f>
        <v>443.00000000000006</v>
      </c>
      <c r="BZ48" s="14">
        <f>BY48*VLOOKUP('Données projet'!$B$12,Paramètres!$A$1:$I$89,3,0)*VLOOKUP('Données projet'!$B$12,Paramètres!$A$1:$I$89,5,0)</f>
        <v>213.08300000000003</v>
      </c>
      <c r="CA48" s="14">
        <f t="shared" si="39"/>
        <v>52.608726244511772</v>
      </c>
      <c r="CB48" s="22">
        <f t="shared" si="10"/>
        <v>462.74642320919139</v>
      </c>
      <c r="CC48" s="62">
        <f t="shared" si="11"/>
        <v>756.07975654252471</v>
      </c>
      <c r="CD48" s="62">
        <f ca="1">AVERAGE(OFFSET($CC$3,0,0,'Données projet'!$E$12+1,1))-AVERAGE(OFFSET($H$3,0,0,'Données projet'!$E$12+1,1))</f>
        <v>303.89994044125814</v>
      </c>
      <c r="CE48" s="62">
        <f t="shared" si="40"/>
        <v>310.35872811328807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7.5095818426210172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8.6645923685092427E-2</v>
      </c>
      <c r="CN48" s="24">
        <f t="shared" si="12"/>
        <v>7.59622776630611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172</v>
      </c>
      <c r="O49" s="14">
        <f>N49*VLOOKUP('Données projet'!$B$9,Paramètres!$A$1:$I$89,3,0)*VLOOKUP('Données projet'!$B$9,Paramètres!$A$1:$I$89,5,0)</f>
        <v>80.495999999999995</v>
      </c>
      <c r="P49" s="14">
        <f t="shared" si="33"/>
        <v>22.258415047134118</v>
      </c>
      <c r="Q49" s="22">
        <f t="shared" si="53"/>
        <v>178.96393954042523</v>
      </c>
      <c r="R49" s="62">
        <f t="shared" si="0"/>
        <v>472.29727287375852</v>
      </c>
      <c r="S49" s="62">
        <f ca="1">AVERAGE(OFFSET($R$3,0,0,'Données projet'!$E$9+1,1))-AVERAGE(OFFSET($H$3,0,0,'Données projet'!$E$9+1,1))</f>
        <v>82.480973258688834</v>
      </c>
      <c r="T49" s="62">
        <f t="shared" si="34"/>
        <v>132.2124933813588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2.6019361841110236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4.1397243378311459E-2</v>
      </c>
      <c r="AC49" s="24">
        <f t="shared" si="3"/>
        <v>2.6433334274893352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17.8</v>
      </c>
      <c r="AI49" s="14">
        <f>IF('Données projet'!$A$62&gt;35,AI48+AH49-AQ48,IF(A49&lt;'Données projet'!$A$62,$AF$205^A49,IF(A49='Données projet'!$A$62,'Données projet'!$B$62,AI48+AH49-AQ48)))</f>
        <v>557.79999999999995</v>
      </c>
      <c r="AJ49" s="14">
        <f>AI49*VLOOKUP('Données projet'!$B$10,Paramètres!$A$1:$I$89,3,0)*VLOOKUP('Données projet'!$B$10,Paramètres!$A$1:$I$89,5,0)</f>
        <v>311.81020000000001</v>
      </c>
      <c r="AK49" s="14">
        <f t="shared" si="35"/>
        <v>73.646743780370684</v>
      </c>
      <c r="AL49" s="22">
        <f t="shared" si="4"/>
        <v>671.33751041747894</v>
      </c>
      <c r="AM49" s="62">
        <f t="shared" si="5"/>
        <v>964.67084375081231</v>
      </c>
      <c r="AN49" s="62">
        <f ca="1">AVERAGE(OFFSET($AM$3,0,0,'Données projet'!$E$10+1,1))-AVERAGE(OFFSET($H$3,0,0,'Données projet'!$E$10+1,1))</f>
        <v>382.58588458673051</v>
      </c>
      <c r="AO49" s="62">
        <f t="shared" si="36"/>
        <v>485.5120768430603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6.2659137767562818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4.9492140532179228E-2</v>
      </c>
      <c r="AX49" s="23">
        <f t="shared" si="6"/>
        <v>6.3154059172884613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10.666666666666666</v>
      </c>
      <c r="BD49" s="13">
        <f>IF('Données projet'!$A$88&gt;35,BD48+BC49-BL48,IF(A49&lt;'Données projet'!$A$88,$BA$205^A49,IF(A49='Données projet'!$A$88,'Données projet'!$B$88,BD48+BC49-BL48)))</f>
        <v>230.66666666666666</v>
      </c>
      <c r="BE49" s="14">
        <f>BD49*VLOOKUP('Données projet'!$B$11,Paramètres!$A$1:$I$89,3,0)*VLOOKUP('Données projet'!$B$11,Paramètres!$A$1:$I$89,5,0)</f>
        <v>143.93599999999998</v>
      </c>
      <c r="BF49" s="14">
        <f t="shared" si="37"/>
        <v>37.197227655019397</v>
      </c>
      <c r="BG49" s="22">
        <f t="shared" si="7"/>
        <v>315.47370483249205</v>
      </c>
      <c r="BH49" s="62">
        <f t="shared" si="8"/>
        <v>608.80703816582536</v>
      </c>
      <c r="BI49" s="62">
        <f ca="1">AVERAGE(OFFSET($BH$3,0,0,'Données projet'!$E$11+1,1))-AVERAGE(OFFSET($H$3,0,0,'Données projet'!$E$11+1,1))</f>
        <v>179.4725256147085</v>
      </c>
      <c r="BJ49" s="62">
        <f t="shared" si="38"/>
        <v>282.16750121151176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7.4710852747693277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4.9151276606573674E-2</v>
      </c>
      <c r="BS49" s="24">
        <f t="shared" si="9"/>
        <v>7.5202365513759011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21.4</v>
      </c>
      <c r="BY49" s="13">
        <f>IF('Données projet'!$A$114&gt;35,BY48+BX49-CG48,IF(A49&lt;'Données projet'!$A$114,$BV$205^A49,IF(A49='Données projet'!$A$114,'Données projet'!$B$114,BY48+BX49-CG48)))</f>
        <v>464.40000000000003</v>
      </c>
      <c r="BZ49" s="14">
        <f>BY49*VLOOKUP('Données projet'!$B$12,Paramètres!$A$1:$I$89,3,0)*VLOOKUP('Données projet'!$B$12,Paramètres!$A$1:$I$89,5,0)</f>
        <v>223.37640000000002</v>
      </c>
      <c r="CA49" s="14">
        <f t="shared" si="39"/>
        <v>54.848077814326416</v>
      </c>
      <c r="CB49" s="22">
        <f t="shared" si="10"/>
        <v>484.5742988599518</v>
      </c>
      <c r="CC49" s="62">
        <f t="shared" si="11"/>
        <v>777.90763219328505</v>
      </c>
      <c r="CD49" s="62">
        <f ca="1">AVERAGE(OFFSET($CC$3,0,0,'Données projet'!$E$12+1,1))-AVERAGE(OFFSET($H$3,0,0,'Données projet'!$E$12+1,1))</f>
        <v>303.89994044125814</v>
      </c>
      <c r="CE49" s="62">
        <f t="shared" si="40"/>
        <v>310.35872811328807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7.3623235230798665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6.1267920199900953E-2</v>
      </c>
      <c r="CN49" s="24">
        <f t="shared" si="12"/>
        <v>7.4235914432797676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179</v>
      </c>
      <c r="O50" s="14">
        <f>N50*VLOOKUP('Données projet'!$B$9,Paramètres!$A$1:$I$89,3,0)*VLOOKUP('Données projet'!$B$9,Paramètres!$A$1:$I$89,5,0)</f>
        <v>83.772000000000006</v>
      </c>
      <c r="P50" s="14">
        <f t="shared" si="33"/>
        <v>23.056970229527074</v>
      </c>
      <c r="Q50" s="22">
        <f t="shared" si="53"/>
        <v>186.06045648309296</v>
      </c>
      <c r="R50" s="62">
        <f t="shared" si="0"/>
        <v>479.39378981642631</v>
      </c>
      <c r="S50" s="62">
        <f ca="1">AVERAGE(OFFSET($R$3,0,0,'Données projet'!$E$9+1,1))-AVERAGE(OFFSET($H$3,0,0,'Données projet'!$E$9+1,1))</f>
        <v>82.480973258688834</v>
      </c>
      <c r="T50" s="62">
        <f t="shared" si="34"/>
        <v>132.2124933813588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2.5509138025649731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2.9272271515233934E-2</v>
      </c>
      <c r="AC50" s="24">
        <f t="shared" si="3"/>
        <v>2.5801860740802072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17.8</v>
      </c>
      <c r="AI50" s="14">
        <f>IF('Données projet'!$A$62&gt;35,AI49+AH50-AQ49,IF(A50&lt;'Données projet'!$A$62,$AF$205^A50,IF(A50='Données projet'!$A$62,'Données projet'!$B$62,AI49+AH50-AQ49)))</f>
        <v>575.59999999999991</v>
      </c>
      <c r="AJ50" s="14">
        <f>AI50*VLOOKUP('Données projet'!$B$10,Paramètres!$A$1:$I$89,3,0)*VLOOKUP('Données projet'!$B$10,Paramètres!$A$1:$I$89,5,0)</f>
        <v>321.76039999999995</v>
      </c>
      <c r="AK50" s="14">
        <f t="shared" si="35"/>
        <v>75.719522083505169</v>
      </c>
      <c r="AL50" s="22">
        <f t="shared" si="4"/>
        <v>692.27753096210472</v>
      </c>
      <c r="AM50" s="62">
        <f t="shared" si="5"/>
        <v>985.61086429543798</v>
      </c>
      <c r="AN50" s="62">
        <f ca="1">AVERAGE(OFFSET($AM$3,0,0,'Données projet'!$E$10+1,1))-AVERAGE(OFFSET($H$3,0,0,'Données projet'!$E$10+1,1))</f>
        <v>382.58588458673051</v>
      </c>
      <c r="AO50" s="62">
        <f t="shared" si="36"/>
        <v>485.5120768430603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6.1430430294241205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3.4996228185741517E-2</v>
      </c>
      <c r="AX50" s="23">
        <f t="shared" si="6"/>
        <v>6.1780392576098624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10.666666666666666</v>
      </c>
      <c r="BD50" s="13">
        <f>IF('Données projet'!$A$88&gt;35,BD49+BC50-BL49,IF(A50&lt;'Données projet'!$A$88,$BA$205^A50,IF(A50='Données projet'!$A$88,'Données projet'!$B$88,BD49+BC50-BL49)))</f>
        <v>241.33333333333331</v>
      </c>
      <c r="BE50" s="14">
        <f>BD50*VLOOKUP('Données projet'!$B$11,Paramètres!$A$1:$I$89,3,0)*VLOOKUP('Données projet'!$B$11,Paramètres!$A$1:$I$89,5,0)</f>
        <v>150.59199999999998</v>
      </c>
      <c r="BF50" s="14">
        <f t="shared" si="37"/>
        <v>38.713088888505631</v>
      </c>
      <c r="BG50" s="22">
        <f t="shared" si="7"/>
        <v>329.70636314748066</v>
      </c>
      <c r="BH50" s="62">
        <f t="shared" si="8"/>
        <v>623.03969648081397</v>
      </c>
      <c r="BI50" s="62">
        <f ca="1">AVERAGE(OFFSET($BH$3,0,0,'Données projet'!$E$11+1,1))-AVERAGE(OFFSET($H$3,0,0,'Données projet'!$E$11+1,1))</f>
        <v>179.4725256147085</v>
      </c>
      <c r="BJ50" s="62">
        <f t="shared" si="38"/>
        <v>282.16750121151176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7.3245818494431614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3.4755200992483963E-2</v>
      </c>
      <c r="BS50" s="24">
        <f t="shared" si="9"/>
        <v>7.359337050435645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21.4</v>
      </c>
      <c r="BY50" s="13">
        <f>IF('Données projet'!$A$114&gt;35,BY49+BX50-CG49,IF(A50&lt;'Données projet'!$A$114,$BV$205^A50,IF(A50='Données projet'!$A$114,'Données projet'!$B$114,BY49+BX50-CG49)))</f>
        <v>485.8</v>
      </c>
      <c r="BZ50" s="14">
        <f>BY50*VLOOKUP('Données projet'!$B$12,Paramètres!$A$1:$I$89,3,0)*VLOOKUP('Données projet'!$B$12,Paramètres!$A$1:$I$89,5,0)</f>
        <v>233.66980000000001</v>
      </c>
      <c r="CA50" s="14">
        <f t="shared" si="39"/>
        <v>57.075445573737625</v>
      </c>
      <c r="CB50" s="22">
        <f t="shared" si="10"/>
        <v>506.38130270759302</v>
      </c>
      <c r="CC50" s="62">
        <f t="shared" si="11"/>
        <v>799.71463604092628</v>
      </c>
      <c r="CD50" s="62">
        <f ca="1">AVERAGE(OFFSET($CC$3,0,0,'Données projet'!$E$12+1,1))-AVERAGE(OFFSET($H$3,0,0,'Données projet'!$E$12+1,1))</f>
        <v>303.89994044125814</v>
      </c>
      <c r="CE50" s="62">
        <f t="shared" si="40"/>
        <v>310.35872811328807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7.2179528493662124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4.332296184254622E-2</v>
      </c>
      <c r="CN50" s="24">
        <f t="shared" si="12"/>
        <v>7.2612758112087583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186</v>
      </c>
      <c r="O51" s="14">
        <f>N51*VLOOKUP('Données projet'!$B$9,Paramètres!$A$1:$I$89,3,0)*VLOOKUP('Données projet'!$B$9,Paramètres!$A$1:$I$89,5,0)</f>
        <v>87.048000000000002</v>
      </c>
      <c r="P51" s="14">
        <f t="shared" si="33"/>
        <v>23.851897708444891</v>
      </c>
      <c r="Q51" s="22">
        <f t="shared" si="53"/>
        <v>193.15065517554152</v>
      </c>
      <c r="R51" s="62">
        <f t="shared" si="0"/>
        <v>486.48398850887486</v>
      </c>
      <c r="S51" s="62">
        <f ca="1">AVERAGE(OFFSET($R$3,0,0,'Données projet'!$E$9+1,1))-AVERAGE(OFFSET($H$3,0,0,'Données projet'!$E$9+1,1))</f>
        <v>82.480973258688834</v>
      </c>
      <c r="T51" s="62">
        <f t="shared" si="34"/>
        <v>132.2124933813588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2.5008919388004607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2.0698621689155729E-2</v>
      </c>
      <c r="AC51" s="24">
        <f t="shared" si="3"/>
        <v>2.5215905604896163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17.8</v>
      </c>
      <c r="AI51" s="14">
        <f>IF('Données projet'!$A$62&gt;35,AI50+AH51-AQ50,IF(A51&lt;'Données projet'!$A$62,$AF$205^A51,IF(A51='Données projet'!$A$62,'Données projet'!$B$62,AI50+AH51-AQ50)))</f>
        <v>593.39999999999986</v>
      </c>
      <c r="AJ51" s="14">
        <f>AI51*VLOOKUP('Données projet'!$B$10,Paramètres!$A$1:$I$89,3,0)*VLOOKUP('Données projet'!$B$10,Paramètres!$A$1:$I$89,5,0)</f>
        <v>331.71059999999994</v>
      </c>
      <c r="AK51" s="14">
        <f t="shared" si="35"/>
        <v>77.784851407016433</v>
      </c>
      <c r="AL51" s="22">
        <f t="shared" si="4"/>
        <v>713.20457786722011</v>
      </c>
      <c r="AM51" s="62">
        <f t="shared" si="5"/>
        <v>1006.5379112005535</v>
      </c>
      <c r="AN51" s="62">
        <f ca="1">AVERAGE(OFFSET($AM$3,0,0,'Données projet'!$E$10+1,1))-AVERAGE(OFFSET($H$3,0,0,'Données projet'!$E$10+1,1))</f>
        <v>382.58588458673051</v>
      </c>
      <c r="AO51" s="62">
        <f t="shared" si="36"/>
        <v>485.5120768430603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6.0225817025033868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2.4746070266089614E-2</v>
      </c>
      <c r="AX51" s="23">
        <f t="shared" si="6"/>
        <v>6.0473277727694761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252</v>
      </c>
      <c r="BB51" s="13">
        <f>VLOOKUP(A51,'Données projet'!$A$87:$I$107,9,0)</f>
        <v>10.666666666666666</v>
      </c>
      <c r="BC51" s="13">
        <f t="array" ref="BC51">INDEX(BB:BB,MIN(IF(ISNUMBER(BB51:BB247),ROW(BB51:BB247),"")))</f>
        <v>10.666666666666666</v>
      </c>
      <c r="BD51" s="13">
        <f>IF('Données projet'!$A$88&gt;35,BD50+BC51-BL50,IF(A51&lt;'Données projet'!$A$88,$BA$205^A51,IF(A51='Données projet'!$A$88,'Données projet'!$B$88,BD50+BC51-BL50)))</f>
        <v>251.99999999999997</v>
      </c>
      <c r="BE51" s="14">
        <f>BD51*VLOOKUP('Données projet'!$B$11,Paramètres!$A$1:$I$89,3,0)*VLOOKUP('Données projet'!$B$11,Paramètres!$A$1:$I$89,5,0)</f>
        <v>157.24799999999999</v>
      </c>
      <c r="BF51" s="14">
        <f t="shared" si="37"/>
        <v>40.22116874434861</v>
      </c>
      <c r="BG51" s="22">
        <f t="shared" si="7"/>
        <v>343.92546889640715</v>
      </c>
      <c r="BH51" s="62">
        <f t="shared" si="8"/>
        <v>637.25880222974047</v>
      </c>
      <c r="BI51" s="62">
        <f ca="1">AVERAGE(OFFSET($BH$3,0,0,'Données projet'!$E$11+1,1))-AVERAGE(OFFSET($H$3,0,0,'Données projet'!$E$11+1,1))</f>
        <v>179.4725256147085</v>
      </c>
      <c r="BJ51" s="62">
        <f t="shared" si="38"/>
        <v>282.16750121151176</v>
      </c>
      <c r="BK51" s="16">
        <f>IF(ISNA(VLOOKUP(A51,'Données projet'!$A$87:$I$107,3,0)),0,VLOOKUP(A51,'Données projet'!$A$87:$I$107,3,0))</f>
        <v>7</v>
      </c>
      <c r="BL51" s="16">
        <f>IF(ISNA(VLOOKUP(A51,'Données projet'!$A$87:$I$107,4,0)),0,VLOOKUP(A51,'Données projet'!$A$87:$I$107,4,0))</f>
        <v>65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7.1809512669293749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2.4575638303286837E-2</v>
      </c>
      <c r="BS51" s="24">
        <f t="shared" si="9"/>
        <v>7.205526905232662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21.4</v>
      </c>
      <c r="BY51" s="13">
        <f>IF('Données projet'!$A$114&gt;35,BY50+BX51-CG50,IF(A51&lt;'Données projet'!$A$114,$BV$205^A51,IF(A51='Données projet'!$A$114,'Données projet'!$B$114,BY50+BX51-CG50)))</f>
        <v>507.2</v>
      </c>
      <c r="BZ51" s="14">
        <f>BY51*VLOOKUP('Données projet'!$B$12,Paramètres!$A$1:$I$89,3,0)*VLOOKUP('Données projet'!$B$12,Paramètres!$A$1:$I$89,5,0)</f>
        <v>243.9632</v>
      </c>
      <c r="CA51" s="14">
        <f t="shared" si="39"/>
        <v>59.291417749769451</v>
      </c>
      <c r="CB51" s="22">
        <f t="shared" si="10"/>
        <v>528.16845924751522</v>
      </c>
      <c r="CC51" s="62">
        <f t="shared" si="11"/>
        <v>821.50179258084859</v>
      </c>
      <c r="CD51" s="62">
        <f ca="1">AVERAGE(OFFSET($CC$3,0,0,'Données projet'!$E$12+1,1))-AVERAGE(OFFSET($H$3,0,0,'Données projet'!$E$12+1,1))</f>
        <v>303.89994044125814</v>
      </c>
      <c r="CE51" s="62">
        <f t="shared" si="40"/>
        <v>310.35872811328807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7.0764131965066666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3.063396009995048E-2</v>
      </c>
      <c r="CN51" s="24">
        <f t="shared" si="12"/>
        <v>7.1070471566066171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193</v>
      </c>
      <c r="O52" s="14">
        <f>N52*VLOOKUP('Données projet'!$B$9,Paramètres!$A$1:$I$89,3,0)*VLOOKUP('Données projet'!$B$9,Paramètres!$A$1:$I$89,5,0)</f>
        <v>90.324000000000012</v>
      </c>
      <c r="P52" s="14">
        <f t="shared" si="33"/>
        <v>24.643349641795833</v>
      </c>
      <c r="Q52" s="22">
        <f t="shared" si="53"/>
        <v>200.23480062612774</v>
      </c>
      <c r="R52" s="62">
        <f t="shared" si="0"/>
        <v>493.56813395946108</v>
      </c>
      <c r="S52" s="62">
        <f ca="1">AVERAGE(OFFSET($R$3,0,0,'Données projet'!$E$9+1,1))-AVERAGE(OFFSET($H$3,0,0,'Données projet'!$E$9+1,1))</f>
        <v>82.480973258688834</v>
      </c>
      <c r="T52" s="62">
        <f t="shared" si="34"/>
        <v>132.2124933813588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2.4518509732740461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1.4636135757616967E-2</v>
      </c>
      <c r="AC52" s="24">
        <f t="shared" si="3"/>
        <v>2.4664871090316631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17.8</v>
      </c>
      <c r="AI52" s="14">
        <f>IF('Données projet'!$A$62&gt;35,AI51+AH52-AQ51,IF(A52&lt;'Données projet'!$A$62,$AF$205^A52,IF(A52='Données projet'!$A$62,'Données projet'!$B$62,AI51+AH52-AQ51)))</f>
        <v>611.19999999999982</v>
      </c>
      <c r="AJ52" s="14">
        <f>AI52*VLOOKUP('Données projet'!$B$10,Paramètres!$A$1:$I$89,3,0)*VLOOKUP('Données projet'!$B$10,Paramètres!$A$1:$I$89,5,0)</f>
        <v>341.66079999999988</v>
      </c>
      <c r="AK52" s="14">
        <f t="shared" si="35"/>
        <v>79.842980844864144</v>
      </c>
      <c r="AL52" s="22">
        <f t="shared" si="4"/>
        <v>734.11908497147158</v>
      </c>
      <c r="AM52" s="62">
        <f t="shared" si="5"/>
        <v>1027.452418304805</v>
      </c>
      <c r="AN52" s="62">
        <f ca="1">AVERAGE(OFFSET($AM$3,0,0,'Données projet'!$E$10+1,1))-AVERAGE(OFFSET($H$3,0,0,'Données projet'!$E$10+1,1))</f>
        <v>382.58588458673051</v>
      </c>
      <c r="AO52" s="62">
        <f t="shared" si="36"/>
        <v>485.5120768430603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5.9044825487294146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1.7498114092870758E-2</v>
      </c>
      <c r="AX52" s="23">
        <f t="shared" si="6"/>
        <v>5.9219806628222855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9.75</v>
      </c>
      <c r="BD52" s="13">
        <f>IF('Données projet'!$A$88&gt;35,BD51+BC52-BL51,IF(A52&lt;'Données projet'!$A$88,$BA$205^A52,IF(A52='Données projet'!$A$88,'Données projet'!$B$88,BD51+BC52-BL51)))</f>
        <v>196.75</v>
      </c>
      <c r="BE52" s="14">
        <f>BD52*VLOOKUP('Données projet'!$B$11,Paramètres!$A$1:$I$89,3,0)*VLOOKUP('Données projet'!$B$11,Paramètres!$A$1:$I$89,5,0)</f>
        <v>122.77200000000001</v>
      </c>
      <c r="BF52" s="14">
        <f t="shared" si="37"/>
        <v>32.320660955470466</v>
      </c>
      <c r="BG52" s="22">
        <f t="shared" si="7"/>
        <v>270.11971783077774</v>
      </c>
      <c r="BH52" s="62">
        <f t="shared" si="8"/>
        <v>563.453051164111</v>
      </c>
      <c r="BI52" s="62">
        <f ca="1">AVERAGE(OFFSET($BH$3,0,0,'Données projet'!$E$11+1,1))-AVERAGE(OFFSET($H$3,0,0,'Données projet'!$E$11+1,1))</f>
        <v>179.4725256147085</v>
      </c>
      <c r="BJ52" s="62">
        <f t="shared" si="38"/>
        <v>282.16750121151176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7.0401371925326783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1.7377600496241982E-2</v>
      </c>
      <c r="BS52" s="24">
        <f t="shared" si="9"/>
        <v>7.0575147930289202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21.4</v>
      </c>
      <c r="BY52" s="13">
        <f>IF('Données projet'!$A$114&gt;35,BY51+BX52-CG51,IF(A52&lt;'Données projet'!$A$114,$BV$205^A52,IF(A52='Données projet'!$A$114,'Données projet'!$B$114,BY51+BX52-CG51)))</f>
        <v>528.6</v>
      </c>
      <c r="BZ52" s="14">
        <f>BY52*VLOOKUP('Données projet'!$B$12,Paramètres!$A$1:$I$89,3,0)*VLOOKUP('Données projet'!$B$12,Paramètres!$A$1:$I$89,5,0)</f>
        <v>254.25659999999999</v>
      </c>
      <c r="CA52" s="14">
        <f t="shared" si="39"/>
        <v>61.496530124099543</v>
      </c>
      <c r="CB52" s="22">
        <f t="shared" si="10"/>
        <v>549.9367016328066</v>
      </c>
      <c r="CC52" s="62">
        <f t="shared" si="11"/>
        <v>843.27003496613997</v>
      </c>
      <c r="CD52" s="62">
        <f ca="1">AVERAGE(OFFSET($CC$3,0,0,'Données projet'!$E$12+1,1))-AVERAGE(OFFSET($H$3,0,0,'Données projet'!$E$12+1,1))</f>
        <v>303.89994044125814</v>
      </c>
      <c r="CE52" s="62">
        <f t="shared" si="40"/>
        <v>310.35872811328807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6.9376490499090329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2.1661480921273114E-2</v>
      </c>
      <c r="CN52" s="24">
        <f t="shared" si="12"/>
        <v>6.9593105308303063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200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200</v>
      </c>
      <c r="O53" s="14">
        <f>N53*VLOOKUP('Données projet'!$B$9,Paramètres!$A$1:$I$89,3,0)*VLOOKUP('Données projet'!$B$9,Paramètres!$A$1:$I$89,5,0)</f>
        <v>93.600000000000009</v>
      </c>
      <c r="P53" s="14">
        <f t="shared" si="33"/>
        <v>25.431466524572937</v>
      </c>
      <c r="Q53" s="22">
        <f t="shared" si="53"/>
        <v>207.31313753029789</v>
      </c>
      <c r="R53" s="62">
        <f t="shared" si="0"/>
        <v>500.64647086363118</v>
      </c>
      <c r="S53" s="62">
        <f ca="1">AVERAGE(OFFSET($R$3,0,0,'Données projet'!$E$9+1,1))-AVERAGE(OFFSET($H$3,0,0,'Données projet'!$E$9+1,1))</f>
        <v>82.480973258688834</v>
      </c>
      <c r="T53" s="62">
        <f t="shared" si="34"/>
        <v>132.2124933813588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60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2.4037716711695691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1.0349310844577865E-2</v>
      </c>
      <c r="AC53" s="24">
        <f t="shared" si="3"/>
        <v>2.4141209820141469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629</v>
      </c>
      <c r="AG53" s="13">
        <f>VLOOKUP(A53,'Données projet'!$A$61:$I$81,9,0)</f>
        <v>17.8</v>
      </c>
      <c r="AH53" s="13">
        <f t="array" ref="AH53">INDEX(AG:AG,MIN(IF(ISNUMBER(AG53:AG249),ROW(AG53:AG249),"")))</f>
        <v>17.8</v>
      </c>
      <c r="AI53" s="14">
        <f>IF('Données projet'!$A$62&gt;35,AI52+AH53-AQ52,IF(A53&lt;'Données projet'!$A$62,$AF$205^A53,IF(A53='Données projet'!$A$62,'Données projet'!$B$62,AI52+AH53-AQ52)))</f>
        <v>628.99999999999977</v>
      </c>
      <c r="AJ53" s="14">
        <f>AI53*VLOOKUP('Données projet'!$B$10,Paramètres!$A$1:$I$89,3,0)*VLOOKUP('Données projet'!$B$10,Paramètres!$A$1:$I$89,5,0)</f>
        <v>351.61099999999988</v>
      </c>
      <c r="AK53" s="14">
        <f t="shared" si="35"/>
        <v>81.89414415728541</v>
      </c>
      <c r="AL53" s="22">
        <f t="shared" si="4"/>
        <v>755.02145940727178</v>
      </c>
      <c r="AM53" s="62">
        <f t="shared" si="5"/>
        <v>1048.354792740605</v>
      </c>
      <c r="AN53" s="62">
        <f ca="1">AVERAGE(OFFSET($AM$3,0,0,'Données projet'!$E$10+1,1))-AVERAGE(OFFSET($H$3,0,0,'Données projet'!$E$10+1,1))</f>
        <v>382.58588458673051</v>
      </c>
      <c r="AO53" s="62">
        <f t="shared" si="36"/>
        <v>485.5120768430603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5.7886992473275791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1.2373035133044807E-2</v>
      </c>
      <c r="AX53" s="23">
        <f t="shared" si="6"/>
        <v>5.8010722824606242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9.75</v>
      </c>
      <c r="BD53" s="13">
        <f>IF('Données projet'!$A$88&gt;35,BD52+BC53-BL52,IF(A53&lt;'Données projet'!$A$88,$BA$205^A53,IF(A53='Données projet'!$A$88,'Données projet'!$B$88,BD52+BC53-BL52)))</f>
        <v>206.5</v>
      </c>
      <c r="BE53" s="14">
        <f>BD53*VLOOKUP('Données projet'!$B$11,Paramètres!$A$1:$I$89,3,0)*VLOOKUP('Données projet'!$B$11,Paramètres!$A$1:$I$89,5,0)</f>
        <v>128.85599999999999</v>
      </c>
      <c r="BF53" s="14">
        <f t="shared" si="37"/>
        <v>33.731878688740906</v>
      </c>
      <c r="BG53" s="22">
        <f t="shared" si="7"/>
        <v>283.1738887162237</v>
      </c>
      <c r="BH53" s="62">
        <f t="shared" si="8"/>
        <v>576.50722204955696</v>
      </c>
      <c r="BI53" s="62">
        <f ca="1">AVERAGE(OFFSET($BH$3,0,0,'Données projet'!$E$11+1,1))-AVERAGE(OFFSET($H$3,0,0,'Données projet'!$E$11+1,1))</f>
        <v>179.4725256147085</v>
      </c>
      <c r="BJ53" s="62">
        <f t="shared" si="38"/>
        <v>282.16750121151176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6.9020843962467966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1.2287819151643418E-2</v>
      </c>
      <c r="BS53" s="24">
        <f t="shared" si="9"/>
        <v>6.9143722153984397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550</v>
      </c>
      <c r="BW53" s="13">
        <f>VLOOKUP(A53,'Données projet'!$A$113:$I$133,9,0)</f>
        <v>21.4</v>
      </c>
      <c r="BX53" s="13">
        <f t="array" ref="BX53">INDEX(BW:BW,MIN(IF(ISNUMBER(BW53:BW249),ROW(BW53:BW249),"")))</f>
        <v>21.4</v>
      </c>
      <c r="BY53" s="13">
        <f>IF('Données projet'!$A$114&gt;35,BY52+BX53-CG52,IF(A53&lt;'Données projet'!$A$114,$BV$205^A53,IF(A53='Données projet'!$A$114,'Données projet'!$B$114,BY52+BX53-CG52)))</f>
        <v>550</v>
      </c>
      <c r="BZ53" s="14">
        <f>BY53*VLOOKUP('Données projet'!$B$12,Paramètres!$A$1:$I$89,3,0)*VLOOKUP('Données projet'!$B$12,Paramètres!$A$1:$I$89,5,0)</f>
        <v>264.55</v>
      </c>
      <c r="CA53" s="14">
        <f t="shared" si="39"/>
        <v>63.691272641742799</v>
      </c>
      <c r="CB53" s="22">
        <f t="shared" si="10"/>
        <v>571.68688318436864</v>
      </c>
      <c r="CC53" s="62">
        <f t="shared" si="11"/>
        <v>865.02021651770201</v>
      </c>
      <c r="CD53" s="62">
        <f ca="1">AVERAGE(OFFSET($CC$3,0,0,'Données projet'!$E$12+1,1))-AVERAGE(OFFSET($H$3,0,0,'Données projet'!$E$12+1,1))</f>
        <v>303.89994044125814</v>
      </c>
      <c r="CE53" s="62">
        <f t="shared" si="40"/>
        <v>310.35872811328807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112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6.8016059835884066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1.5316980049975242E-2</v>
      </c>
      <c r="CN53" s="24">
        <f t="shared" si="12"/>
        <v>6.8169229636383815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148</v>
      </c>
      <c r="O54" s="14">
        <f>N54*VLOOKUP('Données projet'!$B$9,Paramètres!$A$1:$I$89,3,0)*VLOOKUP('Données projet'!$B$9,Paramètres!$A$1:$I$89,5,0)</f>
        <v>69.26400000000001</v>
      </c>
      <c r="P54" s="14">
        <f t="shared" si="33"/>
        <v>19.490570545800445</v>
      </c>
      <c r="Q54" s="22">
        <f t="shared" si="53"/>
        <v>154.58087703393579</v>
      </c>
      <c r="R54" s="62">
        <f t="shared" si="0"/>
        <v>447.91421036726911</v>
      </c>
      <c r="S54" s="62">
        <f ca="1">AVERAGE(OFFSET($R$3,0,0,'Données projet'!$E$9+1,1))-AVERAGE(OFFSET($H$3,0,0,'Données projet'!$E$9+1,1))</f>
        <v>82.480973258688834</v>
      </c>
      <c r="T54" s="62">
        <f t="shared" si="34"/>
        <v>132.2124933813588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2.3566351748538823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7.3180678788084836E-3</v>
      </c>
      <c r="AC54" s="24">
        <f t="shared" si="3"/>
        <v>2.3639532427326908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13.8</v>
      </c>
      <c r="AI54" s="14">
        <f>IF('Données projet'!$A$62&gt;35,AI53+AH54-AQ53,IF(A54&lt;'Données projet'!$A$62,$AF$205^A54,IF(A54='Données projet'!$A$62,'Données projet'!$B$62,AI53+AH54-AQ53)))</f>
        <v>594.79999999999973</v>
      </c>
      <c r="AJ54" s="14">
        <f>AI54*VLOOKUP('Données projet'!$B$10,Paramètres!$A$1:$I$89,3,0)*VLOOKUP('Données projet'!$B$10,Paramètres!$A$1:$I$89,5,0)</f>
        <v>332.49319999999983</v>
      </c>
      <c r="AK54" s="14">
        <f t="shared" si="35"/>
        <v>77.946984490524827</v>
      </c>
      <c r="AL54" s="22">
        <f t="shared" si="4"/>
        <v>714.84998798766367</v>
      </c>
      <c r="AM54" s="62">
        <f t="shared" si="5"/>
        <v>1008.183321320997</v>
      </c>
      <c r="AN54" s="62">
        <f ca="1">AVERAGE(OFFSET($AM$3,0,0,'Données projet'!$E$10+1,1))-AVERAGE(OFFSET($H$3,0,0,'Données projet'!$E$10+1,1))</f>
        <v>382.58588458673051</v>
      </c>
      <c r="AO54" s="62">
        <f t="shared" si="36"/>
        <v>485.5120768430603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5.675186385845393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8.7490570464353792E-3</v>
      </c>
      <c r="AX54" s="23">
        <f t="shared" si="6"/>
        <v>5.6839354428918281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9.75</v>
      </c>
      <c r="BD54" s="13">
        <f>IF('Données projet'!$A$88&gt;35,BD53+BC54-BL53,IF(A54&lt;'Données projet'!$A$88,$BA$205^A54,IF(A54='Données projet'!$A$88,'Données projet'!$B$88,BD53+BC54-BL53)))</f>
        <v>216.25</v>
      </c>
      <c r="BE54" s="14">
        <f>BD54*VLOOKUP('Données projet'!$B$11,Paramètres!$A$1:$I$89,3,0)*VLOOKUP('Données projet'!$B$11,Paramètres!$A$1:$I$89,5,0)</f>
        <v>134.94</v>
      </c>
      <c r="BF54" s="14">
        <f t="shared" si="37"/>
        <v>35.135358771568036</v>
      </c>
      <c r="BG54" s="22">
        <f t="shared" si="7"/>
        <v>296.21458319381429</v>
      </c>
      <c r="BH54" s="62">
        <f t="shared" si="8"/>
        <v>589.54791652714766</v>
      </c>
      <c r="BI54" s="62">
        <f ca="1">AVERAGE(OFFSET($BH$3,0,0,'Données projet'!$E$11+1,1))-AVERAGE(OFFSET($H$3,0,0,'Données projet'!$E$11+1,1))</f>
        <v>179.4725256147085</v>
      </c>
      <c r="BJ54" s="62">
        <f t="shared" si="38"/>
        <v>282.16750121151176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6.7667387310921896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8.6888002481209908E-3</v>
      </c>
      <c r="BS54" s="24">
        <f t="shared" si="9"/>
        <v>6.7754275313403109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19.2</v>
      </c>
      <c r="BY54" s="13">
        <f>IF('Données projet'!$A$114&gt;35,BY53+BX54-CG53,IF(A54&lt;'Données projet'!$A$114,$BV$205^A54,IF(A54='Données projet'!$A$114,'Données projet'!$B$114,BY53+BX54-CG53)))</f>
        <v>457.20000000000005</v>
      </c>
      <c r="BZ54" s="14">
        <f>BY54*VLOOKUP('Données projet'!$B$12,Paramètres!$A$1:$I$89,3,0)*VLOOKUP('Données projet'!$B$12,Paramètres!$A$1:$I$89,5,0)</f>
        <v>219.91320000000002</v>
      </c>
      <c r="CA54" s="14">
        <f t="shared" si="39"/>
        <v>54.096019736193234</v>
      </c>
      <c r="CB54" s="22">
        <f t="shared" si="10"/>
        <v>477.23272437386987</v>
      </c>
      <c r="CC54" s="62">
        <f t="shared" si="11"/>
        <v>770.56605770720319</v>
      </c>
      <c r="CD54" s="62">
        <f ca="1">AVERAGE(OFFSET($CC$3,0,0,'Données projet'!$E$12+1,1))-AVERAGE(OFFSET($H$3,0,0,'Données projet'!$E$12+1,1))</f>
        <v>303.89994044125814</v>
      </c>
      <c r="CE54" s="62">
        <f t="shared" si="40"/>
        <v>310.35872811328807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6.6682306388202504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1.0830740460636559E-2</v>
      </c>
      <c r="CN54" s="24">
        <f t="shared" si="12"/>
        <v>6.6790613792808866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156</v>
      </c>
      <c r="O55" s="14">
        <f>N55*VLOOKUP('Données projet'!$B$9,Paramètres!$A$1:$I$89,3,0)*VLOOKUP('Données projet'!$B$9,Paramètres!$A$1:$I$89,5,0)</f>
        <v>73.007999999999996</v>
      </c>
      <c r="P55" s="14">
        <f t="shared" si="33"/>
        <v>20.418611018263636</v>
      </c>
      <c r="Q55" s="22">
        <f t="shared" si="53"/>
        <v>162.7180141901425</v>
      </c>
      <c r="R55" s="62">
        <f t="shared" si="0"/>
        <v>456.05134752347578</v>
      </c>
      <c r="S55" s="62">
        <f ca="1">AVERAGE(OFFSET($R$3,0,0,'Données projet'!$E$9+1,1))-AVERAGE(OFFSET($H$3,0,0,'Données projet'!$E$9+1,1))</f>
        <v>82.480973258688834</v>
      </c>
      <c r="T55" s="62">
        <f t="shared" si="34"/>
        <v>132.2124933813588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2.3104229964805225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5.1746554222889323E-3</v>
      </c>
      <c r="AC55" s="24">
        <f t="shared" si="3"/>
        <v>2.3155976519028116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13.8</v>
      </c>
      <c r="AI55" s="14">
        <f>IF('Données projet'!$A$62&gt;35,AI54+AH55-AQ54,IF(A55&lt;'Données projet'!$A$62,$AF$205^A55,IF(A55='Données projet'!$A$62,'Données projet'!$B$62,AI54+AH55-AQ54)))</f>
        <v>608.59999999999968</v>
      </c>
      <c r="AJ55" s="14">
        <f>AI55*VLOOKUP('Données projet'!$B$10,Paramètres!$A$1:$I$89,3,0)*VLOOKUP('Données projet'!$B$10,Paramètres!$A$1:$I$89,5,0)</f>
        <v>340.20739999999984</v>
      </c>
      <c r="AK55" s="14">
        <f t="shared" si="35"/>
        <v>79.542795053996059</v>
      </c>
      <c r="AL55" s="22">
        <f t="shared" si="4"/>
        <v>731.06492305237623</v>
      </c>
      <c r="AM55" s="62">
        <f t="shared" si="5"/>
        <v>1024.3982563857096</v>
      </c>
      <c r="AN55" s="62">
        <f ca="1">AVERAGE(OFFSET($AM$3,0,0,'Données projet'!$E$10+1,1))-AVERAGE(OFFSET($H$3,0,0,'Données projet'!$E$10+1,1))</f>
        <v>382.58588458673051</v>
      </c>
      <c r="AO55" s="62">
        <f t="shared" si="36"/>
        <v>485.5120768430603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5.5638994423408636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6.1865175665224035E-3</v>
      </c>
      <c r="AX55" s="23">
        <f t="shared" si="6"/>
        <v>5.5700859599073862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9.75</v>
      </c>
      <c r="BD55" s="13">
        <f>IF('Données projet'!$A$88&gt;35,BD54+BC55-BL54,IF(A55&lt;'Données projet'!$A$88,$BA$205^A55,IF(A55='Données projet'!$A$88,'Données projet'!$B$88,BD54+BC55-BL54)))</f>
        <v>226</v>
      </c>
      <c r="BE55" s="14">
        <f>BD55*VLOOKUP('Données projet'!$B$11,Paramètres!$A$1:$I$89,3,0)*VLOOKUP('Données projet'!$B$11,Paramètres!$A$1:$I$89,5,0)</f>
        <v>141.024</v>
      </c>
      <c r="BF55" s="14">
        <f t="shared" si="37"/>
        <v>36.531489925882461</v>
      </c>
      <c r="BG55" s="22">
        <f t="shared" si="7"/>
        <v>309.24247828757859</v>
      </c>
      <c r="BH55" s="62">
        <f t="shared" si="8"/>
        <v>602.57581162091196</v>
      </c>
      <c r="BI55" s="62">
        <f ca="1">AVERAGE(OFFSET($BH$3,0,0,'Données projet'!$E$11+1,1))-AVERAGE(OFFSET($H$3,0,0,'Données projet'!$E$11+1,1))</f>
        <v>179.4725256147085</v>
      </c>
      <c r="BJ55" s="62">
        <f t="shared" si="38"/>
        <v>282.16750121151176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6.6340471118785604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6.1439095758217092E-3</v>
      </c>
      <c r="BS55" s="24">
        <f t="shared" si="9"/>
        <v>6.640191021454382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19.2</v>
      </c>
      <c r="BY55" s="13">
        <f>IF('Données projet'!$A$114&gt;35,BY54+BX55-CG54,IF(A55&lt;'Données projet'!$A$114,$BV$205^A55,IF(A55='Données projet'!$A$114,'Données projet'!$B$114,BY54+BX55-CG54)))</f>
        <v>476.40000000000003</v>
      </c>
      <c r="BZ55" s="14">
        <f>BY55*VLOOKUP('Données projet'!$B$12,Paramètres!$A$1:$I$89,3,0)*VLOOKUP('Données projet'!$B$12,Paramètres!$A$1:$I$89,5,0)</f>
        <v>229.14840000000001</v>
      </c>
      <c r="CA55" s="14">
        <f t="shared" si="39"/>
        <v>56.098505966182572</v>
      </c>
      <c r="CB55" s="22">
        <f t="shared" si="10"/>
        <v>496.80502789110125</v>
      </c>
      <c r="CC55" s="62">
        <f t="shared" si="11"/>
        <v>790.13836122443456</v>
      </c>
      <c r="CD55" s="62">
        <f ca="1">AVERAGE(OFFSET($CC$3,0,0,'Données projet'!$E$12+1,1))-AVERAGE(OFFSET($H$3,0,0,'Données projet'!$E$12+1,1))</f>
        <v>303.89994044125814</v>
      </c>
      <c r="CE55" s="62">
        <f t="shared" si="40"/>
        <v>310.35872811328807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6.5374707032120707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7.6584900249876227E-3</v>
      </c>
      <c r="CN55" s="24">
        <f t="shared" si="12"/>
        <v>6.5451291932370586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164</v>
      </c>
      <c r="O56" s="14">
        <f>N56*VLOOKUP('Données projet'!$B$9,Paramètres!$A$1:$I$89,3,0)*VLOOKUP('Données projet'!$B$9,Paramètres!$A$1:$I$89,5,0)</f>
        <v>76.751999999999995</v>
      </c>
      <c r="P56" s="14">
        <f t="shared" si="33"/>
        <v>21.341125747045119</v>
      </c>
      <c r="Q56" s="22">
        <f t="shared" si="53"/>
        <v>170.84552734277023</v>
      </c>
      <c r="R56" s="62">
        <f t="shared" si="0"/>
        <v>464.17886067610357</v>
      </c>
      <c r="S56" s="62">
        <f ca="1">AVERAGE(OFFSET($R$3,0,0,'Données projet'!$E$9+1,1))-AVERAGE(OFFSET($H$3,0,0,'Données projet'!$E$9+1,1))</f>
        <v>82.480973258688834</v>
      </c>
      <c r="T56" s="62">
        <f t="shared" si="34"/>
        <v>132.2124933813588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2.2651170107384186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3.6590339394042418E-3</v>
      </c>
      <c r="AC56" s="24">
        <f t="shared" si="3"/>
        <v>2.2687760446778227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13.8</v>
      </c>
      <c r="AI56" s="14">
        <f>IF('Données projet'!$A$62&gt;35,AI55+AH56-AQ55,IF(A56&lt;'Données projet'!$A$62,$AF$205^A56,IF(A56='Données projet'!$A$62,'Données projet'!$B$62,AI55+AH56-AQ55)))</f>
        <v>622.39999999999964</v>
      </c>
      <c r="AJ56" s="14">
        <f>AI56*VLOOKUP('Données projet'!$B$10,Paramètres!$A$1:$I$89,3,0)*VLOOKUP('Données projet'!$B$10,Paramètres!$A$1:$I$89,5,0)</f>
        <v>347.92159999999978</v>
      </c>
      <c r="AK56" s="14">
        <f t="shared" si="35"/>
        <v>81.134398856989449</v>
      </c>
      <c r="AL56" s="22">
        <f t="shared" si="4"/>
        <v>747.27253134258956</v>
      </c>
      <c r="AM56" s="62">
        <f t="shared" si="5"/>
        <v>1040.6058646759229</v>
      </c>
      <c r="AN56" s="62">
        <f ca="1">AVERAGE(OFFSET($AM$3,0,0,'Données projet'!$E$10+1,1))-AVERAGE(OFFSET($H$3,0,0,'Données projet'!$E$10+1,1))</f>
        <v>382.58588458673051</v>
      </c>
      <c r="AO56" s="62">
        <f t="shared" si="36"/>
        <v>485.5120768430603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5.4547947679201245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4.3745285232176896E-3</v>
      </c>
      <c r="AX56" s="23">
        <f t="shared" si="6"/>
        <v>5.459169296443342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9.75</v>
      </c>
      <c r="BD56" s="13">
        <f>IF('Données projet'!$A$88&gt;35,BD55+BC56-BL55,IF(A56&lt;'Données projet'!$A$88,$BA$205^A56,IF(A56='Données projet'!$A$88,'Données projet'!$B$88,BD55+BC56-BL55)))</f>
        <v>235.75</v>
      </c>
      <c r="BE56" s="14">
        <f>BD56*VLOOKUP('Données projet'!$B$11,Paramètres!$A$1:$I$89,3,0)*VLOOKUP('Données projet'!$B$11,Paramètres!$A$1:$I$89,5,0)</f>
        <v>147.108</v>
      </c>
      <c r="BF56" s="14">
        <f t="shared" si="37"/>
        <v>37.920625436598897</v>
      </c>
      <c r="BG56" s="22">
        <f t="shared" si="7"/>
        <v>322.25818930207646</v>
      </c>
      <c r="BH56" s="62">
        <f t="shared" si="8"/>
        <v>615.59152263540977</v>
      </c>
      <c r="BI56" s="62">
        <f ca="1">AVERAGE(OFFSET($BH$3,0,0,'Données projet'!$E$11+1,1))-AVERAGE(OFFSET($H$3,0,0,'Données projet'!$E$11+1,1))</f>
        <v>179.4725256147085</v>
      </c>
      <c r="BJ56" s="62">
        <f t="shared" si="38"/>
        <v>282.16750121151176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6.5039574943838145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4.3444001240604954E-3</v>
      </c>
      <c r="BS56" s="24">
        <f t="shared" si="9"/>
        <v>6.5083018945078752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19.2</v>
      </c>
      <c r="BY56" s="13">
        <f>IF('Données projet'!$A$114&gt;35,BY55+BX56-CG55,IF(A56&lt;'Données projet'!$A$114,$BV$205^A56,IF(A56='Données projet'!$A$114,'Données projet'!$B$114,BY55+BX56-CG55)))</f>
        <v>495.6</v>
      </c>
      <c r="BZ56" s="14">
        <f>BY56*VLOOKUP('Données projet'!$B$12,Paramètres!$A$1:$I$89,3,0)*VLOOKUP('Données projet'!$B$12,Paramètres!$A$1:$I$89,5,0)</f>
        <v>238.38360000000003</v>
      </c>
      <c r="CA56" s="14">
        <f t="shared" si="39"/>
        <v>58.091617484887593</v>
      </c>
      <c r="CB56" s="22">
        <f t="shared" si="10"/>
        <v>516.36100378617914</v>
      </c>
      <c r="CC56" s="62">
        <f t="shared" si="11"/>
        <v>809.69433711951251</v>
      </c>
      <c r="CD56" s="62">
        <f ca="1">AVERAGE(OFFSET($CC$3,0,0,'Données projet'!$E$12+1,1))-AVERAGE(OFFSET($H$3,0,0,'Données projet'!$E$12+1,1))</f>
        <v>303.89994044125814</v>
      </c>
      <c r="CE56" s="62">
        <f t="shared" si="40"/>
        <v>310.35872811328807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6.4092748901854817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5.4153702303182802E-3</v>
      </c>
      <c r="CN56" s="24">
        <f t="shared" si="12"/>
        <v>6.4146902604158003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172</v>
      </c>
      <c r="O57" s="14">
        <f>N57*VLOOKUP('Données projet'!$B$9,Paramètres!$A$1:$I$89,3,0)*VLOOKUP('Données projet'!$B$9,Paramètres!$A$1:$I$89,5,0)</f>
        <v>80.495999999999995</v>
      </c>
      <c r="P57" s="14">
        <f t="shared" si="33"/>
        <v>22.258415047134118</v>
      </c>
      <c r="Q57" s="22">
        <f t="shared" si="53"/>
        <v>178.96393954042523</v>
      </c>
      <c r="R57" s="62">
        <f t="shared" si="0"/>
        <v>472.29727287375852</v>
      </c>
      <c r="S57" s="62">
        <f ca="1">AVERAGE(OFFSET($R$3,0,0,'Données projet'!$E$9+1,1))-AVERAGE(OFFSET($H$3,0,0,'Données projet'!$E$9+1,1))</f>
        <v>82.480973258688834</v>
      </c>
      <c r="T57" s="62">
        <f t="shared" si="34"/>
        <v>132.2124933813588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2.2206994477427946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2.5873277111444662E-3</v>
      </c>
      <c r="AC57" s="24">
        <f t="shared" si="3"/>
        <v>2.2232867754539392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13.8</v>
      </c>
      <c r="AI57" s="14">
        <f>IF('Données projet'!$A$62&gt;35,AI56+AH57-AQ56,IF(A57&lt;'Données projet'!$A$62,$AF$205^A57,IF(A57='Données projet'!$A$62,'Données projet'!$B$62,AI56+AH57-AQ56)))</f>
        <v>636.19999999999959</v>
      </c>
      <c r="AJ57" s="14">
        <f>AI57*VLOOKUP('Données projet'!$B$10,Paramètres!$A$1:$I$89,3,0)*VLOOKUP('Données projet'!$B$10,Paramètres!$A$1:$I$89,5,0)</f>
        <v>355.63579999999973</v>
      </c>
      <c r="AK57" s="14">
        <f t="shared" si="35"/>
        <v>82.721899912765039</v>
      </c>
      <c r="AL57" s="22">
        <f t="shared" si="4"/>
        <v>763.47299401473185</v>
      </c>
      <c r="AM57" s="62">
        <f t="shared" si="5"/>
        <v>1056.8063273480652</v>
      </c>
      <c r="AN57" s="62">
        <f ca="1">AVERAGE(OFFSET($AM$3,0,0,'Données projet'!$E$10+1,1))-AVERAGE(OFFSET($H$3,0,0,'Données projet'!$E$10+1,1))</f>
        <v>382.58588458673051</v>
      </c>
      <c r="AO57" s="62">
        <f t="shared" si="36"/>
        <v>485.5120768430603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5.3478295696174962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3.0932587832612018E-3</v>
      </c>
      <c r="AX57" s="23">
        <f t="shared" si="6"/>
        <v>5.3509228284007575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9.75</v>
      </c>
      <c r="BD57" s="13">
        <f>IF('Données projet'!$A$88&gt;35,BD56+BC57-BL56,IF(A57&lt;'Données projet'!$A$88,$BA$205^A57,IF(A57='Données projet'!$A$88,'Données projet'!$B$88,BD56+BC57-BL56)))</f>
        <v>245.5</v>
      </c>
      <c r="BE57" s="14">
        <f>BD57*VLOOKUP('Données projet'!$B$11,Paramètres!$A$1:$I$89,3,0)*VLOOKUP('Données projet'!$B$11,Paramètres!$A$1:$I$89,5,0)</f>
        <v>153.19199999999998</v>
      </c>
      <c r="BF57" s="14">
        <f t="shared" si="37"/>
        <v>39.303087713366921</v>
      </c>
      <c r="BG57" s="22">
        <f t="shared" si="7"/>
        <v>335.2622777674473</v>
      </c>
      <c r="BH57" s="62">
        <f t="shared" si="8"/>
        <v>628.59561110078062</v>
      </c>
      <c r="BI57" s="62">
        <f ca="1">AVERAGE(OFFSET($BH$3,0,0,'Données projet'!$E$11+1,1))-AVERAGE(OFFSET($H$3,0,0,'Données projet'!$E$11+1,1))</f>
        <v>179.4725256147085</v>
      </c>
      <c r="BJ57" s="62">
        <f t="shared" si="38"/>
        <v>282.16750121151176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6.376418854941309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3.0719547879108546E-3</v>
      </c>
      <c r="BS57" s="24">
        <f t="shared" si="9"/>
        <v>6.3794908097292202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19.2</v>
      </c>
      <c r="BY57" s="13">
        <f>IF('Données projet'!$A$114&gt;35,BY56+BX57-CG56,IF(A57&lt;'Données projet'!$A$114,$BV$205^A57,IF(A57='Données projet'!$A$114,'Données projet'!$B$114,BY56+BX57-CG56)))</f>
        <v>514.80000000000007</v>
      </c>
      <c r="BZ57" s="14">
        <f>BY57*VLOOKUP('Données projet'!$B$12,Paramètres!$A$1:$I$89,3,0)*VLOOKUP('Données projet'!$B$12,Paramètres!$A$1:$I$89,5,0)</f>
        <v>247.61880000000005</v>
      </c>
      <c r="CA57" s="14">
        <f t="shared" si="39"/>
        <v>60.075759045345535</v>
      </c>
      <c r="CB57" s="22">
        <f t="shared" si="10"/>
        <v>535.90135700397695</v>
      </c>
      <c r="CC57" s="62">
        <f t="shared" si="11"/>
        <v>829.23469033731021</v>
      </c>
      <c r="CD57" s="62">
        <f ca="1">AVERAGE(OFFSET($CC$3,0,0,'Données projet'!$E$12+1,1))-AVERAGE(OFFSET($H$3,0,0,'Données projet'!$E$12+1,1))</f>
        <v>303.89994044125814</v>
      </c>
      <c r="CE57" s="62">
        <f t="shared" si="40"/>
        <v>310.35872811328807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6.2835929188606192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3.8292450124938118E-3</v>
      </c>
      <c r="CN57" s="24">
        <f t="shared" si="12"/>
        <v>6.2874221638731127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180</v>
      </c>
      <c r="O58" s="14">
        <f>N58*VLOOKUP('Données projet'!$B$9,Paramètres!$A$1:$I$89,3,0)*VLOOKUP('Données projet'!$B$9,Paramètres!$A$1:$I$89,5,0)</f>
        <v>84.24</v>
      </c>
      <c r="P58" s="14">
        <f t="shared" si="33"/>
        <v>23.170749718409468</v>
      </c>
      <c r="Q58" s="22">
        <f t="shared" si="53"/>
        <v>187.07372242622981</v>
      </c>
      <c r="R58" s="62">
        <f t="shared" si="0"/>
        <v>480.40705575956315</v>
      </c>
      <c r="S58" s="62">
        <f ca="1">AVERAGE(OFFSET($R$3,0,0,'Données projet'!$E$9+1,1))-AVERAGE(OFFSET($H$3,0,0,'Données projet'!$E$9+1,1))</f>
        <v>82.480973258688834</v>
      </c>
      <c r="T58" s="62">
        <f t="shared" si="34"/>
        <v>132.2124933813588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2.1771528860654765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1.8295169697021209E-3</v>
      </c>
      <c r="AC58" s="24">
        <f t="shared" si="3"/>
        <v>2.1789824030351785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650</v>
      </c>
      <c r="AG58" s="13">
        <f>VLOOKUP(A58,'Données projet'!$A$61:$I$81,9,0)</f>
        <v>13.8</v>
      </c>
      <c r="AH58" s="13">
        <f t="array" ref="AH58">INDEX(AG:AG,MIN(IF(ISNUMBER(AG58:AG254),ROW(AG58:AG254),"")))</f>
        <v>13.8</v>
      </c>
      <c r="AI58" s="14">
        <f>IF('Données projet'!$A$62&gt;35,AI57+AH58-AQ57,IF(A58&lt;'Données projet'!$A$62,$AF$205^A58,IF(A58='Données projet'!$A$62,'Données projet'!$B$62,AI57+AH58-AQ57)))</f>
        <v>649.99999999999955</v>
      </c>
      <c r="AJ58" s="14">
        <f>AI58*VLOOKUP('Données projet'!$B$10,Paramètres!$A$1:$I$89,3,0)*VLOOKUP('Données projet'!$B$10,Paramètres!$A$1:$I$89,5,0)</f>
        <v>363.34999999999974</v>
      </c>
      <c r="AK58" s="14">
        <f t="shared" si="35"/>
        <v>84.305397464498199</v>
      </c>
      <c r="AL58" s="22">
        <f t="shared" si="4"/>
        <v>779.66648391733395</v>
      </c>
      <c r="AM58" s="62">
        <f t="shared" si="5"/>
        <v>1072.9998172506673</v>
      </c>
      <c r="AN58" s="62">
        <f ca="1">AVERAGE(OFFSET($AM$3,0,0,'Données projet'!$E$10+1,1))-AVERAGE(OFFSET($H$3,0,0,'Données projet'!$E$10+1,1))</f>
        <v>382.58588458673051</v>
      </c>
      <c r="AO58" s="62">
        <f t="shared" si="36"/>
        <v>485.5120768430603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5.2429618936112536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2.1872642616088448E-3</v>
      </c>
      <c r="AX58" s="23">
        <f t="shared" si="6"/>
        <v>5.2451491578728628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9.75</v>
      </c>
      <c r="BD58" s="13">
        <f>IF('Données projet'!$A$88&gt;35,BD57+BC58-BL57,IF(A58&lt;'Données projet'!$A$88,$BA$205^A58,IF(A58='Données projet'!$A$88,'Données projet'!$B$88,BD57+BC58-BL57)))</f>
        <v>255.25</v>
      </c>
      <c r="BE58" s="14">
        <f>BD58*VLOOKUP('Données projet'!$B$11,Paramètres!$A$1:$I$89,3,0)*VLOOKUP('Données projet'!$B$11,Paramètres!$A$1:$I$89,5,0)</f>
        <v>159.27600000000001</v>
      </c>
      <c r="BF58" s="14">
        <f t="shared" si="37"/>
        <v>40.679172107249002</v>
      </c>
      <c r="BG58" s="22">
        <f t="shared" si="7"/>
        <v>348.25525808679203</v>
      </c>
      <c r="BH58" s="62">
        <f t="shared" si="8"/>
        <v>641.58859142012534</v>
      </c>
      <c r="BI58" s="62">
        <f ca="1">AVERAGE(OFFSET($BH$3,0,0,'Données projet'!$E$11+1,1))-AVERAGE(OFFSET($H$3,0,0,'Données projet'!$E$11+1,1))</f>
        <v>179.4725256147085</v>
      </c>
      <c r="BJ58" s="62">
        <f t="shared" si="38"/>
        <v>282.16750121151176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6.2513811704273818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2.1722000620302477E-3</v>
      </c>
      <c r="BS58" s="24">
        <f t="shared" si="9"/>
        <v>6.2535533704894117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19.2</v>
      </c>
      <c r="BY58" s="13">
        <f>IF('Données projet'!$A$114&gt;35,BY57+BX58-CG57,IF(A58&lt;'Données projet'!$A$114,$BV$205^A58,IF(A58='Données projet'!$A$114,'Données projet'!$B$114,BY57+BX58-CG57)))</f>
        <v>534.00000000000011</v>
      </c>
      <c r="BZ58" s="14">
        <f>BY58*VLOOKUP('Données projet'!$B$12,Paramètres!$A$1:$I$89,3,0)*VLOOKUP('Données projet'!$B$12,Paramètres!$A$1:$I$89,5,0)</f>
        <v>256.85400000000004</v>
      </c>
      <c r="CA58" s="14">
        <f t="shared" si="39"/>
        <v>62.051303498751508</v>
      </c>
      <c r="CB58" s="22">
        <f t="shared" si="10"/>
        <v>555.42673692699225</v>
      </c>
      <c r="CC58" s="62">
        <f t="shared" si="11"/>
        <v>848.76007026032562</v>
      </c>
      <c r="CD58" s="62">
        <f ca="1">AVERAGE(OFFSET($CC$3,0,0,'Données projet'!$E$12+1,1))-AVERAGE(OFFSET($H$3,0,0,'Données projet'!$E$12+1,1))</f>
        <v>303.89994044125814</v>
      </c>
      <c r="CE58" s="62">
        <f t="shared" si="40"/>
        <v>310.35872811328807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6.1603754943350042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2.7076851151591405E-3</v>
      </c>
      <c r="CN58" s="24">
        <f t="shared" si="12"/>
        <v>6.1630831794501635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188</v>
      </c>
      <c r="O59" s="14">
        <f>N59*VLOOKUP('Données projet'!$B$9,Paramètres!$A$1:$I$89,3,0)*VLOOKUP('Données projet'!$B$9,Paramètres!$A$1:$I$89,5,0)</f>
        <v>87.983999999999995</v>
      </c>
      <c r="P59" s="14">
        <f t="shared" si="33"/>
        <v>24.078375128721785</v>
      </c>
      <c r="Q59" s="22">
        <f t="shared" si="53"/>
        <v>195.17530334919044</v>
      </c>
      <c r="R59" s="62">
        <f t="shared" si="0"/>
        <v>488.50863668252373</v>
      </c>
      <c r="S59" s="62">
        <f ca="1">AVERAGE(OFFSET($R$3,0,0,'Données projet'!$E$9+1,1))-AVERAGE(OFFSET($H$3,0,0,'Données projet'!$E$9+1,1))</f>
        <v>82.480973258688834</v>
      </c>
      <c r="T59" s="62">
        <f t="shared" si="34"/>
        <v>132.2124933813588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2.1344602459018707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1.2936638555722331E-3</v>
      </c>
      <c r="AC59" s="24">
        <f t="shared" si="3"/>
        <v>2.1357539097574429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625.19999999999959</v>
      </c>
      <c r="AJ59" s="14">
        <f>AI59*VLOOKUP('Données projet'!$B$10,Paramètres!$A$1:$I$89,3,0)*VLOOKUP('Données projet'!$B$10,Paramètres!$A$1:$I$89,5,0)</f>
        <v>349.48679999999979</v>
      </c>
      <c r="AK59" s="14">
        <f t="shared" si="35"/>
        <v>81.45682900536228</v>
      </c>
      <c r="AL59" s="22">
        <f t="shared" si="4"/>
        <v>750.56015385100557</v>
      </c>
      <c r="AM59" s="62">
        <f t="shared" si="5"/>
        <v>1043.8934871843389</v>
      </c>
      <c r="AN59" s="62">
        <f ca="1">AVERAGE(OFFSET($AM$3,0,0,'Données projet'!$E$10+1,1))-AVERAGE(OFFSET($H$3,0,0,'Données projet'!$E$10+1,1))</f>
        <v>382.58588458673051</v>
      </c>
      <c r="AO59" s="62">
        <f t="shared" si="36"/>
        <v>485.5120768430603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5.1401506087685265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1.5466293916306009E-3</v>
      </c>
      <c r="AX59" s="23">
        <f t="shared" si="6"/>
        <v>5.1416972381601571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9.75</v>
      </c>
      <c r="BD59" s="13">
        <f>IF('Données projet'!$A$88&gt;35,BD58+BC59-BL58,IF(A59&lt;'Données projet'!$A$88,$BA$205^A59,IF(A59='Données projet'!$A$88,'Données projet'!$B$88,BD58+BC59-BL58)))</f>
        <v>265</v>
      </c>
      <c r="BE59" s="14">
        <f>BD59*VLOOKUP('Données projet'!$B$11,Paramètres!$A$1:$I$89,3,0)*VLOOKUP('Données projet'!$B$11,Paramètres!$A$1:$I$89,5,0)</f>
        <v>165.35999999999999</v>
      </c>
      <c r="BF59" s="14">
        <f t="shared" si="37"/>
        <v>42.04915012784209</v>
      </c>
      <c r="BG59" s="22">
        <f t="shared" si="7"/>
        <v>361.2376031393249</v>
      </c>
      <c r="BH59" s="62">
        <f t="shared" si="8"/>
        <v>654.57093647265822</v>
      </c>
      <c r="BI59" s="62">
        <f ca="1">AVERAGE(OFFSET($BH$3,0,0,'Données projet'!$E$11+1,1))-AVERAGE(OFFSET($H$3,0,0,'Données projet'!$E$11+1,1))</f>
        <v>179.4725256147085</v>
      </c>
      <c r="BJ59" s="62">
        <f t="shared" si="38"/>
        <v>282.16750121151176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6.1287953986413157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1.5359773939554273E-3</v>
      </c>
      <c r="BS59" s="24">
        <f t="shared" si="9"/>
        <v>6.1303313760352713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19.2</v>
      </c>
      <c r="BY59" s="13">
        <f>IF('Données projet'!$A$114&gt;35,BY58+BX59-CG58,IF(A59&lt;'Données projet'!$A$114,$BV$205^A59,IF(A59='Données projet'!$A$114,'Données projet'!$B$114,BY58+BX59-CG58)))</f>
        <v>553.20000000000016</v>
      </c>
      <c r="BZ59" s="14">
        <f>BY59*VLOOKUP('Données projet'!$B$12,Paramètres!$A$1:$I$89,3,0)*VLOOKUP('Données projet'!$B$12,Paramètres!$A$1:$I$89,5,0)</f>
        <v>266.08920000000006</v>
      </c>
      <c r="CA59" s="14">
        <f t="shared" si="39"/>
        <v>64.018595364759364</v>
      </c>
      <c r="CB59" s="22">
        <f t="shared" si="10"/>
        <v>574.93774359362271</v>
      </c>
      <c r="CC59" s="62">
        <f t="shared" si="11"/>
        <v>868.27107692695608</v>
      </c>
      <c r="CD59" s="62">
        <f ca="1">AVERAGE(OFFSET($CC$3,0,0,'Données projet'!$E$12+1,1))-AVERAGE(OFFSET($H$3,0,0,'Données projet'!$E$12+1,1))</f>
        <v>303.89994044125814</v>
      </c>
      <c r="CE59" s="62">
        <f t="shared" si="40"/>
        <v>310.35872811328807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6.0395742883491286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1.9146225062469063E-3</v>
      </c>
      <c r="CN59" s="24">
        <f t="shared" si="12"/>
        <v>6.0414889108553753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196</v>
      </c>
      <c r="O60" s="14">
        <f>N60*VLOOKUP('Données projet'!$B$9,Paramètres!$A$1:$I$89,3,0)*VLOOKUP('Données projet'!$B$9,Paramètres!$A$1:$I$89,5,0)</f>
        <v>91.728000000000009</v>
      </c>
      <c r="P60" s="14">
        <f t="shared" si="33"/>
        <v>24.981514582386563</v>
      </c>
      <c r="Q60" s="22">
        <f t="shared" si="53"/>
        <v>203.26907123098991</v>
      </c>
      <c r="R60" s="62">
        <f t="shared" si="0"/>
        <v>496.60240456432325</v>
      </c>
      <c r="S60" s="62">
        <f ca="1">AVERAGE(OFFSET($R$3,0,0,'Données projet'!$E$9+1,1))-AVERAGE(OFFSET($H$3,0,0,'Données projet'!$E$9+1,1))</f>
        <v>82.480973258688834</v>
      </c>
      <c r="T60" s="62">
        <f t="shared" si="34"/>
        <v>132.2124933813588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2.0926047823719336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9.1475848485106045E-4</v>
      </c>
      <c r="AC60" s="24">
        <f t="shared" si="3"/>
        <v>2.0935195408567848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635.39999999999964</v>
      </c>
      <c r="AJ60" s="14">
        <f>AI60*VLOOKUP('Données projet'!$B$10,Paramètres!$A$1:$I$89,3,0)*VLOOKUP('Données projet'!$B$10,Paramètres!$A$1:$I$89,5,0)</f>
        <v>355.18859999999984</v>
      </c>
      <c r="AK60" s="14">
        <f t="shared" si="35"/>
        <v>82.629981116726043</v>
      </c>
      <c r="AL60" s="22">
        <f t="shared" si="4"/>
        <v>762.53402877829774</v>
      </c>
      <c r="AM60" s="62">
        <f t="shared" si="5"/>
        <v>1055.8673621116311</v>
      </c>
      <c r="AN60" s="62">
        <f ca="1">AVERAGE(OFFSET($AM$3,0,0,'Données projet'!$E$10+1,1))-AVERAGE(OFFSET($H$3,0,0,'Données projet'!$E$10+1,1))</f>
        <v>382.58588458673051</v>
      </c>
      <c r="AO60" s="62">
        <f t="shared" si="36"/>
        <v>485.5120768430603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5.0393553905128732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1.0936321308044224E-3</v>
      </c>
      <c r="AX60" s="23">
        <f t="shared" si="6"/>
        <v>5.0404490226436778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9.75</v>
      </c>
      <c r="BD60" s="13">
        <f>IF('Données projet'!$A$88&gt;35,BD59+BC60-BL59,IF(A60&lt;'Données projet'!$A$88,$BA$205^A60,IF(A60='Données projet'!$A$88,'Données projet'!$B$88,BD59+BC60-BL59)))</f>
        <v>274.75</v>
      </c>
      <c r="BE60" s="14">
        <f>BD60*VLOOKUP('Données projet'!$B$11,Paramètres!$A$1:$I$89,3,0)*VLOOKUP('Données projet'!$B$11,Paramètres!$A$1:$I$89,5,0)</f>
        <v>171.44399999999999</v>
      </c>
      <c r="BF60" s="14">
        <f t="shared" si="37"/>
        <v>43.413272173627242</v>
      </c>
      <c r="BG60" s="22">
        <f t="shared" si="7"/>
        <v>374.20974903573409</v>
      </c>
      <c r="BH60" s="62">
        <f t="shared" si="8"/>
        <v>667.54308236906741</v>
      </c>
      <c r="BI60" s="62">
        <f ca="1">AVERAGE(OFFSET($BH$3,0,0,'Données projet'!$E$11+1,1))-AVERAGE(OFFSET($H$3,0,0,'Données projet'!$E$11+1,1))</f>
        <v>179.4725256147085</v>
      </c>
      <c r="BJ60" s="62">
        <f t="shared" si="38"/>
        <v>282.16750121151176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6.0086134590700366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1.0861000310151238E-3</v>
      </c>
      <c r="BS60" s="24">
        <f t="shared" si="9"/>
        <v>6.009699559101052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19.2</v>
      </c>
      <c r="BY60" s="13">
        <f>IF('Données projet'!$A$114&gt;35,BY59+BX60-CG59,IF(A60&lt;'Données projet'!$A$114,$BV$205^A60,IF(A60='Données projet'!$A$114,'Données projet'!$B$114,BY59+BX60-CG59)))</f>
        <v>572.4000000000002</v>
      </c>
      <c r="BZ60" s="14">
        <f>BY60*VLOOKUP('Données projet'!$B$12,Paramètres!$A$1:$I$89,3,0)*VLOOKUP('Données projet'!$B$12,Paramètres!$A$1:$I$89,5,0)</f>
        <v>275.32440000000008</v>
      </c>
      <c r="CA60" s="14">
        <f t="shared" si="39"/>
        <v>65.977953892196268</v>
      </c>
      <c r="CB60" s="22">
        <f t="shared" si="10"/>
        <v>594.43493302890863</v>
      </c>
      <c r="CC60" s="62">
        <f t="shared" si="11"/>
        <v>887.768266362242</v>
      </c>
      <c r="CD60" s="62">
        <f ca="1">AVERAGE(OFFSET($CC$3,0,0,'Données projet'!$E$12+1,1))-AVERAGE(OFFSET($H$3,0,0,'Données projet'!$E$12+1,1))</f>
        <v>303.89994044125814</v>
      </c>
      <c r="CE60" s="62">
        <f t="shared" si="40"/>
        <v>310.35872811328807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5.9211419203311753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1.3538425575795705E-3</v>
      </c>
      <c r="CN60" s="24">
        <f t="shared" si="12"/>
        <v>5.9224957628887545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204</v>
      </c>
      <c r="O61" s="14">
        <f>N61*VLOOKUP('Données projet'!$B$9,Paramètres!$A$1:$I$89,3,0)*VLOOKUP('Données projet'!$B$9,Paramètres!$A$1:$I$89,5,0)</f>
        <v>95.471999999999994</v>
      </c>
      <c r="P61" s="14">
        <f t="shared" si="33"/>
        <v>25.880372123231169</v>
      </c>
      <c r="Q61" s="22">
        <f t="shared" si="53"/>
        <v>211.35538144796092</v>
      </c>
      <c r="R61" s="62">
        <f t="shared" si="0"/>
        <v>504.68871478129427</v>
      </c>
      <c r="S61" s="62">
        <f ca="1">AVERAGE(OFFSET($R$3,0,0,'Données projet'!$E$9+1,1))-AVERAGE(OFFSET($H$3,0,0,'Données projet'!$E$9+1,1))</f>
        <v>82.480973258688834</v>
      </c>
      <c r="T61" s="62">
        <f t="shared" si="34"/>
        <v>132.2124933813588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2.0515700789525066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6.4683192778611654E-4</v>
      </c>
      <c r="AC61" s="24">
        <f t="shared" si="3"/>
        <v>2.0522169108802926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645.59999999999968</v>
      </c>
      <c r="AJ61" s="14">
        <f>AI61*VLOOKUP('Données projet'!$B$10,Paramètres!$A$1:$I$89,3,0)*VLOOKUP('Données projet'!$B$10,Paramètres!$A$1:$I$89,5,0)</f>
        <v>360.89039999999977</v>
      </c>
      <c r="AK61" s="14">
        <f t="shared" si="35"/>
        <v>83.800943075865291</v>
      </c>
      <c r="AL61" s="22">
        <f t="shared" si="4"/>
        <v>774.50408919046504</v>
      </c>
      <c r="AM61" s="62">
        <f t="shared" si="5"/>
        <v>1067.8374225237983</v>
      </c>
      <c r="AN61" s="62">
        <f ca="1">AVERAGE(OFFSET($AM$3,0,0,'Données projet'!$E$10+1,1))-AVERAGE(OFFSET($H$3,0,0,'Données projet'!$E$10+1,1))</f>
        <v>382.58588458673051</v>
      </c>
      <c r="AO61" s="62">
        <f t="shared" si="36"/>
        <v>485.5120768430603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4.940536705008201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7.7331469581530044E-4</v>
      </c>
      <c r="AX61" s="23">
        <f t="shared" si="6"/>
        <v>4.9413100197040158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9.75</v>
      </c>
      <c r="BD61" s="13">
        <f>IF('Données projet'!$A$88&gt;35,BD60+BC61-BL60,IF(A61&lt;'Données projet'!$A$88,$BA$205^A61,IF(A61='Données projet'!$A$88,'Données projet'!$B$88,BD60+BC61-BL60)))</f>
        <v>284.5</v>
      </c>
      <c r="BE61" s="14">
        <f>BD61*VLOOKUP('Données projet'!$B$11,Paramètres!$A$1:$I$89,3,0)*VLOOKUP('Données projet'!$B$11,Paramètres!$A$1:$I$89,5,0)</f>
        <v>177.52800000000002</v>
      </c>
      <c r="BF61" s="14">
        <f t="shared" si="37"/>
        <v>44.771769863863661</v>
      </c>
      <c r="BG61" s="22">
        <f t="shared" si="7"/>
        <v>387.17209917956257</v>
      </c>
      <c r="BH61" s="62">
        <f t="shared" si="8"/>
        <v>680.50543251289582</v>
      </c>
      <c r="BI61" s="62">
        <f ca="1">AVERAGE(OFFSET($BH$3,0,0,'Données projet'!$E$11+1,1))-AVERAGE(OFFSET($H$3,0,0,'Données projet'!$E$11+1,1))</f>
        <v>179.4725256147085</v>
      </c>
      <c r="BJ61" s="62">
        <f t="shared" si="38"/>
        <v>282.16750121151176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5.890788214030005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7.6798869697771366E-4</v>
      </c>
      <c r="BS61" s="24">
        <f t="shared" si="9"/>
        <v>5.8915562027269823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19.2</v>
      </c>
      <c r="BY61" s="13">
        <f>IF('Données projet'!$A$114&gt;35,BY60+BX61-CG60,IF(A61&lt;'Données projet'!$A$114,$BV$205^A61,IF(A61='Données projet'!$A$114,'Données projet'!$B$114,BY60+BX61-CG60)))</f>
        <v>591.60000000000025</v>
      </c>
      <c r="BZ61" s="14">
        <f>BY61*VLOOKUP('Données projet'!$B$12,Paramètres!$A$1:$I$89,3,0)*VLOOKUP('Données projet'!$B$12,Paramètres!$A$1:$I$89,5,0)</f>
        <v>284.5596000000001</v>
      </c>
      <c r="CA61" s="14">
        <f t="shared" si="39"/>
        <v>67.929675697579739</v>
      </c>
      <c r="CB61" s="22">
        <f t="shared" si="10"/>
        <v>613.91882183995142</v>
      </c>
      <c r="CC61" s="62">
        <f t="shared" si="11"/>
        <v>907.25215517328479</v>
      </c>
      <c r="CD61" s="62">
        <f ca="1">AVERAGE(OFFSET($CC$3,0,0,'Données projet'!$E$12+1,1))-AVERAGE(OFFSET($H$3,0,0,'Données projet'!$E$12+1,1))</f>
        <v>303.89994044125814</v>
      </c>
      <c r="CE61" s="62">
        <f t="shared" si="40"/>
        <v>310.35872811328807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5.8050319388134426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9.5731125312345326E-4</v>
      </c>
      <c r="CN61" s="24">
        <f t="shared" si="12"/>
        <v>5.805989250066566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212</v>
      </c>
      <c r="O62" s="14">
        <f>N62*VLOOKUP('Données projet'!$B$9,Paramètres!$A$1:$I$89,3,0)*VLOOKUP('Données projet'!$B$9,Paramètres!$A$1:$I$89,5,0)</f>
        <v>99.215999999999994</v>
      </c>
      <c r="P62" s="14">
        <f t="shared" si="33"/>
        <v>26.775134885576414</v>
      </c>
      <c r="Q62" s="22">
        <f t="shared" si="53"/>
        <v>219.43455992571219</v>
      </c>
      <c r="R62" s="62">
        <f t="shared" si="0"/>
        <v>512.76789325904554</v>
      </c>
      <c r="S62" s="62">
        <f ca="1">AVERAGE(OFFSET($R$3,0,0,'Données projet'!$E$9+1,1))-AVERAGE(OFFSET($H$3,0,0,'Données projet'!$E$9+1,1))</f>
        <v>82.480973258688834</v>
      </c>
      <c r="T62" s="62">
        <f t="shared" si="34"/>
        <v>132.2124933813588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2.0113400410384372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4.5737924242553022E-4</v>
      </c>
      <c r="AC62" s="24">
        <f t="shared" si="3"/>
        <v>2.0117974202808626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655.79999999999973</v>
      </c>
      <c r="AJ62" s="14">
        <f>AI62*VLOOKUP('Données projet'!$B$10,Paramètres!$A$1:$I$89,3,0)*VLOOKUP('Données projet'!$B$10,Paramètres!$A$1:$I$89,5,0)</f>
        <v>366.59219999999982</v>
      </c>
      <c r="AK62" s="14">
        <f t="shared" si="35"/>
        <v>84.969753481055022</v>
      </c>
      <c r="AL62" s="22">
        <f t="shared" si="4"/>
        <v>786.47040231283711</v>
      </c>
      <c r="AM62" s="62">
        <f t="shared" si="5"/>
        <v>1079.8037356461705</v>
      </c>
      <c r="AN62" s="62">
        <f ca="1">AVERAGE(OFFSET($AM$3,0,0,'Données projet'!$E$10+1,1))-AVERAGE(OFFSET($H$3,0,0,'Données projet'!$E$10+1,1))</f>
        <v>382.58588458673051</v>
      </c>
      <c r="AO62" s="62">
        <f t="shared" si="36"/>
        <v>485.5120768430603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4.8436557936528288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5.468160654022112E-4</v>
      </c>
      <c r="AX62" s="23">
        <f t="shared" si="6"/>
        <v>4.8442026097182307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9.75</v>
      </c>
      <c r="BD62" s="13">
        <f>IF('Données projet'!$A$88&gt;35,BD61+BC62-BL61,IF(A62&lt;'Données projet'!$A$88,$BA$205^A62,IF(A62='Données projet'!$A$88,'Données projet'!$B$88,BD61+BC62-BL61)))</f>
        <v>294.25</v>
      </c>
      <c r="BE62" s="14">
        <f>BD62*VLOOKUP('Données projet'!$B$11,Paramètres!$A$1:$I$89,3,0)*VLOOKUP('Données projet'!$B$11,Paramètres!$A$1:$I$89,5,0)</f>
        <v>183.61199999999999</v>
      </c>
      <c r="BF62" s="14">
        <f t="shared" si="37"/>
        <v>46.124858041839339</v>
      </c>
      <c r="BG62" s="22">
        <f t="shared" si="7"/>
        <v>400.12502775620351</v>
      </c>
      <c r="BH62" s="62">
        <f t="shared" si="8"/>
        <v>693.45836108953677</v>
      </c>
      <c r="BI62" s="62">
        <f ca="1">AVERAGE(OFFSET($BH$3,0,0,'Données projet'!$E$11+1,1))-AVERAGE(OFFSET($H$3,0,0,'Données projet'!$E$11+1,1))</f>
        <v>179.4725256147085</v>
      </c>
      <c r="BJ62" s="62">
        <f t="shared" si="38"/>
        <v>282.16750121151176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5.7752734501789051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5.4305001550756192E-4</v>
      </c>
      <c r="BS62" s="24">
        <f t="shared" si="9"/>
        <v>5.7758165001944128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19.2</v>
      </c>
      <c r="BY62" s="13">
        <f>IF('Données projet'!$A$114&gt;35,BY61+BX62-CG61,IF(A62&lt;'Données projet'!$A$114,$BV$205^A62,IF(A62='Données projet'!$A$114,'Données projet'!$B$114,BY61+BX62-CG61)))</f>
        <v>610.8000000000003</v>
      </c>
      <c r="BZ62" s="14">
        <f>BY62*VLOOKUP('Données projet'!$B$12,Paramètres!$A$1:$I$89,3,0)*VLOOKUP('Données projet'!$B$12,Paramètres!$A$1:$I$89,5,0)</f>
        <v>293.79480000000012</v>
      </c>
      <c r="CA62" s="14">
        <f t="shared" si="39"/>
        <v>69.874037051486752</v>
      </c>
      <c r="CB62" s="22">
        <f t="shared" si="10"/>
        <v>633.38989119800635</v>
      </c>
      <c r="CC62" s="62">
        <f t="shared" si="11"/>
        <v>926.72322453133961</v>
      </c>
      <c r="CD62" s="62">
        <f ca="1">AVERAGE(OFFSET($CC$3,0,0,'Données projet'!$E$12+1,1))-AVERAGE(OFFSET($H$3,0,0,'Données projet'!$E$12+1,1))</f>
        <v>303.89994044125814</v>
      </c>
      <c r="CE62" s="62">
        <f t="shared" si="40"/>
        <v>310.35872811328807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5.6911988032131768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6.7692127878978534E-4</v>
      </c>
      <c r="CN62" s="24">
        <f t="shared" si="12"/>
        <v>5.6918757244919664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220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220</v>
      </c>
      <c r="O63" s="14">
        <f>N63*VLOOKUP('Données projet'!$B$9,Paramètres!$A$1:$I$89,3,0)*VLOOKUP('Données projet'!$B$9,Paramètres!$A$1:$I$89,5,0)</f>
        <v>102.96000000000001</v>
      </c>
      <c r="P63" s="14">
        <f t="shared" si="33"/>
        <v>27.665975080374633</v>
      </c>
      <c r="Q63" s="22">
        <f t="shared" si="53"/>
        <v>227.50690659831915</v>
      </c>
      <c r="R63" s="62">
        <f t="shared" si="0"/>
        <v>520.84023993165249</v>
      </c>
      <c r="S63" s="62">
        <f ca="1">AVERAGE(OFFSET($R$3,0,0,'Données projet'!$E$9+1,1))-AVERAGE(OFFSET($H$3,0,0,'Données projet'!$E$9+1,1))</f>
        <v>82.480973258688834</v>
      </c>
      <c r="T63" s="62">
        <f t="shared" si="34"/>
        <v>132.2124933813588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70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1.9718988896299625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3.2341596389305827E-4</v>
      </c>
      <c r="AC63" s="24">
        <f t="shared" si="3"/>
        <v>1.9722223055938555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666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665.99999999999977</v>
      </c>
      <c r="AJ63" s="14">
        <f>AI63*VLOOKUP('Données projet'!$B$10,Paramètres!$A$1:$I$89,3,0)*VLOOKUP('Données projet'!$B$10,Paramètres!$A$1:$I$89,5,0)</f>
        <v>372.29399999999987</v>
      </c>
      <c r="AK63" s="14">
        <f t="shared" si="35"/>
        <v>86.136449661008839</v>
      </c>
      <c r="AL63" s="22">
        <f t="shared" si="4"/>
        <v>798.43303315959008</v>
      </c>
      <c r="AM63" s="62">
        <f t="shared" si="5"/>
        <v>1091.7663664929235</v>
      </c>
      <c r="AN63" s="62">
        <f ca="1">AVERAGE(OFFSET($AM$3,0,0,'Données projet'!$E$10+1,1))-AVERAGE(OFFSET($H$3,0,0,'Données projet'!$E$10+1,1))</f>
        <v>382.58588458673051</v>
      </c>
      <c r="AO63" s="62">
        <f t="shared" si="36"/>
        <v>485.5120768430603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666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4.748674657877614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3.8665734790765022E-4</v>
      </c>
      <c r="AX63" s="23">
        <f t="shared" si="6"/>
        <v>4.7490613152255214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304</v>
      </c>
      <c r="BB63" s="13">
        <f>VLOOKUP(A63,'Données projet'!$A$87:$I$107,9,0)</f>
        <v>9.75</v>
      </c>
      <c r="BC63" s="13">
        <f t="array" ref="BC63">INDEX(BB:BB,MIN(IF(ISNUMBER(BB63:BB259),ROW(BB63:BB259),"")))</f>
        <v>9.75</v>
      </c>
      <c r="BD63" s="13">
        <f>IF('Données projet'!$A$88&gt;35,BD62+BC63-BL62,IF(A63&lt;'Données projet'!$A$88,$BA$205^A63,IF(A63='Données projet'!$A$88,'Données projet'!$B$88,BD62+BC63-BL62)))</f>
        <v>304</v>
      </c>
      <c r="BE63" s="14">
        <f>BD63*VLOOKUP('Données projet'!$B$11,Paramètres!$A$1:$I$89,3,0)*VLOOKUP('Données projet'!$B$11,Paramètres!$A$1:$I$89,5,0)</f>
        <v>189.696</v>
      </c>
      <c r="BF63" s="14">
        <f t="shared" si="37"/>
        <v>47.472736505152469</v>
      </c>
      <c r="BG63" s="22">
        <f t="shared" si="7"/>
        <v>413.06888274647389</v>
      </c>
      <c r="BH63" s="62">
        <f t="shared" si="8"/>
        <v>706.4022160798072</v>
      </c>
      <c r="BI63" s="62">
        <f ca="1">AVERAGE(OFFSET($BH$3,0,0,'Données projet'!$E$11+1,1))-AVERAGE(OFFSET($H$3,0,0,'Données projet'!$E$11+1,1))</f>
        <v>179.4725256147085</v>
      </c>
      <c r="BJ63" s="62">
        <f t="shared" si="38"/>
        <v>282.16750121151176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304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5.6620238603898763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3.8399434848885683E-4</v>
      </c>
      <c r="BS63" s="24">
        <f t="shared" si="9"/>
        <v>5.6624078547383654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630</v>
      </c>
      <c r="BW63" s="13">
        <f>VLOOKUP(A63,'Données projet'!$A$113:$I$133,9,0)</f>
        <v>19.2</v>
      </c>
      <c r="BX63" s="13">
        <f t="array" ref="BX63">INDEX(BW:BW,MIN(IF(ISNUMBER(BW63:BW259),ROW(BW63:BW259),"")))</f>
        <v>19.2</v>
      </c>
      <c r="BY63" s="13">
        <f>IF('Données projet'!$A$114&gt;35,BY62+BX63-CG62,IF(A63&lt;'Données projet'!$A$114,$BV$205^A63,IF(A63='Données projet'!$A$114,'Données projet'!$B$114,BY62+BX63-CG62)))</f>
        <v>630.00000000000034</v>
      </c>
      <c r="BZ63" s="14">
        <f>BY63*VLOOKUP('Données projet'!$B$12,Paramètres!$A$1:$I$89,3,0)*VLOOKUP('Données projet'!$B$12,Paramètres!$A$1:$I$89,5,0)</f>
        <v>303.0300000000002</v>
      </c>
      <c r="CA63" s="14">
        <f t="shared" si="39"/>
        <v>71.811295869366887</v>
      </c>
      <c r="CB63" s="22">
        <f t="shared" si="10"/>
        <v>652.84859030581424</v>
      </c>
      <c r="CC63" s="62">
        <f t="shared" si="11"/>
        <v>946.1819236391475</v>
      </c>
      <c r="CD63" s="62">
        <f ca="1">AVERAGE(OFFSET($CC$3,0,0,'Données projet'!$E$12+1,1))-AVERAGE(OFFSET($H$3,0,0,'Données projet'!$E$12+1,1))</f>
        <v>303.89994044125814</v>
      </c>
      <c r="CE63" s="62">
        <f t="shared" si="40"/>
        <v>310.35872811328807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106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5.5795978659706753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4.7865562656172669E-4</v>
      </c>
      <c r="CN63" s="24">
        <f t="shared" si="12"/>
        <v>5.5800765215972374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157.5</v>
      </c>
      <c r="O64" s="14">
        <f>N64*VLOOKUP('Données projet'!$B$9,Paramètres!$A$1:$I$89,3,0)*VLOOKUP('Données projet'!$B$9,Paramètres!$A$1:$I$89,5,0)</f>
        <v>73.709999999999994</v>
      </c>
      <c r="P64" s="14">
        <f t="shared" si="33"/>
        <v>20.591993942534767</v>
      </c>
      <c r="Q64" s="22">
        <f t="shared" si="53"/>
        <v>164.24263944991469</v>
      </c>
      <c r="R64" s="62">
        <f t="shared" si="0"/>
        <v>457.57597278324801</v>
      </c>
      <c r="S64" s="62">
        <f ca="1">AVERAGE(OFFSET($R$3,0,0,'Données projet'!$E$9+1,1))-AVERAGE(OFFSET($H$3,0,0,'Données projet'!$E$9+1,1))</f>
        <v>82.480973258688834</v>
      </c>
      <c r="T64" s="62">
        <f t="shared" si="34"/>
        <v>132.2124933813588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1.933231155143881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2.2868962121276511E-4</v>
      </c>
      <c r="AC64" s="24">
        <f t="shared" si="3"/>
        <v>1.9334598447650937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-1.2710188457276673E-13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382.58588458673051</v>
      </c>
      <c r="AO64" s="62">
        <f t="shared" si="36"/>
        <v>485.5120768430603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4.6555560442421786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2.734080327011056E-4</v>
      </c>
      <c r="AX64" s="23">
        <f t="shared" si="6"/>
        <v>4.6558294522748795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179.4725256147085</v>
      </c>
      <c r="BJ64" s="62">
        <f t="shared" si="38"/>
        <v>282.16750121151176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5.5509950259811811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2.7152500775378096E-4</v>
      </c>
      <c r="BS64" s="24">
        <f t="shared" si="9"/>
        <v>5.5512665509889345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17.600000000000001</v>
      </c>
      <c r="BY64" s="13">
        <f>IF('Données projet'!$A$114&gt;35,BY63+BX64-CG63,IF(A64&lt;'Données projet'!$A$114,$BV$205^A64,IF(A64='Données projet'!$A$114,'Données projet'!$B$114,BY63+BX64-CG63)))</f>
        <v>541.60000000000036</v>
      </c>
      <c r="BZ64" s="14">
        <f>BY64*VLOOKUP('Données projet'!$B$12,Paramètres!$A$1:$I$89,3,0)*VLOOKUP('Données projet'!$B$12,Paramètres!$A$1:$I$89,5,0)</f>
        <v>260.50960000000021</v>
      </c>
      <c r="CA64" s="14">
        <f t="shared" si="39"/>
        <v>62.830991700589415</v>
      </c>
      <c r="CB64" s="22">
        <f t="shared" si="10"/>
        <v>563.15153054519351</v>
      </c>
      <c r="CC64" s="62">
        <f t="shared" si="11"/>
        <v>856.48486387852677</v>
      </c>
      <c r="CD64" s="62">
        <f ca="1">AVERAGE(OFFSET($CC$3,0,0,'Données projet'!$E$12+1,1))-AVERAGE(OFFSET($H$3,0,0,'Données projet'!$E$12+1,1))</f>
        <v>303.89994044125814</v>
      </c>
      <c r="CE64" s="62">
        <f t="shared" si="40"/>
        <v>310.35872811328807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5.4701853550376489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3.3846063939489273E-4</v>
      </c>
      <c r="CN64" s="24">
        <f t="shared" si="12"/>
        <v>5.4705238156770442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165</v>
      </c>
      <c r="O65" s="14">
        <f>N65*VLOOKUP('Données projet'!$B$9,Paramètres!$A$1:$I$89,3,0)*VLOOKUP('Données projet'!$B$9,Paramètres!$A$1:$I$89,5,0)</f>
        <v>77.22</v>
      </c>
      <c r="P65" s="14">
        <f t="shared" si="33"/>
        <v>21.456066856215884</v>
      </c>
      <c r="Q65" s="22">
        <f t="shared" si="53"/>
        <v>171.86081644124263</v>
      </c>
      <c r="R65" s="62">
        <f t="shared" si="0"/>
        <v>465.19414977457598</v>
      </c>
      <c r="S65" s="62">
        <f ca="1">AVERAGE(OFFSET($R$3,0,0,'Données projet'!$E$9+1,1))-AVERAGE(OFFSET($H$3,0,0,'Données projet'!$E$9+1,1))</f>
        <v>82.480973258688834</v>
      </c>
      <c r="T65" s="62">
        <f t="shared" si="34"/>
        <v>132.2124933813588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1.8953216713460823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1.6170798194652914E-4</v>
      </c>
      <c r="AC65" s="24">
        <f t="shared" si="3"/>
        <v>1.8954833793280288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-1.2710188457276673E-13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382.58588458673051</v>
      </c>
      <c r="AO65" s="62">
        <f t="shared" si="36"/>
        <v>485.5120768430603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4.5642634298233888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1.9332867395382511E-4</v>
      </c>
      <c r="AX65" s="23">
        <f t="shared" si="6"/>
        <v>4.564456758497343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179.4725256147085</v>
      </c>
      <c r="BJ65" s="62">
        <f t="shared" si="38"/>
        <v>282.16750121151176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5.4421433992943387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1.9199717424442841E-4</v>
      </c>
      <c r="BS65" s="24">
        <f t="shared" si="9"/>
        <v>5.4423353964685832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17.600000000000001</v>
      </c>
      <c r="BY65" s="13">
        <f>IF('Données projet'!$A$114&gt;35,BY64+BX65-CG64,IF(A65&lt;'Données projet'!$A$114,$BV$205^A65,IF(A65='Données projet'!$A$114,'Données projet'!$B$114,BY64+BX65-CG64)))</f>
        <v>559.20000000000039</v>
      </c>
      <c r="BZ65" s="14">
        <f>BY65*VLOOKUP('Données projet'!$B$12,Paramètres!$A$1:$I$89,3,0)*VLOOKUP('Données projet'!$B$12,Paramètres!$A$1:$I$89,5,0)</f>
        <v>268.9752000000002</v>
      </c>
      <c r="CA65" s="14">
        <f t="shared" si="39"/>
        <v>64.631732752143705</v>
      </c>
      <c r="CB65" s="22">
        <f t="shared" si="10"/>
        <v>581.03207454331721</v>
      </c>
      <c r="CC65" s="62">
        <f t="shared" si="11"/>
        <v>874.36540787665058</v>
      </c>
      <c r="CD65" s="62">
        <f ca="1">AVERAGE(OFFSET($CC$3,0,0,'Données projet'!$E$12+1,1))-AVERAGE(OFFSET($H$3,0,0,'Données projet'!$E$12+1,1))</f>
        <v>303.89994044125814</v>
      </c>
      <c r="CE65" s="62">
        <f t="shared" si="40"/>
        <v>310.35872811328807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5.3629183567089767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2.393278132808634E-4</v>
      </c>
      <c r="CN65" s="24">
        <f t="shared" si="12"/>
        <v>5.3631576845222577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172.5</v>
      </c>
      <c r="O66" s="14">
        <f>N66*VLOOKUP('Données projet'!$B$9,Paramètres!$A$1:$I$89,3,0)*VLOOKUP('Données projet'!$B$9,Paramètres!$A$1:$I$89,5,0)</f>
        <v>80.72999999999999</v>
      </c>
      <c r="P66" s="14">
        <f t="shared" si="33"/>
        <v>22.315578453114171</v>
      </c>
      <c r="Q66" s="22">
        <f t="shared" si="53"/>
        <v>179.47104913917383</v>
      </c>
      <c r="R66" s="62">
        <f t="shared" si="0"/>
        <v>472.80438247250714</v>
      </c>
      <c r="S66" s="62">
        <f ca="1">AVERAGE(OFFSET($R$3,0,0,'Données projet'!$E$9+1,1))-AVERAGE(OFFSET($H$3,0,0,'Données projet'!$E$9+1,1))</f>
        <v>82.480973258688834</v>
      </c>
      <c r="T66" s="62">
        <f t="shared" si="34"/>
        <v>132.2124933813588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1.8581555694030565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1.1434481060638256E-4</v>
      </c>
      <c r="AC66" s="24">
        <f t="shared" si="3"/>
        <v>1.8582699142136629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-1.2710188457276673E-13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382.58588458673051</v>
      </c>
      <c r="AO66" s="62">
        <f t="shared" si="36"/>
        <v>485.5120768430603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4.4747610078903541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1.367040163505528E-4</v>
      </c>
      <c r="AX66" s="23">
        <f t="shared" si="6"/>
        <v>4.4748977119067046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179.4725256147085</v>
      </c>
      <c r="BJ66" s="62">
        <f t="shared" si="38"/>
        <v>282.16750121151176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5.3354262866138891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1.3576250387689048E-4</v>
      </c>
      <c r="BS66" s="24">
        <f t="shared" si="9"/>
        <v>5.3355620491177662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17.600000000000001</v>
      </c>
      <c r="BY66" s="13">
        <f>IF('Données projet'!$A$114&gt;35,BY65+BX66-CG65,IF(A66&lt;'Données projet'!$A$114,$BV$205^A66,IF(A66='Données projet'!$A$114,'Données projet'!$B$114,BY65+BX66-CG65)))</f>
        <v>576.80000000000041</v>
      </c>
      <c r="BZ66" s="14">
        <f>BY66*VLOOKUP('Données projet'!$B$12,Paramètres!$A$1:$I$89,3,0)*VLOOKUP('Données projet'!$B$12,Paramètres!$A$1:$I$89,5,0)</f>
        <v>277.44080000000019</v>
      </c>
      <c r="CA66" s="14">
        <f t="shared" si="39"/>
        <v>66.42588767473832</v>
      </c>
      <c r="CB66" s="22">
        <f t="shared" si="10"/>
        <v>598.90114770016953</v>
      </c>
      <c r="CC66" s="62">
        <f t="shared" si="11"/>
        <v>892.23448103350279</v>
      </c>
      <c r="CD66" s="62">
        <f ca="1">AVERAGE(OFFSET($CC$3,0,0,'Données projet'!$E$12+1,1))-AVERAGE(OFFSET($H$3,0,0,'Données projet'!$E$12+1,1))</f>
        <v>303.89994044125814</v>
      </c>
      <c r="CE66" s="62">
        <f t="shared" si="40"/>
        <v>310.35872811328807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5.2577547987911215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1.6923031969744639E-4</v>
      </c>
      <c r="CN66" s="24">
        <f t="shared" si="12"/>
        <v>5.2579240291108187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180</v>
      </c>
      <c r="O67" s="14">
        <f>N67*VLOOKUP('Données projet'!$B$9,Paramètres!$A$1:$I$89,3,0)*VLOOKUP('Données projet'!$B$9,Paramètres!$A$1:$I$89,5,0)</f>
        <v>84.24</v>
      </c>
      <c r="P67" s="14">
        <f t="shared" si="33"/>
        <v>23.170749718409468</v>
      </c>
      <c r="Q67" s="22">
        <f t="shared" ref="Q67:Q98" si="54">(O67+P67)*0.475*44/12</f>
        <v>187.07372242622981</v>
      </c>
      <c r="R67" s="62">
        <f t="shared" ref="R67:R130" si="55">Q67+(I67+J67)*44/12</f>
        <v>480.40705575956315</v>
      </c>
      <c r="S67" s="62">
        <f ca="1">AVERAGE(OFFSET($R$3,0,0,'Données projet'!$E$9+1,1))-AVERAGE(OFFSET($H$3,0,0,'Données projet'!$E$9+1,1))</f>
        <v>82.480973258688834</v>
      </c>
      <c r="T67" s="62">
        <f t="shared" si="34"/>
        <v>132.2124933813588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1.8217182720500495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8.0853990973264568E-5</v>
      </c>
      <c r="AC67" s="24">
        <f t="shared" si="3"/>
        <v>1.8217991260410229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-1.2710188457276673E-13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382.58588458673051</v>
      </c>
      <c r="AO67" s="62">
        <f t="shared" si="36"/>
        <v>485.5120768430603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4.3870136738603396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9.6664336976912555E-5</v>
      </c>
      <c r="AX67" s="23">
        <f t="shared" si="6"/>
        <v>4.3871103381973162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179.4725256147085</v>
      </c>
      <c r="BJ67" s="62">
        <f t="shared" si="38"/>
        <v>282.16750121151176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5.2308018314220917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9.5998587122214207E-5</v>
      </c>
      <c r="BS67" s="24">
        <f t="shared" si="9"/>
        <v>5.2308978300092139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17.600000000000001</v>
      </c>
      <c r="BY67" s="13">
        <f>IF('Données projet'!$A$114&gt;35,BY66+BX67-CG66,IF(A67&lt;'Données projet'!$A$114,$BV$205^A67,IF(A67='Données projet'!$A$114,'Données projet'!$B$114,BY66+BX67-CG66)))</f>
        <v>594.40000000000043</v>
      </c>
      <c r="BZ67" s="14">
        <f>BY67*VLOOKUP('Données projet'!$B$12,Paramètres!$A$1:$I$89,3,0)*VLOOKUP('Données projet'!$B$12,Paramètres!$A$1:$I$89,5,0)</f>
        <v>285.90640000000025</v>
      </c>
      <c r="CA67" s="14">
        <f t="shared" si="39"/>
        <v>68.21368049682178</v>
      </c>
      <c r="CB67" s="22">
        <f t="shared" si="10"/>
        <v>616.75914019863171</v>
      </c>
      <c r="CC67" s="62">
        <f t="shared" si="11"/>
        <v>910.09247353196497</v>
      </c>
      <c r="CD67" s="62">
        <f ca="1">AVERAGE(OFFSET($CC$3,0,0,'Données projet'!$E$12+1,1))-AVERAGE(OFFSET($H$3,0,0,'Données projet'!$E$12+1,1))</f>
        <v>303.89994044125814</v>
      </c>
      <c r="CE67" s="62">
        <f t="shared" si="40"/>
        <v>310.35872811328807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5.1546534341005987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1.1966390664043171E-4</v>
      </c>
      <c r="CN67" s="24">
        <f t="shared" si="12"/>
        <v>5.1547730980072393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187.5</v>
      </c>
      <c r="O68" s="14">
        <f>N68*VLOOKUP('Données projet'!$B$9,Paramètres!$A$1:$I$89,3,0)*VLOOKUP('Données projet'!$B$9,Paramètres!$A$1:$I$89,5,0)</f>
        <v>87.75</v>
      </c>
      <c r="P68" s="14">
        <f t="shared" si="33"/>
        <v>24.021782179979688</v>
      </c>
      <c r="Q68" s="22">
        <f t="shared" si="54"/>
        <v>194.66918729679796</v>
      </c>
      <c r="R68" s="62">
        <f t="shared" si="55"/>
        <v>488.00252063013124</v>
      </c>
      <c r="S68" s="62">
        <f ca="1">AVERAGE(OFFSET($R$3,0,0,'Données projet'!$E$9+1,1))-AVERAGE(OFFSET($H$3,0,0,'Données projet'!$E$9+1,1))</f>
        <v>82.480973258688834</v>
      </c>
      <c r="T68" s="62">
        <f t="shared" si="34"/>
        <v>132.2124933813588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1.7859954878735782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5.7172405303191278E-5</v>
      </c>
      <c r="AC68" s="24">
        <f t="shared" ref="AC68:AC131" si="57">SUM(Z68:AB68)</f>
        <v>1.7860526602788813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-1.2710188457276673E-13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382.58588458673051</v>
      </c>
      <c r="AO68" s="62">
        <f t="shared" si="36"/>
        <v>485.5120768430603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4.300987011530065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6.83520081752764E-5</v>
      </c>
      <c r="AX68" s="23">
        <f t="shared" ref="AX68:AX131" si="60">SUM(AU68:AW68)</f>
        <v>4.3010553635382403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179.4725256147085</v>
      </c>
      <c r="BJ68" s="62">
        <f t="shared" si="38"/>
        <v>282.16750121151176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5.1282289979819886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6.788125193844524E-5</v>
      </c>
      <c r="BS68" s="24">
        <f t="shared" ref="BS68:BS131" si="63">SUM(BP68:BR68)</f>
        <v>5.1282968792339272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612</v>
      </c>
      <c r="BW68" s="13">
        <f>VLOOKUP(A68,'Données projet'!$A$113:$I$133,9,0)</f>
        <v>17.600000000000001</v>
      </c>
      <c r="BX68" s="13">
        <f t="array" ref="BX68">INDEX(BW:BW,MIN(IF(ISNUMBER(BW68:BW264),ROW(BW68:BW264),"")))</f>
        <v>17.600000000000001</v>
      </c>
      <c r="BY68" s="13">
        <f>IF('Données projet'!$A$114&gt;35,BY67+BX68-CG67,IF(A68&lt;'Données projet'!$A$114,$BV$205^A68,IF(A68='Données projet'!$A$114,'Données projet'!$B$114,BY67+BX68-CG67)))</f>
        <v>612.00000000000045</v>
      </c>
      <c r="BZ68" s="14">
        <f>BY68*VLOOKUP('Données projet'!$B$12,Paramètres!$A$1:$I$89,3,0)*VLOOKUP('Données projet'!$B$12,Paramètres!$A$1:$I$89,5,0)</f>
        <v>294.37200000000024</v>
      </c>
      <c r="CA68" s="14">
        <f t="shared" si="39"/>
        <v>69.995321225846482</v>
      </c>
      <c r="CB68" s="22">
        <f t="shared" ref="CB68:CB131" si="64">(BZ68+CA68)*0.475*44/12</f>
        <v>634.60641780168305</v>
      </c>
      <c r="CC68" s="62">
        <f t="shared" ref="CC68:CC131" si="65">CB68+(BT68+BU68)*44/12</f>
        <v>927.93975113501642</v>
      </c>
      <c r="CD68" s="62">
        <f ca="1">AVERAGE(OFFSET($CC$3,0,0,'Données projet'!$E$12+1,1))-AVERAGE(OFFSET($H$3,0,0,'Données projet'!$E$12+1,1))</f>
        <v>303.89994044125814</v>
      </c>
      <c r="CE68" s="62">
        <f t="shared" si="40"/>
        <v>310.35872811328807</v>
      </c>
      <c r="CF68" s="16">
        <f>IF(ISNA(VLOOKUP(A68,'Données projet'!$A$113:$I$133,3,0)),0,VLOOKUP(A68,'Données projet'!$A$113:$I$133,3,0))</f>
        <v>6</v>
      </c>
      <c r="CG68" s="16">
        <f>IF(ISNA(VLOOKUP(A68,'Données projet'!$A$113:$I$133,4,0)),0,VLOOKUP(A68,'Données projet'!$A$113:$I$133,4,0))</f>
        <v>45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5.0535738242860342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8.4615159848723209E-5</v>
      </c>
      <c r="CN68" s="24">
        <f t="shared" ref="CN68:CN131" si="66">SUM(CK68:CM68)</f>
        <v>5.0536584394458828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195</v>
      </c>
      <c r="O69" s="14">
        <f>N69*VLOOKUP('Données projet'!$B$9,Paramètres!$A$1:$I$89,3,0)*VLOOKUP('Données projet'!$B$9,Paramètres!$A$1:$I$89,5,0)</f>
        <v>91.26</v>
      </c>
      <c r="P69" s="14">
        <f t="shared" ref="P69:P132" si="87">EXP(-1.0587+0.8836*LN(O69)+0.284)</f>
        <v>24.868860330902777</v>
      </c>
      <c r="Q69" s="22">
        <f t="shared" si="54"/>
        <v>202.25776507632233</v>
      </c>
      <c r="R69" s="62">
        <f t="shared" si="55"/>
        <v>495.59109840965561</v>
      </c>
      <c r="S69" s="62">
        <f ca="1">AVERAGE(OFFSET($R$3,0,0,'Données projet'!$E$9+1,1))-AVERAGE(OFFSET($H$3,0,0,'Données projet'!$E$9+1,1))</f>
        <v>82.480973258688834</v>
      </c>
      <c r="T69" s="62">
        <f t="shared" ref="T69:T132" si="88">$T$3</f>
        <v>132.2124933813588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1.7509732057060605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4.0426995486632284E-5</v>
      </c>
      <c r="AC69" s="24">
        <f t="shared" si="57"/>
        <v>1.7510136327015471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-1.2710188457276673E-13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382.58588458673051</v>
      </c>
      <c r="AO69" s="62">
        <f t="shared" ref="AO69:AO132" si="90">$AO$3</f>
        <v>485.5120768430603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4.2166472795770042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4.8332168488456278E-5</v>
      </c>
      <c r="AX69" s="23">
        <f t="shared" si="60"/>
        <v>4.216695611745493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179.4725256147085</v>
      </c>
      <c r="BJ69" s="62">
        <f t="shared" ref="BJ69:BJ132" si="92">$BJ$3</f>
        <v>282.16750121151176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5.0276675552423953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4.7999293561107103E-5</v>
      </c>
      <c r="BS69" s="24">
        <f t="shared" si="63"/>
        <v>5.0277155545359564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15.7</v>
      </c>
      <c r="BY69" s="13">
        <f>IF('Données projet'!$A$114&gt;35,BY68+BX69-CG68,IF(A69&lt;'Données projet'!$A$114,$BV$205^A69,IF(A69='Données projet'!$A$114,'Données projet'!$B$114,BY68+BX69-CG68)))</f>
        <v>582.7000000000005</v>
      </c>
      <c r="BZ69" s="14">
        <f>BY69*VLOOKUP('Données projet'!$B$12,Paramètres!$A$1:$I$89,3,0)*VLOOKUP('Données projet'!$B$12,Paramètres!$A$1:$I$89,5,0)</f>
        <v>280.27870000000024</v>
      </c>
      <c r="CA69" s="14">
        <f t="shared" ref="CA69:CA132" si="93">EXP(-1.0587+0.8836*LN(BZ69)+0.284)</f>
        <v>67.025902792138723</v>
      </c>
      <c r="CB69" s="22">
        <f t="shared" si="64"/>
        <v>604.88884986297523</v>
      </c>
      <c r="CC69" s="62">
        <f t="shared" si="65"/>
        <v>898.22218319630861</v>
      </c>
      <c r="CD69" s="62">
        <f ca="1">AVERAGE(OFFSET($CC$3,0,0,'Données projet'!$E$12+1,1))-AVERAGE(OFFSET($H$3,0,0,'Données projet'!$E$12+1,1))</f>
        <v>303.89994044125814</v>
      </c>
      <c r="CE69" s="62">
        <f t="shared" ref="CE69:CE132" si="94">$CE$3</f>
        <v>310.35872811328807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4.9544763239674587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5.983195332021587E-5</v>
      </c>
      <c r="CN69" s="24">
        <f t="shared" si="66"/>
        <v>4.9545361559207786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202.5</v>
      </c>
      <c r="O70" s="14">
        <f>N70*VLOOKUP('Données projet'!$B$9,Paramètres!$A$1:$I$89,3,0)*VLOOKUP('Données projet'!$B$9,Paramètres!$A$1:$I$89,5,0)</f>
        <v>94.77</v>
      </c>
      <c r="P70" s="14">
        <f t="shared" si="87"/>
        <v>25.712153668783351</v>
      </c>
      <c r="Q70" s="22">
        <f t="shared" si="54"/>
        <v>209.839750973131</v>
      </c>
      <c r="R70" s="62">
        <f t="shared" si="55"/>
        <v>503.17308430646432</v>
      </c>
      <c r="S70" s="62">
        <f ca="1">AVERAGE(OFFSET($R$3,0,0,'Données projet'!$E$9+1,1))-AVERAGE(OFFSET($H$3,0,0,'Données projet'!$E$9+1,1))</f>
        <v>82.480973258688834</v>
      </c>
      <c r="T70" s="62">
        <f t="shared" si="88"/>
        <v>132.2124933813588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1.7166376891303652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2.8586202651595639E-5</v>
      </c>
      <c r="AC70" s="24">
        <f t="shared" si="57"/>
        <v>1.7166662753330169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-1.2710188457276673E-13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382.58588458673051</v>
      </c>
      <c r="AO70" s="62">
        <f t="shared" si="90"/>
        <v>485.5120768430603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4.1339613983253853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3.41760040876382E-5</v>
      </c>
      <c r="AX70" s="23">
        <f t="shared" si="60"/>
        <v>4.1339955743294734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179.4725256147085</v>
      </c>
      <c r="BJ70" s="62">
        <f t="shared" si="92"/>
        <v>282.16750121151176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4.9290780610585019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3.394062596922262E-5</v>
      </c>
      <c r="BS70" s="24">
        <f t="shared" si="63"/>
        <v>4.9291120016844712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15.7</v>
      </c>
      <c r="BY70" s="13">
        <f>IF('Données projet'!$A$114&gt;35,BY69+BX70-CG69,IF(A70&lt;'Données projet'!$A$114,$BV$205^A70,IF(A70='Données projet'!$A$114,'Données projet'!$B$114,BY69+BX70-CG69)))</f>
        <v>598.40000000000055</v>
      </c>
      <c r="BZ70" s="14">
        <f>BY70*VLOOKUP('Données projet'!$B$12,Paramètres!$A$1:$I$89,3,0)*VLOOKUP('Données projet'!$B$12,Paramètres!$A$1:$I$89,5,0)</f>
        <v>287.83040000000022</v>
      </c>
      <c r="CA70" s="14">
        <f t="shared" si="93"/>
        <v>68.619131778834216</v>
      </c>
      <c r="CB70" s="22">
        <f t="shared" si="64"/>
        <v>620.81626784813659</v>
      </c>
      <c r="CC70" s="62">
        <f t="shared" si="65"/>
        <v>914.14960118146996</v>
      </c>
      <c r="CD70" s="62">
        <f ca="1">AVERAGE(OFFSET($CC$3,0,0,'Données projet'!$E$12+1,1))-AVERAGE(OFFSET($H$3,0,0,'Données projet'!$E$12+1,1))</f>
        <v>303.89994044125814</v>
      </c>
      <c r="CE70" s="62">
        <f t="shared" si="94"/>
        <v>310.35872811328807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4.8573220651866231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4.2307579924361611E-5</v>
      </c>
      <c r="CN70" s="24">
        <f t="shared" si="66"/>
        <v>4.8573643727665479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210</v>
      </c>
      <c r="O71" s="14">
        <f>N71*VLOOKUP('Données projet'!$B$9,Paramètres!$A$1:$I$89,3,0)*VLOOKUP('Données projet'!$B$9,Paramètres!$A$1:$I$89,5,0)</f>
        <v>98.28</v>
      </c>
      <c r="P71" s="14">
        <f t="shared" si="87"/>
        <v>26.551818424463473</v>
      </c>
      <c r="Q71" s="22">
        <f t="shared" si="54"/>
        <v>217.41541708927389</v>
      </c>
      <c r="R71" s="62">
        <f t="shared" si="55"/>
        <v>510.7487504226072</v>
      </c>
      <c r="S71" s="62">
        <f ca="1">AVERAGE(OFFSET($R$3,0,0,'Données projet'!$E$9+1,1))-AVERAGE(OFFSET($H$3,0,0,'Données projet'!$E$9+1,1))</f>
        <v>82.480973258688834</v>
      </c>
      <c r="T71" s="62">
        <f t="shared" si="88"/>
        <v>132.2124933813588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1.6829754710921219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2.0213497743316142E-5</v>
      </c>
      <c r="AC71" s="24">
        <f t="shared" si="57"/>
        <v>1.6829956845898653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-1.2710188457276673E-13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382.58588458673051</v>
      </c>
      <c r="AO71" s="62">
        <f t="shared" si="90"/>
        <v>485.5120768430603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4.0528969367717034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2.4166084244228139E-5</v>
      </c>
      <c r="AX71" s="23">
        <f t="shared" si="60"/>
        <v>4.0529211028559473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179.4725256147085</v>
      </c>
      <c r="BJ71" s="62">
        <f t="shared" si="92"/>
        <v>282.16750121151176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4.8324218467219007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2.3999646780553552E-5</v>
      </c>
      <c r="BS71" s="24">
        <f t="shared" si="63"/>
        <v>4.8324458463686808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15.7</v>
      </c>
      <c r="BY71" s="13">
        <f>IF('Données projet'!$A$114&gt;35,BY70+BX71-CG70,IF(A71&lt;'Données projet'!$A$114,$BV$205^A71,IF(A71='Données projet'!$A$114,'Données projet'!$B$114,BY70+BX71-CG70)))</f>
        <v>614.10000000000059</v>
      </c>
      <c r="BZ71" s="14">
        <f>BY71*VLOOKUP('Données projet'!$B$12,Paramètres!$A$1:$I$89,3,0)*VLOOKUP('Données projet'!$B$12,Paramètres!$A$1:$I$89,5,0)</f>
        <v>295.38210000000026</v>
      </c>
      <c r="CA71" s="14">
        <f t="shared" si="93"/>
        <v>70.207501966714375</v>
      </c>
      <c r="CB71" s="22">
        <f t="shared" si="64"/>
        <v>636.73522342536137</v>
      </c>
      <c r="CC71" s="62">
        <f t="shared" si="65"/>
        <v>930.06855675869474</v>
      </c>
      <c r="CD71" s="62">
        <f ca="1">AVERAGE(OFFSET($CC$3,0,0,'Données projet'!$E$12+1,1))-AVERAGE(OFFSET($H$3,0,0,'Données projet'!$E$12+1,1))</f>
        <v>303.89994044125814</v>
      </c>
      <c r="CE71" s="62">
        <f t="shared" si="94"/>
        <v>310.35872811328807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4.7620729421622334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2.9915976660107938E-5</v>
      </c>
      <c r="CN71" s="24">
        <f t="shared" si="66"/>
        <v>4.7621028581388938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217.5</v>
      </c>
      <c r="O72" s="14">
        <f>N72*VLOOKUP('Données projet'!$B$9,Paramètres!$A$1:$I$89,3,0)*VLOOKUP('Données projet'!$B$9,Paramètres!$A$1:$I$89,5,0)</f>
        <v>101.79</v>
      </c>
      <c r="P72" s="14">
        <f t="shared" si="87"/>
        <v>27.38799903683508</v>
      </c>
      <c r="Q72" s="22">
        <f t="shared" si="54"/>
        <v>224.98501498915439</v>
      </c>
      <c r="R72" s="62">
        <f t="shared" si="55"/>
        <v>518.31834832248774</v>
      </c>
      <c r="S72" s="62">
        <f ca="1">AVERAGE(OFFSET($R$3,0,0,'Données projet'!$E$9+1,1))-AVERAGE(OFFSET($H$3,0,0,'Données projet'!$E$9+1,1))</f>
        <v>82.480973258688834</v>
      </c>
      <c r="T72" s="62">
        <f t="shared" si="88"/>
        <v>132.2124933813588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1.6499733486176829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1.429310132579782E-5</v>
      </c>
      <c r="AC72" s="24">
        <f t="shared" si="57"/>
        <v>1.6499876417190087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-1.2710188457276673E-13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382.58588458673051</v>
      </c>
      <c r="AO72" s="62">
        <f t="shared" si="90"/>
        <v>485.5120768430603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3.9734220998646497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1.70880020438191E-5</v>
      </c>
      <c r="AX72" s="23">
        <f t="shared" si="60"/>
        <v>3.9734391878666937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179.4725256147085</v>
      </c>
      <c r="BJ72" s="62">
        <f t="shared" si="92"/>
        <v>282.16750121151176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4.7376610017939704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1.697031298461131E-5</v>
      </c>
      <c r="BS72" s="24">
        <f t="shared" si="63"/>
        <v>4.7376779721069546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15.7</v>
      </c>
      <c r="BY72" s="13">
        <f>IF('Données projet'!$A$114&gt;35,BY71+BX72-CG71,IF(A72&lt;'Données projet'!$A$114,$BV$205^A72,IF(A72='Données projet'!$A$114,'Données projet'!$B$114,BY71+BX72-CG71)))</f>
        <v>629.80000000000064</v>
      </c>
      <c r="BZ72" s="14">
        <f>BY72*VLOOKUP('Données projet'!$B$12,Paramètres!$A$1:$I$89,3,0)*VLOOKUP('Données projet'!$B$12,Paramètres!$A$1:$I$89,5,0)</f>
        <v>302.9338000000003</v>
      </c>
      <c r="CA72" s="14">
        <f t="shared" si="93"/>
        <v>71.791151858722955</v>
      </c>
      <c r="CB72" s="22">
        <f t="shared" si="64"/>
        <v>652.64595782060962</v>
      </c>
      <c r="CC72" s="62">
        <f t="shared" si="65"/>
        <v>945.979291153943</v>
      </c>
      <c r="CD72" s="62">
        <f ca="1">AVERAGE(OFFSET($CC$3,0,0,'Données projet'!$E$12+1,1))-AVERAGE(OFFSET($H$3,0,0,'Données projet'!$E$12+1,1))</f>
        <v>303.89994044125814</v>
      </c>
      <c r="CE72" s="62">
        <f t="shared" si="94"/>
        <v>310.35872811328807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4.6686915963441233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2.1153789962180809E-5</v>
      </c>
      <c r="CN72" s="24">
        <f t="shared" si="66"/>
        <v>4.6687127501340857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225</v>
      </c>
      <c r="O73" s="14">
        <f>N73*VLOOKUP('Données projet'!$B$9,Paramètres!$A$1:$I$89,3,0)*VLOOKUP('Données projet'!$B$9,Paramètres!$A$1:$I$89,5,0)</f>
        <v>105.3</v>
      </c>
      <c r="P73" s="14">
        <f t="shared" si="87"/>
        <v>28.220829418515034</v>
      </c>
      <c r="Q73" s="22">
        <f t="shared" si="54"/>
        <v>232.54877790391367</v>
      </c>
      <c r="R73" s="62">
        <f t="shared" si="55"/>
        <v>525.88211123724705</v>
      </c>
      <c r="S73" s="62">
        <f ca="1">AVERAGE(OFFSET($R$3,0,0,'Données projet'!$E$9+1,1))-AVERAGE(OFFSET($H$3,0,0,'Données projet'!$E$9+1,1))</f>
        <v>82.480973258688834</v>
      </c>
      <c r="T73" s="62">
        <f t="shared" si="88"/>
        <v>132.2124933813588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80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1.6176183776356605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1.0106748871658071E-5</v>
      </c>
      <c r="AC73" s="24">
        <f t="shared" si="57"/>
        <v>1.6176284843845321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-1.2710188457276673E-13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382.58588458673051</v>
      </c>
      <c r="AO73" s="62">
        <f t="shared" si="90"/>
        <v>485.5120768430603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3.8955057160344793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1.2083042122114069E-5</v>
      </c>
      <c r="AX73" s="23">
        <f t="shared" si="60"/>
        <v>3.8955177990766012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179.4725256147085</v>
      </c>
      <c r="BJ73" s="62">
        <f t="shared" si="92"/>
        <v>282.16750121151176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4.6447583592366684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1.1999823390276776E-5</v>
      </c>
      <c r="BS73" s="24">
        <f t="shared" si="63"/>
        <v>4.6447703590600584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15.7</v>
      </c>
      <c r="BY73" s="13">
        <f>IF('Données projet'!$A$114&gt;35,BY72+BX73-CG72,IF(A73&lt;'Données projet'!$A$114,$BV$205^A73,IF(A73='Données projet'!$A$114,'Données projet'!$B$114,BY72+BX73-CG72)))</f>
        <v>645.50000000000068</v>
      </c>
      <c r="BZ73" s="14">
        <f>BY73*VLOOKUP('Données projet'!$B$12,Paramètres!$A$1:$I$89,3,0)*VLOOKUP('Données projet'!$B$12,Paramètres!$A$1:$I$89,5,0)</f>
        <v>310.48550000000034</v>
      </c>
      <c r="CA73" s="14">
        <f t="shared" si="93"/>
        <v>73.370212658869903</v>
      </c>
      <c r="CB73" s="22">
        <f t="shared" si="64"/>
        <v>668.54869954753224</v>
      </c>
      <c r="CC73" s="62">
        <f t="shared" si="65"/>
        <v>961.88203288086561</v>
      </c>
      <c r="CD73" s="62">
        <f ca="1">AVERAGE(OFFSET($CC$3,0,0,'Données projet'!$E$12+1,1))-AVERAGE(OFFSET($H$3,0,0,'Données projet'!$E$12+1,1))</f>
        <v>303.89994044125814</v>
      </c>
      <c r="CE73" s="62">
        <f t="shared" si="94"/>
        <v>310.35872811328807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4.5771414017605094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1.4957988330053973E-5</v>
      </c>
      <c r="CN73" s="24">
        <f t="shared" si="66"/>
        <v>4.5771563597488392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152.69999999999999</v>
      </c>
      <c r="O74" s="14">
        <f>N74*VLOOKUP('Données projet'!$B$9,Paramètres!$A$1:$I$89,3,0)*VLOOKUP('Données projet'!$B$9,Paramètres!$A$1:$I$89,5,0)</f>
        <v>71.4636</v>
      </c>
      <c r="P74" s="14">
        <f t="shared" si="87"/>
        <v>20.036482147907392</v>
      </c>
      <c r="Q74" s="22">
        <f t="shared" si="54"/>
        <v>159.36264307427203</v>
      </c>
      <c r="R74" s="62">
        <f t="shared" si="55"/>
        <v>452.69597640760537</v>
      </c>
      <c r="S74" s="62">
        <f ca="1">AVERAGE(OFFSET($R$3,0,0,'Données projet'!$E$9+1,1))-AVERAGE(OFFSET($H$3,0,0,'Données projet'!$E$9+1,1))</f>
        <v>82.480973258688834</v>
      </c>
      <c r="T74" s="62">
        <f t="shared" si="88"/>
        <v>132.2124933813588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1.585897867900012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7.1465506628989098E-6</v>
      </c>
      <c r="AC74" s="24">
        <f t="shared" si="57"/>
        <v>1.5859050144506748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-1.2710188457276673E-13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382.58588458673051</v>
      </c>
      <c r="AO74" s="62">
        <f t="shared" si="90"/>
        <v>485.5120768430603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3.819117224966917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8.54400102190955E-6</v>
      </c>
      <c r="AX74" s="23">
        <f t="shared" si="60"/>
        <v>3.8191257689679388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179.4725256147085</v>
      </c>
      <c r="BJ74" s="62">
        <f t="shared" si="92"/>
        <v>282.16750121151176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4.5536774808348985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8.485156492305655E-6</v>
      </c>
      <c r="BS74" s="24">
        <f t="shared" si="63"/>
        <v>4.5536859659913906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15.7</v>
      </c>
      <c r="BY74" s="13">
        <f>IF('Données projet'!$A$114&gt;35,BY73+BX74-CG73,IF(A74&lt;'Données projet'!$A$114,$BV$205^A74,IF(A74='Données projet'!$A$114,'Données projet'!$B$114,BY73+BX74-CG73)))</f>
        <v>661.20000000000073</v>
      </c>
      <c r="BZ74" s="14">
        <f>BY74*VLOOKUP('Données projet'!$B$12,Paramètres!$A$1:$I$89,3,0)*VLOOKUP('Données projet'!$B$12,Paramètres!$A$1:$I$89,5,0)</f>
        <v>318.03720000000033</v>
      </c>
      <c r="CA74" s="14">
        <f t="shared" si="93"/>
        <v>74.944808824911675</v>
      </c>
      <c r="CB74" s="22">
        <f t="shared" si="64"/>
        <v>684.44366537005499</v>
      </c>
      <c r="CC74" s="62">
        <f t="shared" si="65"/>
        <v>977.77699870338824</v>
      </c>
      <c r="CD74" s="62">
        <f ca="1">AVERAGE(OFFSET($CC$3,0,0,'Données projet'!$E$12+1,1))-AVERAGE(OFFSET($H$3,0,0,'Données projet'!$E$12+1,1))</f>
        <v>303.89994044125814</v>
      </c>
      <c r="CE74" s="62">
        <f t="shared" si="94"/>
        <v>310.35872811328807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4.4873864506525756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1.0576894981090406E-5</v>
      </c>
      <c r="CN74" s="24">
        <f t="shared" si="66"/>
        <v>4.4873970275475568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160.39999999999998</v>
      </c>
      <c r="O75" s="14">
        <f>N75*VLOOKUP('Données projet'!$B$9,Paramètres!$A$1:$I$89,3,0)*VLOOKUP('Données projet'!$B$9,Paramètres!$A$1:$I$89,5,0)</f>
        <v>75.0672</v>
      </c>
      <c r="P75" s="14">
        <f t="shared" si="87"/>
        <v>20.926657992619532</v>
      </c>
      <c r="Q75" s="22">
        <f t="shared" si="54"/>
        <v>167.18930267047901</v>
      </c>
      <c r="R75" s="62">
        <f t="shared" si="55"/>
        <v>460.52263600381229</v>
      </c>
      <c r="S75" s="62">
        <f ca="1">AVERAGE(OFFSET($R$3,0,0,'Données projet'!$E$9+1,1))-AVERAGE(OFFSET($H$3,0,0,'Données projet'!$E$9+1,1))</f>
        <v>82.480973258688834</v>
      </c>
      <c r="T75" s="62">
        <f t="shared" si="88"/>
        <v>132.2124933813588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1.554799378012679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5.0533744358290355E-6</v>
      </c>
      <c r="AC75" s="24">
        <f t="shared" si="57"/>
        <v>1.5548044313871148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-1.2710188457276673E-13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382.58588458673051</v>
      </c>
      <c r="AO75" s="62">
        <f t="shared" si="90"/>
        <v>485.5120768430603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3.7442266656168108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6.0415210610570347E-6</v>
      </c>
      <c r="AX75" s="23">
        <f t="shared" si="60"/>
        <v>3.744232707137872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179.4725256147085</v>
      </c>
      <c r="BJ75" s="62">
        <f t="shared" si="92"/>
        <v>282.16750121151176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4.4643826429047371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5.9999116951383879E-6</v>
      </c>
      <c r="BS75" s="24">
        <f t="shared" si="63"/>
        <v>4.4643886428164326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15.7</v>
      </c>
      <c r="BY75" s="13">
        <f>IF('Données projet'!$A$114&gt;35,BY74+BX75-CG74,IF(A75&lt;'Données projet'!$A$114,$BV$205^A75,IF(A75='Données projet'!$A$114,'Données projet'!$B$114,BY74+BX75-CG74)))</f>
        <v>676.90000000000077</v>
      </c>
      <c r="BZ75" s="14">
        <f>BY75*VLOOKUP('Données projet'!$B$12,Paramètres!$A$1:$I$89,3,0)*VLOOKUP('Données projet'!$B$12,Paramètres!$A$1:$I$89,5,0)</f>
        <v>325.58890000000036</v>
      </c>
      <c r="CA75" s="14">
        <f t="shared" si="93"/>
        <v>76.515058567059711</v>
      </c>
      <c r="CB75" s="22">
        <f t="shared" si="64"/>
        <v>700.33106117096293</v>
      </c>
      <c r="CC75" s="62">
        <f t="shared" si="65"/>
        <v>993.6643945042963</v>
      </c>
      <c r="CD75" s="62">
        <f ca="1">AVERAGE(OFFSET($CC$3,0,0,'Données projet'!$E$12+1,1))-AVERAGE(OFFSET($H$3,0,0,'Données projet'!$E$12+1,1))</f>
        <v>303.89994044125814</v>
      </c>
      <c r="CE75" s="62">
        <f t="shared" si="94"/>
        <v>310.35872811328807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4.3993915393907539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7.4789941650269871E-6</v>
      </c>
      <c r="CN75" s="24">
        <f t="shared" si="66"/>
        <v>4.3993990183849192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168.09999999999997</v>
      </c>
      <c r="O76" s="14">
        <f>N76*VLOOKUP('Données projet'!$B$9,Paramètres!$A$1:$I$89,3,0)*VLOOKUP('Données projet'!$B$9,Paramètres!$A$1:$I$89,5,0)</f>
        <v>78.670799999999986</v>
      </c>
      <c r="P76" s="14">
        <f t="shared" si="87"/>
        <v>21.811871589005307</v>
      </c>
      <c r="Q76" s="22">
        <f t="shared" si="54"/>
        <v>175.00731968418424</v>
      </c>
      <c r="R76" s="62">
        <f t="shared" si="55"/>
        <v>468.34065301751752</v>
      </c>
      <c r="S76" s="62">
        <f ca="1">AVERAGE(OFFSET($R$3,0,0,'Données projet'!$E$9+1,1))-AVERAGE(OFFSET($H$3,0,0,'Données projet'!$E$9+1,1))</f>
        <v>82.480973258688834</v>
      </c>
      <c r="T76" s="62">
        <f t="shared" si="88"/>
        <v>132.2124933813588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1.5243107105438307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3.5732753314494549E-6</v>
      </c>
      <c r="AC76" s="24">
        <f t="shared" si="57"/>
        <v>1.5243142838191621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-1.2710188457276673E-13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382.58588458673051</v>
      </c>
      <c r="AO76" s="62">
        <f t="shared" si="90"/>
        <v>485.5120768430603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3.6708046644568295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4.272000510954775E-6</v>
      </c>
      <c r="AX76" s="23">
        <f t="shared" si="60"/>
        <v>3.6708089364573406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179.4725256147085</v>
      </c>
      <c r="BJ76" s="62">
        <f t="shared" si="92"/>
        <v>282.16750121151176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4.376838822281913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4.2425782461528275E-6</v>
      </c>
      <c r="BS76" s="24">
        <f t="shared" si="63"/>
        <v>4.3768430648601591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15.7</v>
      </c>
      <c r="BY76" s="13">
        <f>IF('Données projet'!$A$114&gt;35,BY75+BX76-CG75,IF(A76&lt;'Données projet'!$A$114,$BV$205^A76,IF(A76='Données projet'!$A$114,'Données projet'!$B$114,BY75+BX76-CG75)))</f>
        <v>692.60000000000082</v>
      </c>
      <c r="BZ76" s="14">
        <f>BY76*VLOOKUP('Données projet'!$B$12,Paramètres!$A$1:$I$89,3,0)*VLOOKUP('Données projet'!$B$12,Paramètres!$A$1:$I$89,5,0)</f>
        <v>333.1406000000004</v>
      </c>
      <c r="CA76" s="14">
        <f t="shared" si="93"/>
        <v>78.081074299117418</v>
      </c>
      <c r="CB76" s="22">
        <f t="shared" si="64"/>
        <v>716.21108273763014</v>
      </c>
      <c r="CC76" s="62">
        <f t="shared" si="65"/>
        <v>1009.5444160709635</v>
      </c>
      <c r="CD76" s="62">
        <f ca="1">AVERAGE(OFFSET($CC$3,0,0,'Données projet'!$E$12+1,1))-AVERAGE(OFFSET($H$3,0,0,'Données projet'!$E$12+1,1))</f>
        <v>303.89994044125814</v>
      </c>
      <c r="CE76" s="62">
        <f t="shared" si="94"/>
        <v>310.35872811328807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4.3131221546671803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5.2884474905452039E-6</v>
      </c>
      <c r="CN76" s="24">
        <f t="shared" si="66"/>
        <v>4.3131274431146709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175.79999999999995</v>
      </c>
      <c r="O77" s="14">
        <f>N77*VLOOKUP('Données projet'!$B$9,Paramètres!$A$1:$I$89,3,0)*VLOOKUP('Données projet'!$B$9,Paramètres!$A$1:$I$89,5,0)</f>
        <v>82.274399999999986</v>
      </c>
      <c r="P77" s="14">
        <f t="shared" si="87"/>
        <v>22.69237620170853</v>
      </c>
      <c r="Q77" s="22">
        <f t="shared" si="54"/>
        <v>182.81713521797565</v>
      </c>
      <c r="R77" s="62">
        <f t="shared" si="55"/>
        <v>476.15046855130896</v>
      </c>
      <c r="S77" s="62">
        <f ca="1">AVERAGE(OFFSET($R$3,0,0,'Données projet'!$E$9+1,1))-AVERAGE(OFFSET($H$3,0,0,'Données projet'!$E$9+1,1))</f>
        <v>82.480973258688834</v>
      </c>
      <c r="T77" s="62">
        <f t="shared" si="88"/>
        <v>132.2124933813588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1.4944199072477957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2.5266872179145177E-6</v>
      </c>
      <c r="AC77" s="24">
        <f t="shared" si="57"/>
        <v>1.4944224339350136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-1.2710188457276673E-13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382.58588458673051</v>
      </c>
      <c r="AO77" s="62">
        <f t="shared" si="90"/>
        <v>485.5120768430603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3.5988224239565967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3.0207605305285173E-6</v>
      </c>
      <c r="AX77" s="23">
        <f t="shared" si="60"/>
        <v>3.5988254447171273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179.4725256147085</v>
      </c>
      <c r="BJ77" s="62">
        <f t="shared" si="92"/>
        <v>282.16750121151176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4.2910116825850446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2.999955847569194E-6</v>
      </c>
      <c r="BS77" s="24">
        <f t="shared" si="63"/>
        <v>4.2910146825408919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15.7</v>
      </c>
      <c r="BY77" s="13">
        <f>IF('Données projet'!$A$114&gt;35,BY76+BX77-CG76,IF(A77&lt;'Données projet'!$A$114,$BV$205^A77,IF(A77='Données projet'!$A$114,'Données projet'!$B$114,BY76+BX77-CG76)))</f>
        <v>708.30000000000086</v>
      </c>
      <c r="BZ77" s="14">
        <f>BY77*VLOOKUP('Données projet'!$B$12,Paramètres!$A$1:$I$89,3,0)*VLOOKUP('Données projet'!$B$12,Paramètres!$A$1:$I$89,5,0)</f>
        <v>340.69230000000044</v>
      </c>
      <c r="CA77" s="14">
        <f t="shared" si="93"/>
        <v>79.642963047557885</v>
      </c>
      <c r="CB77" s="22">
        <f t="shared" si="64"/>
        <v>732.08391647449741</v>
      </c>
      <c r="CC77" s="62">
        <f t="shared" si="65"/>
        <v>1025.4172498078308</v>
      </c>
      <c r="CD77" s="62">
        <f ca="1">AVERAGE(OFFSET($CC$3,0,0,'Données projet'!$E$12+1,1))-AVERAGE(OFFSET($H$3,0,0,'Données projet'!$E$12+1,1))</f>
        <v>303.89994044125814</v>
      </c>
      <c r="CE77" s="62">
        <f t="shared" si="94"/>
        <v>310.35872811328807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4.2285444599589068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3.739497082513494E-6</v>
      </c>
      <c r="CN77" s="24">
        <f t="shared" si="66"/>
        <v>4.2285481994559895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183.49999999999994</v>
      </c>
      <c r="O78" s="14">
        <f>N78*VLOOKUP('Données projet'!$B$9,Paramètres!$A$1:$I$89,3,0)*VLOOKUP('Données projet'!$B$9,Paramètres!$A$1:$I$89,5,0)</f>
        <v>85.877999999999972</v>
      </c>
      <c r="P78" s="14">
        <f t="shared" si="87"/>
        <v>23.568401654986531</v>
      </c>
      <c r="Q78" s="22">
        <f t="shared" si="54"/>
        <v>190.61914954910148</v>
      </c>
      <c r="R78" s="62">
        <f t="shared" si="55"/>
        <v>483.95248288243477</v>
      </c>
      <c r="S78" s="62">
        <f ca="1">AVERAGE(OFFSET($R$3,0,0,'Données projet'!$E$9+1,1))-AVERAGE(OFFSET($H$3,0,0,'Données projet'!$E$9+1,1))</f>
        <v>82.480973258688834</v>
      </c>
      <c r="T78" s="62">
        <f t="shared" si="88"/>
        <v>132.2124933813588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1.4651152443728062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1.7866376657247274E-6</v>
      </c>
      <c r="AC78" s="24">
        <f t="shared" si="57"/>
        <v>1.465117031010472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-1.2710188457276673E-13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382.58588458673051</v>
      </c>
      <c r="AO78" s="62">
        <f t="shared" si="90"/>
        <v>485.5120768430603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3.5282517112877416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2.1360002554773875E-6</v>
      </c>
      <c r="AX78" s="23">
        <f t="shared" si="60"/>
        <v>3.528253847287997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179.4725256147085</v>
      </c>
      <c r="BJ78" s="62">
        <f t="shared" si="92"/>
        <v>282.16750121151176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4.2068675607482451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2.1212891230764138E-6</v>
      </c>
      <c r="BS78" s="24">
        <f t="shared" si="63"/>
        <v>4.2068696820373681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724</v>
      </c>
      <c r="BW78" s="13">
        <f>VLOOKUP(A78,'Données projet'!$A$113:$I$133,9,0)</f>
        <v>15.7</v>
      </c>
      <c r="BX78" s="13">
        <f t="array" ref="BX78">INDEX(BW:BW,MIN(IF(ISNUMBER(BW78:BW274),ROW(BW78:BW274),"")))</f>
        <v>15.7</v>
      </c>
      <c r="BY78" s="13">
        <f>IF('Données projet'!$A$114&gt;35,BY77+BX78-CG77,IF(A78&lt;'Données projet'!$A$114,$BV$205^A78,IF(A78='Données projet'!$A$114,'Données projet'!$B$114,BY77+BX78-CG77)))</f>
        <v>724.00000000000091</v>
      </c>
      <c r="BZ78" s="14">
        <f>BY78*VLOOKUP('Données projet'!$B$12,Paramètres!$A$1:$I$89,3,0)*VLOOKUP('Données projet'!$B$12,Paramètres!$A$1:$I$89,5,0)</f>
        <v>348.24400000000043</v>
      </c>
      <c r="CA78" s="14">
        <f t="shared" si="93"/>
        <v>81.200826823308816</v>
      </c>
      <c r="CB78" s="22">
        <f t="shared" si="64"/>
        <v>747.94974005059692</v>
      </c>
      <c r="CC78" s="62">
        <f t="shared" si="65"/>
        <v>1041.2830733839303</v>
      </c>
      <c r="CD78" s="62">
        <f ca="1">AVERAGE(OFFSET($CC$3,0,0,'Données projet'!$E$12+1,1))-AVERAGE(OFFSET($H$3,0,0,'Données projet'!$E$12+1,1))</f>
        <v>303.89994044125814</v>
      </c>
      <c r="CE78" s="62">
        <f t="shared" si="94"/>
        <v>310.35872811328807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724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4.1456252822565629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2.6442237452726024E-6</v>
      </c>
      <c r="CN78" s="24">
        <f t="shared" si="66"/>
        <v>4.1456279264803078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191.19999999999993</v>
      </c>
      <c r="O79" s="14">
        <f>N79*VLOOKUP('Données projet'!$B$9,Paramètres!$A$1:$I$89,3,0)*VLOOKUP('Données projet'!$B$9,Paramètres!$A$1:$I$89,5,0)</f>
        <v>89.481599999999972</v>
      </c>
      <c r="P79" s="14">
        <f t="shared" si="87"/>
        <v>24.440157394260027</v>
      </c>
      <c r="Q79" s="22">
        <f t="shared" si="54"/>
        <v>198.41372746166948</v>
      </c>
      <c r="R79" s="62">
        <f t="shared" si="55"/>
        <v>491.74706079500277</v>
      </c>
      <c r="S79" s="62">
        <f ca="1">AVERAGE(OFFSET($R$3,0,0,'Données projet'!$E$9+1,1))-AVERAGE(OFFSET($H$3,0,0,'Données projet'!$E$9+1,1))</f>
        <v>82.480973258688834</v>
      </c>
      <c r="T79" s="62">
        <f t="shared" si="88"/>
        <v>132.2124933813588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1.4363852280627156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1.2633436089572589E-6</v>
      </c>
      <c r="AC79" s="24">
        <f t="shared" si="57"/>
        <v>1.4363864914063247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-1.2710188457276673E-13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382.58588458673051</v>
      </c>
      <c r="AO79" s="62">
        <f t="shared" si="90"/>
        <v>485.5120768430603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3.4590648472504384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1.5103802652642587E-6</v>
      </c>
      <c r="AX79" s="23">
        <f t="shared" si="60"/>
        <v>3.4590663576307037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179.4725256147085</v>
      </c>
      <c r="BJ79" s="62">
        <f t="shared" si="92"/>
        <v>282.16750121151176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4.1243734538178192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1.499977923784597E-6</v>
      </c>
      <c r="BS79" s="24">
        <f t="shared" si="63"/>
        <v>4.1243749537957433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9.0949470177292824E-13</v>
      </c>
      <c r="BZ79" s="14">
        <f>BY79*VLOOKUP('Données projet'!$B$12,Paramètres!$A$1:$I$89,3,0)*VLOOKUP('Données projet'!$B$12,Paramètres!$A$1:$I$89,5,0)</f>
        <v>4.3746695155277847E-13</v>
      </c>
      <c r="CA79" s="14">
        <f t="shared" si="93"/>
        <v>5.5346643423949219E-12</v>
      </c>
      <c r="CB79" s="22">
        <f t="shared" si="64"/>
        <v>1.0401462003625578E-11</v>
      </c>
      <c r="CC79" s="62">
        <f t="shared" si="65"/>
        <v>293.33333333334372</v>
      </c>
      <c r="CD79" s="62">
        <f ca="1">AVERAGE(OFFSET($CC$3,0,0,'Données projet'!$E$12+1,1))-AVERAGE(OFFSET($H$3,0,0,'Données projet'!$E$12+1,1))</f>
        <v>303.89994044125814</v>
      </c>
      <c r="CE79" s="62">
        <f t="shared" si="94"/>
        <v>310.35872811328807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4.0643320990532574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1.8697485412567474E-6</v>
      </c>
      <c r="CN79" s="24">
        <f t="shared" si="66"/>
        <v>4.0643339688017983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198.89999999999992</v>
      </c>
      <c r="O80" s="14">
        <f>N80*VLOOKUP('Données projet'!$B$9,Paramètres!$A$1:$I$89,3,0)*VLOOKUP('Données projet'!$B$9,Paramètres!$A$1:$I$89,5,0)</f>
        <v>93.085199999999972</v>
      </c>
      <c r="P80" s="14">
        <f t="shared" si="87"/>
        <v>25.307835040599706</v>
      </c>
      <c r="Q80" s="22">
        <f t="shared" si="54"/>
        <v>206.20120269571109</v>
      </c>
      <c r="R80" s="62">
        <f t="shared" si="55"/>
        <v>499.53453602904438</v>
      </c>
      <c r="S80" s="62">
        <f ca="1">AVERAGE(OFFSET($R$3,0,0,'Données projet'!$E$9+1,1))-AVERAGE(OFFSET($H$3,0,0,'Données projet'!$E$9+1,1))</f>
        <v>82.480973258688834</v>
      </c>
      <c r="T80" s="62">
        <f t="shared" si="88"/>
        <v>132.2124933813588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1.4082185898488864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8.9331883286236372E-7</v>
      </c>
      <c r="AC80" s="24">
        <f t="shared" si="57"/>
        <v>1.4082194831677193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-1.2710188457276673E-13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382.58588458673051</v>
      </c>
      <c r="AO80" s="62">
        <f t="shared" si="90"/>
        <v>485.5120768430603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3.3912346954170864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1.0680001277386937E-6</v>
      </c>
      <c r="AX80" s="23">
        <f t="shared" si="60"/>
        <v>3.3912357634172143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179.4725256147085</v>
      </c>
      <c r="BJ80" s="62">
        <f t="shared" si="92"/>
        <v>282.16750121151176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4.0434970060078621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1.0606445615382069E-6</v>
      </c>
      <c r="BS80" s="24">
        <f t="shared" si="63"/>
        <v>4.0434980666524236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9.0949470177292824E-13</v>
      </c>
      <c r="BZ80" s="14">
        <f>BY80*VLOOKUP('Données projet'!$B$12,Paramètres!$A$1:$I$89,3,0)*VLOOKUP('Données projet'!$B$12,Paramètres!$A$1:$I$89,5,0)</f>
        <v>4.3746695155277847E-13</v>
      </c>
      <c r="CA80" s="14">
        <f t="shared" si="93"/>
        <v>5.5346643423949219E-12</v>
      </c>
      <c r="CB80" s="22">
        <f t="shared" si="64"/>
        <v>1.0401462003625578E-11</v>
      </c>
      <c r="CC80" s="62">
        <f t="shared" si="65"/>
        <v>293.33333333334372</v>
      </c>
      <c r="CD80" s="62">
        <f ca="1">AVERAGE(OFFSET($CC$3,0,0,'Données projet'!$E$12+1,1))-AVERAGE(OFFSET($H$3,0,0,'Données projet'!$E$12+1,1))</f>
        <v>303.89994044125814</v>
      </c>
      <c r="CE80" s="62">
        <f t="shared" si="94"/>
        <v>310.35872811328807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3.9846330255886229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1.3221118726363014E-6</v>
      </c>
      <c r="CN80" s="24">
        <f t="shared" si="66"/>
        <v>3.9846343477004953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206.59999999999991</v>
      </c>
      <c r="O81" s="14">
        <f>N81*VLOOKUP('Données projet'!$B$9,Paramètres!$A$1:$I$89,3,0)*VLOOKUP('Données projet'!$B$9,Paramètres!$A$1:$I$89,5,0)</f>
        <v>96.688799999999958</v>
      </c>
      <c r="P81" s="14">
        <f t="shared" si="87"/>
        <v>26.171610538519055</v>
      </c>
      <c r="Q81" s="22">
        <f t="shared" si="54"/>
        <v>213.98188168792061</v>
      </c>
      <c r="R81" s="62">
        <f t="shared" si="55"/>
        <v>507.31521502125395</v>
      </c>
      <c r="S81" s="62">
        <f ca="1">AVERAGE(OFFSET($R$3,0,0,'Données projet'!$E$9+1,1))-AVERAGE(OFFSET($H$3,0,0,'Données projet'!$E$9+1,1))</f>
        <v>82.480973258688834</v>
      </c>
      <c r="T81" s="62">
        <f t="shared" si="88"/>
        <v>132.2124933813588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1.3806042822304774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6.3167180447862944E-7</v>
      </c>
      <c r="AC81" s="24">
        <f t="shared" si="57"/>
        <v>1.3806049139022818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-1.2710188457276673E-13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382.58588458673051</v>
      </c>
      <c r="AO81" s="62">
        <f t="shared" si="90"/>
        <v>485.5120768430603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3.3247346514888791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7.5519013263212934E-7</v>
      </c>
      <c r="AX81" s="23">
        <f t="shared" si="60"/>
        <v>3.3247354066790118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179.4725256147085</v>
      </c>
      <c r="BJ81" s="62">
        <f t="shared" si="92"/>
        <v>282.16750121151176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3.9642064960096959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7.4998896189229849E-7</v>
      </c>
      <c r="BS81" s="24">
        <f t="shared" si="63"/>
        <v>3.9642072459986579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9.0949470177292824E-13</v>
      </c>
      <c r="BZ81" s="14">
        <f>BY81*VLOOKUP('Données projet'!$B$12,Paramètres!$A$1:$I$89,3,0)*VLOOKUP('Données projet'!$B$12,Paramètres!$A$1:$I$89,5,0)</f>
        <v>4.3746695155277847E-13</v>
      </c>
      <c r="CA81" s="14">
        <f t="shared" si="93"/>
        <v>5.5346643423949219E-12</v>
      </c>
      <c r="CB81" s="22">
        <f t="shared" si="64"/>
        <v>1.0401462003625578E-11</v>
      </c>
      <c r="CC81" s="62">
        <f t="shared" si="65"/>
        <v>293.33333333334372</v>
      </c>
      <c r="CD81" s="62">
        <f ca="1">AVERAGE(OFFSET($CC$3,0,0,'Données projet'!$E$12+1,1))-AVERAGE(OFFSET($H$3,0,0,'Données projet'!$E$12+1,1))</f>
        <v>303.89994044125814</v>
      </c>
      <c r="CE81" s="62">
        <f t="shared" si="94"/>
        <v>310.35872811328807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3.9064968023429949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9.3487427062837381E-7</v>
      </c>
      <c r="CN81" s="24">
        <f t="shared" si="66"/>
        <v>3.9064977372172653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214.2999999999999</v>
      </c>
      <c r="O82" s="14">
        <f>N82*VLOOKUP('Données projet'!$B$9,Paramètres!$A$1:$I$89,3,0)*VLOOKUP('Données projet'!$B$9,Paramètres!$A$1:$I$89,5,0)</f>
        <v>100.29239999999994</v>
      </c>
      <c r="P82" s="14">
        <f t="shared" si="87"/>
        <v>27.031645974571337</v>
      </c>
      <c r="Q82" s="22">
        <f t="shared" si="54"/>
        <v>221.75604673904499</v>
      </c>
      <c r="R82" s="62">
        <f t="shared" si="55"/>
        <v>515.08938007237828</v>
      </c>
      <c r="S82" s="62">
        <f ca="1">AVERAGE(OFFSET($R$3,0,0,'Données projet'!$E$9+1,1))-AVERAGE(OFFSET($H$3,0,0,'Données projet'!$E$9+1,1))</f>
        <v>82.480973258688834</v>
      </c>
      <c r="T82" s="62">
        <f t="shared" si="88"/>
        <v>132.2124933813588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1.3535314743414009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4.4665941643118186E-7</v>
      </c>
      <c r="AC82" s="24">
        <f t="shared" si="57"/>
        <v>1.3535319210008172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-1.2710188457276673E-13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382.58588458673051</v>
      </c>
      <c r="AO82" s="62">
        <f t="shared" si="90"/>
        <v>485.5120768430603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3.2595386328610823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5.3400006386934687E-7</v>
      </c>
      <c r="AX82" s="23">
        <f t="shared" si="60"/>
        <v>3.259539166861146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179.4725256147085</v>
      </c>
      <c r="BJ82" s="62">
        <f t="shared" si="92"/>
        <v>282.16750121151176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3.886470824550158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5.3032228076910344E-7</v>
      </c>
      <c r="BS82" s="24">
        <f t="shared" si="63"/>
        <v>3.8864713548724388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9.0949470177292824E-13</v>
      </c>
      <c r="BZ82" s="14">
        <f>BY82*VLOOKUP('Données projet'!$B$12,Paramètres!$A$1:$I$89,3,0)*VLOOKUP('Données projet'!$B$12,Paramètres!$A$1:$I$89,5,0)</f>
        <v>4.3746695155277847E-13</v>
      </c>
      <c r="CA82" s="14">
        <f t="shared" si="93"/>
        <v>5.5346643423949219E-12</v>
      </c>
      <c r="CB82" s="22">
        <f t="shared" si="64"/>
        <v>1.0401462003625578E-11</v>
      </c>
      <c r="CC82" s="62">
        <f t="shared" si="65"/>
        <v>293.33333333334372</v>
      </c>
      <c r="CD82" s="62">
        <f ca="1">AVERAGE(OFFSET($CC$3,0,0,'Données projet'!$E$12+1,1))-AVERAGE(OFFSET($H$3,0,0,'Données projet'!$E$12+1,1))</f>
        <v>303.89994044125814</v>
      </c>
      <c r="CE82" s="62">
        <f t="shared" si="94"/>
        <v>310.35872811328807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3.8298927827768234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6.6105593631815081E-7</v>
      </c>
      <c r="CN82" s="24">
        <f t="shared" si="66"/>
        <v>3.8298934438327596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222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221.99999999999989</v>
      </c>
      <c r="O83" s="14">
        <f>N83*VLOOKUP('Données projet'!$B$9,Paramètres!$A$1:$I$89,3,0)*VLOOKUP('Données projet'!$B$9,Paramètres!$A$1:$I$89,5,0)</f>
        <v>103.89599999999994</v>
      </c>
      <c r="P83" s="14">
        <f t="shared" si="87"/>
        <v>27.888091127225799</v>
      </c>
      <c r="Q83" s="22">
        <f t="shared" si="54"/>
        <v>229.52395871325146</v>
      </c>
      <c r="R83" s="62">
        <f t="shared" si="55"/>
        <v>522.8572920465848</v>
      </c>
      <c r="S83" s="62">
        <f ca="1">AVERAGE(OFFSET($R$3,0,0,'Données projet'!$E$9+1,1))-AVERAGE(OFFSET($H$3,0,0,'Données projet'!$E$9+1,1))</f>
        <v>82.480973258688834</v>
      </c>
      <c r="T83" s="62">
        <f t="shared" si="88"/>
        <v>132.2124933813588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80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1.3269895477022469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3.1583590223931472E-7</v>
      </c>
      <c r="AC83" s="24">
        <f t="shared" si="57"/>
        <v>1.3269898635381492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-1.2710188457276673E-13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382.58588458673051</v>
      </c>
      <c r="AO83" s="62">
        <f t="shared" si="90"/>
        <v>485.5120768430603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3.1956210683929318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3.7759506631606467E-7</v>
      </c>
      <c r="AX83" s="23">
        <f t="shared" si="60"/>
        <v>3.1956214459879981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179.4725256147085</v>
      </c>
      <c r="BJ83" s="62">
        <f t="shared" si="92"/>
        <v>282.16750121151176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3.8102595021938637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3.7499448094614925E-7</v>
      </c>
      <c r="BS83" s="24">
        <f t="shared" si="63"/>
        <v>3.8102598771883445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9.0949470177292824E-13</v>
      </c>
      <c r="BZ83" s="14">
        <f>BY83*VLOOKUP('Données projet'!$B$12,Paramètres!$A$1:$I$89,3,0)*VLOOKUP('Données projet'!$B$12,Paramètres!$A$1:$I$89,5,0)</f>
        <v>4.3746695155277847E-13</v>
      </c>
      <c r="CA83" s="14">
        <f t="shared" si="93"/>
        <v>5.5346643423949219E-12</v>
      </c>
      <c r="CB83" s="22">
        <f t="shared" si="64"/>
        <v>1.0401462003625578E-11</v>
      </c>
      <c r="CC83" s="62">
        <f t="shared" si="65"/>
        <v>293.33333333334372</v>
      </c>
      <c r="CD83" s="62">
        <f ca="1">AVERAGE(OFFSET($CC$3,0,0,'Données projet'!$E$12+1,1))-AVERAGE(OFFSET($H$3,0,0,'Données projet'!$E$12+1,1))</f>
        <v>303.89994044125814</v>
      </c>
      <c r="CE83" s="62">
        <f t="shared" si="94"/>
        <v>310.35872811328807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3.7547909213105064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4.6743713531418701E-7</v>
      </c>
      <c r="CN83" s="24">
        <f t="shared" si="66"/>
        <v>3.7547913887476416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150.2999999999999</v>
      </c>
      <c r="O84" s="14">
        <f>N84*VLOOKUP('Données projet'!$B$9,Paramètres!$A$1:$I$89,3,0)*VLOOKUP('Données projet'!$B$9,Paramètres!$A$1:$I$89,5,0)</f>
        <v>70.340399999999946</v>
      </c>
      <c r="P84" s="14">
        <f t="shared" si="87"/>
        <v>19.757967007291743</v>
      </c>
      <c r="Q84" s="22">
        <f t="shared" si="54"/>
        <v>156.92132253769967</v>
      </c>
      <c r="R84" s="62">
        <f t="shared" si="55"/>
        <v>450.25465587103298</v>
      </c>
      <c r="S84" s="62">
        <f ca="1">AVERAGE(OFFSET($R$3,0,0,'Données projet'!$E$9+1,1))-AVERAGE(OFFSET($H$3,0,0,'Données projet'!$E$9+1,1))</f>
        <v>82.480973258688834</v>
      </c>
      <c r="T84" s="62">
        <f t="shared" si="88"/>
        <v>132.2124933813588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1.30096809205551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2.2332970821559093E-7</v>
      </c>
      <c r="AC84" s="24">
        <f t="shared" si="57"/>
        <v>1.3009683153852183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-1.2710188457276673E-13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382.58588458673051</v>
      </c>
      <c r="AO84" s="62">
        <f t="shared" si="90"/>
        <v>485.5120768430603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3.1329568883781369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2.6700003193467344E-7</v>
      </c>
      <c r="AX84" s="23">
        <f t="shared" si="60"/>
        <v>3.1329571553781688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179.4725256147085</v>
      </c>
      <c r="BJ84" s="62">
        <f t="shared" si="92"/>
        <v>282.16750121151176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3.7355426373846594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2.6516114038455172E-7</v>
      </c>
      <c r="BS84" s="24">
        <f t="shared" si="63"/>
        <v>3.7355429025458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9.0949470177292824E-13</v>
      </c>
      <c r="BZ84" s="14">
        <f>BY84*VLOOKUP('Données projet'!$B$12,Paramètres!$A$1:$I$89,3,0)*VLOOKUP('Données projet'!$B$12,Paramètres!$A$1:$I$89,5,0)</f>
        <v>4.3746695155277847E-13</v>
      </c>
      <c r="CA84" s="14">
        <f t="shared" si="93"/>
        <v>5.5346643423949219E-12</v>
      </c>
      <c r="CB84" s="22">
        <f t="shared" si="64"/>
        <v>1.0401462003625578E-11</v>
      </c>
      <c r="CC84" s="62">
        <f t="shared" si="65"/>
        <v>293.33333333334372</v>
      </c>
      <c r="CD84" s="62">
        <f ca="1">AVERAGE(OFFSET($CC$3,0,0,'Données projet'!$E$12+1,1))-AVERAGE(OFFSET($H$3,0,0,'Données projet'!$E$12+1,1))</f>
        <v>303.89994044125814</v>
      </c>
      <c r="CE84" s="62">
        <f t="shared" si="94"/>
        <v>310.35872811328807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3.6811617615399315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3.3052796815907546E-7</v>
      </c>
      <c r="CN84" s="24">
        <f t="shared" si="66"/>
        <v>3.6811620920678996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158.59999999999991</v>
      </c>
      <c r="O85" s="14">
        <f>N85*VLOOKUP('Données projet'!$B$9,Paramètres!$A$1:$I$89,3,0)*VLOOKUP('Données projet'!$B$9,Paramètres!$A$1:$I$89,5,0)</f>
        <v>74.224799999999959</v>
      </c>
      <c r="P85" s="14">
        <f t="shared" si="87"/>
        <v>20.719019212647495</v>
      </c>
      <c r="Q85" s="22">
        <f t="shared" si="54"/>
        <v>165.36048512869431</v>
      </c>
      <c r="R85" s="62">
        <f t="shared" si="55"/>
        <v>458.69381846202759</v>
      </c>
      <c r="S85" s="62">
        <f ca="1">AVERAGE(OFFSET($R$3,0,0,'Données projet'!$E$9+1,1))-AVERAGE(OFFSET($H$3,0,0,'Données projet'!$E$9+1,1))</f>
        <v>82.480973258688834</v>
      </c>
      <c r="T85" s="62">
        <f t="shared" si="88"/>
        <v>132.2124933813588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1.2754569012824848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1.5791795111965736E-7</v>
      </c>
      <c r="AC85" s="24">
        <f t="shared" si="57"/>
        <v>1.2754570592004359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-1.2710188457276673E-13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382.58588458673051</v>
      </c>
      <c r="AO85" s="62">
        <f t="shared" si="90"/>
        <v>485.5120768430603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3.0715215147120563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1.8879753315803233E-7</v>
      </c>
      <c r="AX85" s="23">
        <f t="shared" si="60"/>
        <v>3.0715217035095894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179.4725256147085</v>
      </c>
      <c r="BJ85" s="62">
        <f t="shared" si="92"/>
        <v>282.16750121151176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3.6622909247215762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1.8749724047307462E-7</v>
      </c>
      <c r="BS85" s="24">
        <f t="shared" si="63"/>
        <v>3.6622911122188166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9.0949470177292824E-13</v>
      </c>
      <c r="BZ85" s="14">
        <f>BY85*VLOOKUP('Données projet'!$B$12,Paramètres!$A$1:$I$89,3,0)*VLOOKUP('Données projet'!$B$12,Paramètres!$A$1:$I$89,5,0)</f>
        <v>4.3746695155277847E-13</v>
      </c>
      <c r="CA85" s="14">
        <f t="shared" si="93"/>
        <v>5.5346643423949219E-12</v>
      </c>
      <c r="CB85" s="22">
        <f t="shared" si="64"/>
        <v>1.0401462003625578E-11</v>
      </c>
      <c r="CC85" s="62">
        <f t="shared" si="65"/>
        <v>293.33333333334372</v>
      </c>
      <c r="CD85" s="62">
        <f ca="1">AVERAGE(OFFSET($CC$3,0,0,'Données projet'!$E$12+1,1))-AVERAGE(OFFSET($H$3,0,0,'Données projet'!$E$12+1,1))</f>
        <v>303.89994044125814</v>
      </c>
      <c r="CE85" s="62">
        <f t="shared" si="94"/>
        <v>310.35872811328807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3.6089764246831044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2.3371856765709353E-7</v>
      </c>
      <c r="CN85" s="24">
        <f t="shared" si="66"/>
        <v>3.608976658401672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166.89999999999992</v>
      </c>
      <c r="O86" s="14">
        <f>N86*VLOOKUP('Données projet'!$B$9,Paramètres!$A$1:$I$89,3,0)*VLOOKUP('Données projet'!$B$9,Paramètres!$A$1:$I$89,5,0)</f>
        <v>78.109199999999959</v>
      </c>
      <c r="P86" s="14">
        <f t="shared" si="87"/>
        <v>21.674232100337981</v>
      </c>
      <c r="Q86" s="22">
        <f t="shared" si="54"/>
        <v>173.78947757475521</v>
      </c>
      <c r="R86" s="62">
        <f t="shared" si="55"/>
        <v>467.12281090808852</v>
      </c>
      <c r="S86" s="62">
        <f ca="1">AVERAGE(OFFSET($R$3,0,0,'Données projet'!$E$9+1,1))-AVERAGE(OFFSET($H$3,0,0,'Données projet'!$E$9+1,1))</f>
        <v>82.480973258688834</v>
      </c>
      <c r="T86" s="62">
        <f t="shared" si="88"/>
        <v>132.2124933813588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1.2504459694002288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1.1166485410779547E-7</v>
      </c>
      <c r="AC86" s="24">
        <f t="shared" si="57"/>
        <v>1.2504460810650828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-1.2710188457276673E-13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382.58588458673051</v>
      </c>
      <c r="AO86" s="62">
        <f t="shared" si="90"/>
        <v>485.5120768430603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3.0112908512516898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1.3350001596733672E-7</v>
      </c>
      <c r="AX86" s="23">
        <f t="shared" si="60"/>
        <v>3.0112909847517058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179.4725256147085</v>
      </c>
      <c r="BJ86" s="62">
        <f t="shared" si="92"/>
        <v>282.16750121151176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3.590475633464683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1.3258057019227586E-7</v>
      </c>
      <c r="BS86" s="24">
        <f t="shared" si="63"/>
        <v>3.5904757660452531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9.0949470177292824E-13</v>
      </c>
      <c r="BZ86" s="14">
        <f>BY86*VLOOKUP('Données projet'!$B$12,Paramètres!$A$1:$I$89,3,0)*VLOOKUP('Données projet'!$B$12,Paramètres!$A$1:$I$89,5,0)</f>
        <v>4.3746695155277847E-13</v>
      </c>
      <c r="CA86" s="14">
        <f t="shared" si="93"/>
        <v>5.5346643423949219E-12</v>
      </c>
      <c r="CB86" s="22">
        <f t="shared" si="64"/>
        <v>1.0401462003625578E-11</v>
      </c>
      <c r="CC86" s="62">
        <f t="shared" si="65"/>
        <v>293.33333333334372</v>
      </c>
      <c r="CD86" s="62">
        <f ca="1">AVERAGE(OFFSET($CC$3,0,0,'Données projet'!$E$12+1,1))-AVERAGE(OFFSET($H$3,0,0,'Données projet'!$E$12+1,1))</f>
        <v>303.89994044125814</v>
      </c>
      <c r="CE86" s="62">
        <f t="shared" si="94"/>
        <v>310.35872811328807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3.5382065982533315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1.6526398407953776E-7</v>
      </c>
      <c r="CN86" s="24">
        <f t="shared" si="66"/>
        <v>3.5382067635173158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175.19999999999993</v>
      </c>
      <c r="O87" s="14">
        <f>N87*VLOOKUP('Données projet'!$B$9,Paramètres!$A$1:$I$89,3,0)*VLOOKUP('Données projet'!$B$9,Paramètres!$A$1:$I$89,5,0)</f>
        <v>81.993599999999972</v>
      </c>
      <c r="P87" s="14">
        <f t="shared" si="87"/>
        <v>22.623929199992311</v>
      </c>
      <c r="Q87" s="22">
        <f t="shared" si="54"/>
        <v>182.20886335665318</v>
      </c>
      <c r="R87" s="62">
        <f t="shared" si="55"/>
        <v>475.5421966899865</v>
      </c>
      <c r="S87" s="62">
        <f ca="1">AVERAGE(OFFSET($R$3,0,0,'Données projet'!$E$9+1,1))-AVERAGE(OFFSET($H$3,0,0,'Données projet'!$E$9+1,1))</f>
        <v>82.480973258688834</v>
      </c>
      <c r="T87" s="62">
        <f t="shared" si="88"/>
        <v>132.2124933813588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1.2259254866370215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7.895897555982868E-8</v>
      </c>
      <c r="AC87" s="24">
        <f t="shared" si="57"/>
        <v>1.2259255655959971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-1.2710188457276673E-13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382.58588458673051</v>
      </c>
      <c r="AO87" s="62">
        <f t="shared" si="90"/>
        <v>485.5120768430603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2.9522412743647037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9.4398766579016167E-8</v>
      </c>
      <c r="AX87" s="23">
        <f t="shared" si="60"/>
        <v>2.9522413687634703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179.4725256147085</v>
      </c>
      <c r="BJ87" s="62">
        <f t="shared" si="92"/>
        <v>282.16750121151176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3.5200685962663352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9.3748620236537311E-8</v>
      </c>
      <c r="BS87" s="24">
        <f t="shared" si="63"/>
        <v>3.5200686900149556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9.0949470177292824E-13</v>
      </c>
      <c r="BZ87" s="14">
        <f>BY87*VLOOKUP('Données projet'!$B$12,Paramètres!$A$1:$I$89,3,0)*VLOOKUP('Données projet'!$B$12,Paramètres!$A$1:$I$89,5,0)</f>
        <v>4.3746695155277847E-13</v>
      </c>
      <c r="CA87" s="14">
        <f t="shared" si="93"/>
        <v>5.5346643423949219E-12</v>
      </c>
      <c r="CB87" s="22">
        <f t="shared" si="64"/>
        <v>1.0401462003625578E-11</v>
      </c>
      <c r="CC87" s="62">
        <f t="shared" si="65"/>
        <v>293.33333333334372</v>
      </c>
      <c r="CD87" s="62">
        <f ca="1">AVERAGE(OFFSET($CC$3,0,0,'Données projet'!$E$12+1,1))-AVERAGE(OFFSET($H$3,0,0,'Données projet'!$E$12+1,1))</f>
        <v>303.89994044125814</v>
      </c>
      <c r="CE87" s="62">
        <f t="shared" si="94"/>
        <v>310.35872811328807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3.4688245249545147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1.1685928382854678E-7</v>
      </c>
      <c r="CN87" s="24">
        <f t="shared" si="66"/>
        <v>3.4688246418137987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183.49999999999994</v>
      </c>
      <c r="O88" s="14">
        <f>N88*VLOOKUP('Données projet'!$B$9,Paramètres!$A$1:$I$89,3,0)*VLOOKUP('Données projet'!$B$9,Paramètres!$A$1:$I$89,5,0)</f>
        <v>85.877999999999972</v>
      </c>
      <c r="P88" s="14">
        <f t="shared" si="87"/>
        <v>23.568401654986531</v>
      </c>
      <c r="Q88" s="22">
        <f t="shared" si="54"/>
        <v>190.61914954910148</v>
      </c>
      <c r="R88" s="62">
        <f t="shared" si="55"/>
        <v>483.95248288243477</v>
      </c>
      <c r="S88" s="62">
        <f ca="1">AVERAGE(OFFSET($R$3,0,0,'Données projet'!$E$9+1,1))-AVERAGE(OFFSET($H$3,0,0,'Données projet'!$E$9+1,1))</f>
        <v>82.480973258688834</v>
      </c>
      <c r="T88" s="62">
        <f t="shared" si="88"/>
        <v>132.2124933813588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1.201885835584783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5.5832427053897733E-8</v>
      </c>
      <c r="AC88" s="24">
        <f t="shared" si="57"/>
        <v>1.2018858914172101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-1.2710188457276673E-13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382.58588458673051</v>
      </c>
      <c r="AO88" s="62">
        <f t="shared" si="90"/>
        <v>485.5120768430603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2.894349623663786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6.6750007983668359E-8</v>
      </c>
      <c r="AX88" s="23">
        <f t="shared" si="60"/>
        <v>2.8943496904137942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179.4725256147085</v>
      </c>
      <c r="BJ88" s="62">
        <f t="shared" si="92"/>
        <v>282.16750121151176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3.4510421981233943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6.629028509613793E-8</v>
      </c>
      <c r="BS88" s="24">
        <f t="shared" si="63"/>
        <v>3.4510422644136796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9.0949470177292824E-13</v>
      </c>
      <c r="BZ88" s="14">
        <f>BY88*VLOOKUP('Données projet'!$B$12,Paramètres!$A$1:$I$89,3,0)*VLOOKUP('Données projet'!$B$12,Paramètres!$A$1:$I$89,5,0)</f>
        <v>4.3746695155277847E-13</v>
      </c>
      <c r="CA88" s="14">
        <f t="shared" si="93"/>
        <v>5.5346643423949219E-12</v>
      </c>
      <c r="CB88" s="22">
        <f t="shared" si="64"/>
        <v>1.0401462003625578E-11</v>
      </c>
      <c r="CC88" s="62">
        <f t="shared" si="65"/>
        <v>293.33333333334372</v>
      </c>
      <c r="CD88" s="62">
        <f ca="1">AVERAGE(OFFSET($CC$3,0,0,'Données projet'!$E$12+1,1))-AVERAGE(OFFSET($H$3,0,0,'Données projet'!$E$12+1,1))</f>
        <v>303.89994044125814</v>
      </c>
      <c r="CE88" s="62">
        <f t="shared" si="94"/>
        <v>310.35872811328807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3.4008029917942015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8.2631992039768891E-8</v>
      </c>
      <c r="CN88" s="24">
        <f t="shared" si="66"/>
        <v>3.4008030744261935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191.79999999999995</v>
      </c>
      <c r="O89" s="14">
        <f>N89*VLOOKUP('Données projet'!$B$9,Paramètres!$A$1:$I$89,3,0)*VLOOKUP('Données projet'!$B$9,Paramètres!$A$1:$I$89,5,0)</f>
        <v>89.762399999999985</v>
      </c>
      <c r="P89" s="14">
        <f t="shared" si="87"/>
        <v>24.507912782090678</v>
      </c>
      <c r="Q89" s="22">
        <f t="shared" si="54"/>
        <v>199.02079476214121</v>
      </c>
      <c r="R89" s="62">
        <f t="shared" si="55"/>
        <v>492.35412809547449</v>
      </c>
      <c r="S89" s="62">
        <f ca="1">AVERAGE(OFFSET($R$3,0,0,'Données projet'!$E$9+1,1))-AVERAGE(OFFSET($H$3,0,0,'Données projet'!$E$9+1,1))</f>
        <v>82.480973258688834</v>
      </c>
      <c r="T89" s="62">
        <f t="shared" si="88"/>
        <v>132.2124933813588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1.1783175874269396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3.947948777991434E-8</v>
      </c>
      <c r="AC89" s="24">
        <f t="shared" si="57"/>
        <v>1.1783176269064273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-1.2710188457276673E-13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382.58588458673051</v>
      </c>
      <c r="AO89" s="62">
        <f t="shared" si="90"/>
        <v>485.5120768430603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2.837593192922693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4.7199383289508084E-8</v>
      </c>
      <c r="AX89" s="23">
        <f t="shared" si="60"/>
        <v>2.837593240122076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179.4725256147085</v>
      </c>
      <c r="BJ89" s="62">
        <f t="shared" si="92"/>
        <v>282.16750121151176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3.3833693655460912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4.6874310118268656E-8</v>
      </c>
      <c r="BS89" s="24">
        <f t="shared" si="63"/>
        <v>3.3833694124204015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9.0949470177292824E-13</v>
      </c>
      <c r="BZ89" s="14">
        <f>BY89*VLOOKUP('Données projet'!$B$12,Paramètres!$A$1:$I$89,3,0)*VLOOKUP('Données projet'!$B$12,Paramètres!$A$1:$I$89,5,0)</f>
        <v>4.3746695155277847E-13</v>
      </c>
      <c r="CA89" s="14">
        <f t="shared" si="93"/>
        <v>5.5346643423949219E-12</v>
      </c>
      <c r="CB89" s="22">
        <f t="shared" si="64"/>
        <v>1.0401462003625578E-11</v>
      </c>
      <c r="CC89" s="62">
        <f t="shared" si="65"/>
        <v>293.33333333334372</v>
      </c>
      <c r="CD89" s="62">
        <f ca="1">AVERAGE(OFFSET($CC$3,0,0,'Données projet'!$E$12+1,1))-AVERAGE(OFFSET($H$3,0,0,'Données projet'!$E$12+1,1))</f>
        <v>303.89994044125814</v>
      </c>
      <c r="CE89" s="62">
        <f t="shared" si="94"/>
        <v>310.35872811328807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3.3341153194101234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5.8429641914273403E-8</v>
      </c>
      <c r="CN89" s="24">
        <f t="shared" si="66"/>
        <v>3.3341153778397654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200.09999999999997</v>
      </c>
      <c r="O90" s="14">
        <f>N90*VLOOKUP('Données projet'!$B$9,Paramètres!$A$1:$I$89,3,0)*VLOOKUP('Données projet'!$B$9,Paramètres!$A$1:$I$89,5,0)</f>
        <v>93.646799999999985</v>
      </c>
      <c r="P90" s="14">
        <f t="shared" si="87"/>
        <v>25.4427018195877</v>
      </c>
      <c r="Q90" s="22">
        <f t="shared" si="54"/>
        <v>207.41421566911518</v>
      </c>
      <c r="R90" s="62">
        <f t="shared" si="55"/>
        <v>500.74754900244852</v>
      </c>
      <c r="S90" s="62">
        <f ca="1">AVERAGE(OFFSET($R$3,0,0,'Données projet'!$E$9+1,1))-AVERAGE(OFFSET($H$3,0,0,'Données projet'!$E$9+1,1))</f>
        <v>82.480973258688834</v>
      </c>
      <c r="T90" s="62">
        <f t="shared" si="88"/>
        <v>132.2124933813588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1.1552114982402597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2.7916213526948866E-8</v>
      </c>
      <c r="AC90" s="24">
        <f t="shared" si="57"/>
        <v>1.1552115261564733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-1.2710188457276673E-13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382.58588458673051</v>
      </c>
      <c r="AO90" s="62">
        <f t="shared" si="90"/>
        <v>485.5120768430603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2.7819497211704283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3.337500399183418E-8</v>
      </c>
      <c r="AX90" s="23">
        <f t="shared" si="60"/>
        <v>2.7819497545454324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179.4725256147085</v>
      </c>
      <c r="BJ90" s="62">
        <f t="shared" si="92"/>
        <v>282.16750121151176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3.3170235559392767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3.3145142548068965E-8</v>
      </c>
      <c r="BS90" s="24">
        <f t="shared" si="63"/>
        <v>3.3170235890844193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9.0949470177292824E-13</v>
      </c>
      <c r="BZ90" s="14">
        <f>BY90*VLOOKUP('Données projet'!$B$12,Paramètres!$A$1:$I$89,3,0)*VLOOKUP('Données projet'!$B$12,Paramètres!$A$1:$I$89,5,0)</f>
        <v>4.3746695155277847E-13</v>
      </c>
      <c r="CA90" s="14">
        <f t="shared" si="93"/>
        <v>5.5346643423949219E-12</v>
      </c>
      <c r="CB90" s="22">
        <f t="shared" si="64"/>
        <v>1.0401462003625578E-11</v>
      </c>
      <c r="CC90" s="62">
        <f t="shared" si="65"/>
        <v>293.33333333334372</v>
      </c>
      <c r="CD90" s="62">
        <f ca="1">AVERAGE(OFFSET($CC$3,0,0,'Données projet'!$E$12+1,1))-AVERAGE(OFFSET($H$3,0,0,'Données projet'!$E$12+1,1))</f>
        <v>303.89994044125814</v>
      </c>
      <c r="CE90" s="62">
        <f t="shared" si="94"/>
        <v>310.35872811328807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3.2687353516060336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4.1315996019884452E-8</v>
      </c>
      <c r="CN90" s="24">
        <f t="shared" si="66"/>
        <v>3.2687353929220295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208.39999999999998</v>
      </c>
      <c r="O91" s="14">
        <f>N91*VLOOKUP('Données projet'!$B$9,Paramètres!$A$1:$I$89,3,0)*VLOOKUP('Données projet'!$B$9,Paramètres!$A$1:$I$89,5,0)</f>
        <v>97.531199999999984</v>
      </c>
      <c r="P91" s="14">
        <f t="shared" si="87"/>
        <v>26.372987035994687</v>
      </c>
      <c r="Q91" s="22">
        <f t="shared" si="54"/>
        <v>215.79979242102402</v>
      </c>
      <c r="R91" s="62">
        <f t="shared" si="55"/>
        <v>509.13312575435737</v>
      </c>
      <c r="S91" s="62">
        <f ca="1">AVERAGE(OFFSET($R$3,0,0,'Données projet'!$E$9+1,1))-AVERAGE(OFFSET($H$3,0,0,'Données projet'!$E$9+1,1))</f>
        <v>82.480973258688834</v>
      </c>
      <c r="T91" s="62">
        <f t="shared" si="88"/>
        <v>132.2124933813588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1.1325585053692078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1.973974388995717E-8</v>
      </c>
      <c r="AC91" s="24">
        <f t="shared" si="57"/>
        <v>1.1325585251089516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-1.2710188457276673E-13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382.58588458673051</v>
      </c>
      <c r="AO91" s="62">
        <f t="shared" si="90"/>
        <v>485.5120768430603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2.7273973839600587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2.3599691644754042E-8</v>
      </c>
      <c r="AX91" s="23">
        <f t="shared" si="60"/>
        <v>2.7273974075597502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179.4725256147085</v>
      </c>
      <c r="BJ91" s="62">
        <f t="shared" si="92"/>
        <v>282.16750121151176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3.2519787471919037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2.3437155059134328E-8</v>
      </c>
      <c r="BS91" s="24">
        <f t="shared" si="63"/>
        <v>3.2519787706290586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9.0949470177292824E-13</v>
      </c>
      <c r="BZ91" s="14">
        <f>BY91*VLOOKUP('Données projet'!$B$12,Paramètres!$A$1:$I$89,3,0)*VLOOKUP('Données projet'!$B$12,Paramètres!$A$1:$I$89,5,0)</f>
        <v>4.3746695155277847E-13</v>
      </c>
      <c r="CA91" s="14">
        <f t="shared" si="93"/>
        <v>5.5346643423949219E-12</v>
      </c>
      <c r="CB91" s="22">
        <f t="shared" si="64"/>
        <v>1.0401462003625578E-11</v>
      </c>
      <c r="CC91" s="62">
        <f t="shared" si="65"/>
        <v>293.33333333334372</v>
      </c>
      <c r="CD91" s="62">
        <f ca="1">AVERAGE(OFFSET($CC$3,0,0,'Données projet'!$E$12+1,1))-AVERAGE(OFFSET($H$3,0,0,'Données projet'!$E$12+1,1))</f>
        <v>303.89994044125814</v>
      </c>
      <c r="CE91" s="62">
        <f t="shared" si="94"/>
        <v>310.35872811328807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3.2046374450927391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2.9214820957136705E-8</v>
      </c>
      <c r="CN91" s="24">
        <f t="shared" si="66"/>
        <v>3.2046374743075599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216.7</v>
      </c>
      <c r="O92" s="14">
        <f>N92*VLOOKUP('Données projet'!$B$9,Paramètres!$A$1:$I$89,3,0)*VLOOKUP('Données projet'!$B$9,Paramètres!$A$1:$I$89,5,0)</f>
        <v>101.41559999999998</v>
      </c>
      <c r="P92" s="14">
        <f t="shared" si="87"/>
        <v>27.29896832959718</v>
      </c>
      <c r="Q92" s="22">
        <f t="shared" si="54"/>
        <v>224.17787317404839</v>
      </c>
      <c r="R92" s="62">
        <f t="shared" si="55"/>
        <v>517.51120650738176</v>
      </c>
      <c r="S92" s="62">
        <f ca="1">AVERAGE(OFFSET($R$3,0,0,'Données projet'!$E$9+1,1))-AVERAGE(OFFSET($H$3,0,0,'Données projet'!$E$9+1,1))</f>
        <v>82.480973258688834</v>
      </c>
      <c r="T92" s="62">
        <f t="shared" si="88"/>
        <v>132.2124933813588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1.1103497238713957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1.3958106763474433E-8</v>
      </c>
      <c r="AC92" s="24">
        <f t="shared" si="57"/>
        <v>1.1103497378295024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-1.2710188457276673E-13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382.58588458673051</v>
      </c>
      <c r="AO92" s="62">
        <f t="shared" si="90"/>
        <v>485.5120768430603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2.6739147848087446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1.668750199591709E-8</v>
      </c>
      <c r="AX92" s="23">
        <f t="shared" si="60"/>
        <v>2.6739148014962466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179.4725256147085</v>
      </c>
      <c r="BJ92" s="62">
        <f t="shared" si="92"/>
        <v>282.16750121151176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3.1882094274706509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1.6572571274034483E-8</v>
      </c>
      <c r="BS92" s="24">
        <f t="shared" si="63"/>
        <v>3.1882094440432223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9.0949470177292824E-13</v>
      </c>
      <c r="BZ92" s="14">
        <f>BY92*VLOOKUP('Données projet'!$B$12,Paramètres!$A$1:$I$89,3,0)*VLOOKUP('Données projet'!$B$12,Paramètres!$A$1:$I$89,5,0)</f>
        <v>4.3746695155277847E-13</v>
      </c>
      <c r="CA92" s="14">
        <f t="shared" si="93"/>
        <v>5.5346643423949219E-12</v>
      </c>
      <c r="CB92" s="22">
        <f t="shared" si="64"/>
        <v>1.0401462003625578E-11</v>
      </c>
      <c r="CC92" s="62">
        <f t="shared" si="65"/>
        <v>293.33333333334372</v>
      </c>
      <c r="CD92" s="62">
        <f ca="1">AVERAGE(OFFSET($CC$3,0,0,'Données projet'!$E$12+1,1))-AVERAGE(OFFSET($H$3,0,0,'Données projet'!$E$12+1,1))</f>
        <v>303.89994044125814</v>
      </c>
      <c r="CE92" s="62">
        <f t="shared" si="94"/>
        <v>310.35872811328807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3.1417964594303078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2.0657998009942229E-8</v>
      </c>
      <c r="CN92" s="24">
        <f t="shared" si="66"/>
        <v>3.1417964800883058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225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225</v>
      </c>
      <c r="O93" s="14">
        <f>N93*VLOOKUP('Données projet'!$B$9,Paramètres!$A$1:$I$89,3,0)*VLOOKUP('Données projet'!$B$9,Paramètres!$A$1:$I$89,5,0)</f>
        <v>105.3</v>
      </c>
      <c r="P93" s="14">
        <f t="shared" si="87"/>
        <v>28.220829418515034</v>
      </c>
      <c r="Q93" s="22">
        <f t="shared" si="54"/>
        <v>232.54877790391367</v>
      </c>
      <c r="R93" s="62">
        <f t="shared" si="55"/>
        <v>525.88211123724705</v>
      </c>
      <c r="S93" s="62">
        <f ca="1">AVERAGE(OFFSET($R$3,0,0,'Données projet'!$E$9+1,1))-AVERAGE(OFFSET($H$3,0,0,'Données projet'!$E$9+1,1))</f>
        <v>82.480973258688834</v>
      </c>
      <c r="T93" s="62">
        <f t="shared" si="88"/>
        <v>132.2124933813588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225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1.0885764430327367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9.869871944978585E-9</v>
      </c>
      <c r="AC93" s="24">
        <f t="shared" si="57"/>
        <v>1.0885764529026087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-1.2710188457276673E-13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382.58588458673051</v>
      </c>
      <c r="AO93" s="62">
        <f t="shared" si="90"/>
        <v>485.5120768430603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2.6214809468056233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1.1799845822377021E-8</v>
      </c>
      <c r="AX93" s="23">
        <f t="shared" si="60"/>
        <v>2.6214809586054693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179.4725256147085</v>
      </c>
      <c r="BJ93" s="62">
        <f t="shared" si="92"/>
        <v>282.16750121151176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3.1256905852136874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1.1718577529567164E-8</v>
      </c>
      <c r="BS93" s="24">
        <f t="shared" si="63"/>
        <v>3.125690596932265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9.0949470177292824E-13</v>
      </c>
      <c r="BZ93" s="14">
        <f>BY93*VLOOKUP('Données projet'!$B$12,Paramètres!$A$1:$I$89,3,0)*VLOOKUP('Données projet'!$B$12,Paramètres!$A$1:$I$89,5,0)</f>
        <v>4.3746695155277847E-13</v>
      </c>
      <c r="CA93" s="14">
        <f t="shared" si="93"/>
        <v>5.5346643423949219E-12</v>
      </c>
      <c r="CB93" s="22">
        <f t="shared" si="64"/>
        <v>1.0401462003625578E-11</v>
      </c>
      <c r="CC93" s="62">
        <f t="shared" si="65"/>
        <v>293.33333333334372</v>
      </c>
      <c r="CD93" s="62">
        <f ca="1">AVERAGE(OFFSET($CC$3,0,0,'Données projet'!$E$12+1,1))-AVERAGE(OFFSET($H$3,0,0,'Données projet'!$E$12+1,1))</f>
        <v>303.89994044125814</v>
      </c>
      <c r="CE93" s="62">
        <f t="shared" si="94"/>
        <v>310.35872811328807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3.0801877471675003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1.4607410478568356E-8</v>
      </c>
      <c r="CN93" s="24">
        <f t="shared" si="66"/>
        <v>3.0801877617749107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82.480973258688834</v>
      </c>
      <c r="T94" s="62">
        <f t="shared" si="88"/>
        <v>132.2124933813588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1.0672301229509338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6.9790533817372166E-9</v>
      </c>
      <c r="AC94" s="24">
        <f t="shared" si="57"/>
        <v>1.0672301299299871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-1.2710188457276673E-13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382.58588458673051</v>
      </c>
      <c r="AO94" s="62">
        <f t="shared" si="90"/>
        <v>485.5120768430603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2.5700753043842597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8.3437509979585449E-9</v>
      </c>
      <c r="AX94" s="23">
        <f t="shared" si="60"/>
        <v>2.5700753127280107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179.4725256147085</v>
      </c>
      <c r="BJ94" s="62">
        <f t="shared" si="92"/>
        <v>282.16750121151176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3.0643976993206543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8.2862856370172413E-9</v>
      </c>
      <c r="BS94" s="24">
        <f t="shared" si="63"/>
        <v>3.0643977076069397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9.0949470177292824E-13</v>
      </c>
      <c r="BZ94" s="14">
        <f>BY94*VLOOKUP('Données projet'!$B$12,Paramètres!$A$1:$I$89,3,0)*VLOOKUP('Données projet'!$B$12,Paramètres!$A$1:$I$89,5,0)</f>
        <v>4.3746695155277847E-13</v>
      </c>
      <c r="CA94" s="14">
        <f t="shared" si="93"/>
        <v>5.5346643423949219E-12</v>
      </c>
      <c r="CB94" s="22">
        <f t="shared" si="64"/>
        <v>1.0401462003625578E-11</v>
      </c>
      <c r="CC94" s="62">
        <f t="shared" si="65"/>
        <v>293.33333333334372</v>
      </c>
      <c r="CD94" s="62">
        <f ca="1">AVERAGE(OFFSET($CC$3,0,0,'Données projet'!$E$12+1,1))-AVERAGE(OFFSET($H$3,0,0,'Données projet'!$E$12+1,1))</f>
        <v>303.89994044125814</v>
      </c>
      <c r="CE94" s="62">
        <f t="shared" si="94"/>
        <v>310.35872811328807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3.0197871441745625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1.0328999004971116E-8</v>
      </c>
      <c r="CN94" s="24">
        <f t="shared" si="66"/>
        <v>3.0197871545035615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82.480973258688834</v>
      </c>
      <c r="T95" s="62">
        <f t="shared" si="88"/>
        <v>132.2124933813588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1.0463023911859655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4.9349359724892925E-9</v>
      </c>
      <c r="AC95" s="24">
        <f t="shared" si="57"/>
        <v>1.0463023961209015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-1.2710188457276673E-13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382.58588458673051</v>
      </c>
      <c r="AO95" s="62">
        <f t="shared" si="90"/>
        <v>485.5120768430603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2.519677695256433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5.8999229111885104E-9</v>
      </c>
      <c r="AX95" s="23">
        <f t="shared" si="60"/>
        <v>2.5196777011563558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179.4725256147085</v>
      </c>
      <c r="BJ95" s="62">
        <f t="shared" si="92"/>
        <v>282.16750121151176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3.0043067295350148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5.859288764783582E-9</v>
      </c>
      <c r="BS95" s="24">
        <f t="shared" si="63"/>
        <v>3.0043067353943034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9.0949470177292824E-13</v>
      </c>
      <c r="BZ95" s="14">
        <f>BY95*VLOOKUP('Données projet'!$B$12,Paramètres!$A$1:$I$89,3,0)*VLOOKUP('Données projet'!$B$12,Paramètres!$A$1:$I$89,5,0)</f>
        <v>4.3746695155277847E-13</v>
      </c>
      <c r="CA95" s="14">
        <f t="shared" si="93"/>
        <v>5.5346643423949219E-12</v>
      </c>
      <c r="CB95" s="22">
        <f t="shared" si="64"/>
        <v>1.0401462003625578E-11</v>
      </c>
      <c r="CC95" s="62">
        <f t="shared" si="65"/>
        <v>293.33333333334372</v>
      </c>
      <c r="CD95" s="62">
        <f ca="1">AVERAGE(OFFSET($CC$3,0,0,'Données projet'!$E$12+1,1))-AVERAGE(OFFSET($H$3,0,0,'Données projet'!$E$12+1,1))</f>
        <v>303.89994044125814</v>
      </c>
      <c r="CE95" s="62">
        <f t="shared" si="94"/>
        <v>310.35872811328807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2.9605709601655859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7.3037052392841787E-9</v>
      </c>
      <c r="CN95" s="24">
        <f t="shared" si="66"/>
        <v>2.960570967469291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82.480973258688834</v>
      </c>
      <c r="T96" s="62">
        <f t="shared" si="88"/>
        <v>132.2124933813588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1.0257850394762522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3.4895266908686083E-9</v>
      </c>
      <c r="AC96" s="24">
        <f t="shared" si="57"/>
        <v>1.0257850429657789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-1.2710188457276673E-13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382.58588458673051</v>
      </c>
      <c r="AO96" s="62">
        <f t="shared" si="90"/>
        <v>485.5120768430603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2.4702683525040969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4.1718754989792724E-9</v>
      </c>
      <c r="AX96" s="23">
        <f t="shared" si="60"/>
        <v>2.4702683566759722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179.4725256147085</v>
      </c>
      <c r="BJ96" s="62">
        <f t="shared" si="92"/>
        <v>282.16750121151176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2.9453941070149989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4.1431428185086206E-9</v>
      </c>
      <c r="BS96" s="24">
        <f t="shared" si="63"/>
        <v>2.9453941111581416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9.0949470177292824E-13</v>
      </c>
      <c r="BZ96" s="14">
        <f>BY96*VLOOKUP('Données projet'!$B$12,Paramètres!$A$1:$I$89,3,0)*VLOOKUP('Données projet'!$B$12,Paramètres!$A$1:$I$89,5,0)</f>
        <v>4.3746695155277847E-13</v>
      </c>
      <c r="CA96" s="14">
        <f t="shared" si="93"/>
        <v>5.5346643423949219E-12</v>
      </c>
      <c r="CB96" s="22">
        <f t="shared" si="64"/>
        <v>1.0401462003625578E-11</v>
      </c>
      <c r="CC96" s="62">
        <f t="shared" si="65"/>
        <v>293.33333333334372</v>
      </c>
      <c r="CD96" s="62">
        <f ca="1">AVERAGE(OFFSET($CC$3,0,0,'Données projet'!$E$12+1,1))-AVERAGE(OFFSET($H$3,0,0,'Données projet'!$E$12+1,1))</f>
        <v>303.89994044125814</v>
      </c>
      <c r="CE96" s="62">
        <f t="shared" si="94"/>
        <v>310.35872811328807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2.9025159694067195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5.164499502485559E-9</v>
      </c>
      <c r="CN96" s="24">
        <f t="shared" si="66"/>
        <v>2.902515974571219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82.480973258688834</v>
      </c>
      <c r="T97" s="62">
        <f t="shared" si="88"/>
        <v>132.2124933813588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1.0056700205192175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2.4674679862446462E-9</v>
      </c>
      <c r="AC97" s="24">
        <f t="shared" si="57"/>
        <v>1.0056700229866855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-1.2710188457276673E-13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382.58588458673051</v>
      </c>
      <c r="AO97" s="62">
        <f t="shared" si="90"/>
        <v>485.5120768430603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2.4218278968264109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2.9499614555942552E-9</v>
      </c>
      <c r="AX97" s="23">
        <f t="shared" si="60"/>
        <v>2.4218278997763725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179.4725256147085</v>
      </c>
      <c r="BJ97" s="62">
        <f t="shared" si="92"/>
        <v>282.16750121151176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2.887636725089449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2.929644382391791E-9</v>
      </c>
      <c r="BS97" s="24">
        <f t="shared" si="63"/>
        <v>2.8876367280190935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9.0949470177292824E-13</v>
      </c>
      <c r="BZ97" s="14">
        <f>BY97*VLOOKUP('Données projet'!$B$12,Paramètres!$A$1:$I$89,3,0)*VLOOKUP('Données projet'!$B$12,Paramètres!$A$1:$I$89,5,0)</f>
        <v>4.3746695155277847E-13</v>
      </c>
      <c r="CA97" s="14">
        <f t="shared" si="93"/>
        <v>5.5346643423949219E-12</v>
      </c>
      <c r="CB97" s="22">
        <f t="shared" si="64"/>
        <v>1.0401462003625578E-11</v>
      </c>
      <c r="CC97" s="62">
        <f t="shared" si="65"/>
        <v>293.33333333334372</v>
      </c>
      <c r="CD97" s="62">
        <f ca="1">AVERAGE(OFFSET($CC$3,0,0,'Données projet'!$E$12+1,1))-AVERAGE(OFFSET($H$3,0,0,'Données projet'!$E$12+1,1))</f>
        <v>303.89994044125814</v>
      </c>
      <c r="CE97" s="62">
        <f t="shared" si="94"/>
        <v>310.35872811328807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2.8455994016065866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3.6518526196420902E-9</v>
      </c>
      <c r="CN97" s="24">
        <f t="shared" si="66"/>
        <v>2.8455994052584392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82.480973258688834</v>
      </c>
      <c r="T98" s="62">
        <f t="shared" si="88"/>
        <v>132.2124933813588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0.98594944481498015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1.7447633454343041E-9</v>
      </c>
      <c r="AC98" s="24">
        <f t="shared" si="57"/>
        <v>0.98594944655974348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-1.2710188457276673E-13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382.58588458673051</v>
      </c>
      <c r="AO98" s="62">
        <f t="shared" si="90"/>
        <v>485.5120768430603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2.3743373289388039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2.0859377494896362E-9</v>
      </c>
      <c r="AX98" s="23">
        <f t="shared" si="60"/>
        <v>2.3743373310247415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179.4725256147085</v>
      </c>
      <c r="BJ98" s="62">
        <f t="shared" si="92"/>
        <v>282.16750121151176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2.831011930194935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2.0715714092543103E-9</v>
      </c>
      <c r="BS98" s="24">
        <f t="shared" si="63"/>
        <v>2.8310119322665064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9.0949470177292824E-13</v>
      </c>
      <c r="BZ98" s="14">
        <f>BY98*VLOOKUP('Données projet'!$B$12,Paramètres!$A$1:$I$89,3,0)*VLOOKUP('Données projet'!$B$12,Paramètres!$A$1:$I$89,5,0)</f>
        <v>4.3746695155277847E-13</v>
      </c>
      <c r="CA98" s="14">
        <f t="shared" si="93"/>
        <v>5.5346643423949219E-12</v>
      </c>
      <c r="CB98" s="22">
        <f t="shared" si="64"/>
        <v>1.0401462003625578E-11</v>
      </c>
      <c r="CC98" s="62">
        <f t="shared" si="65"/>
        <v>293.33333333334372</v>
      </c>
      <c r="CD98" s="62">
        <f ca="1">AVERAGE(OFFSET($CC$3,0,0,'Données projet'!$E$12+1,1))-AVERAGE(OFFSET($H$3,0,0,'Données projet'!$E$12+1,1))</f>
        <v>303.89994044125814</v>
      </c>
      <c r="CE98" s="62">
        <f t="shared" si="94"/>
        <v>310.35872811328807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2.7897989329853359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2.5822497512427799E-9</v>
      </c>
      <c r="CN98" s="24">
        <f t="shared" si="66"/>
        <v>2.7897989355675858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82.480973258688834</v>
      </c>
      <c r="T99" s="62">
        <f t="shared" si="88"/>
        <v>132.2124933813588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0.96661557757193939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1.2337339931223231E-9</v>
      </c>
      <c r="AC99" s="24">
        <f t="shared" si="57"/>
        <v>0.96661557880567339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-1.2710188457276673E-13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382.58588458673051</v>
      </c>
      <c r="AO99" s="62">
        <f t="shared" si="90"/>
        <v>485.5120768430603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2.3277780221210866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1.4749807277971276E-9</v>
      </c>
      <c r="AX99" s="23">
        <f t="shared" si="60"/>
        <v>2.3277780235960672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179.4725256147085</v>
      </c>
      <c r="BJ99" s="62">
        <f t="shared" si="92"/>
        <v>282.16750121151176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2.7754975129905879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1.4648221911958955E-9</v>
      </c>
      <c r="BS99" s="24">
        <f t="shared" si="63"/>
        <v>2.7754975144554099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9.0949470177292824E-13</v>
      </c>
      <c r="BZ99" s="14">
        <f>BY99*VLOOKUP('Données projet'!$B$12,Paramètres!$A$1:$I$89,3,0)*VLOOKUP('Données projet'!$B$12,Paramètres!$A$1:$I$89,5,0)</f>
        <v>4.3746695155277847E-13</v>
      </c>
      <c r="CA99" s="14">
        <f t="shared" si="93"/>
        <v>5.5346643423949219E-12</v>
      </c>
      <c r="CB99" s="22">
        <f t="shared" si="64"/>
        <v>1.0401462003625578E-11</v>
      </c>
      <c r="CC99" s="62">
        <f t="shared" si="65"/>
        <v>293.33333333334372</v>
      </c>
      <c r="CD99" s="62">
        <f ca="1">AVERAGE(OFFSET($CC$3,0,0,'Données projet'!$E$12+1,1))-AVERAGE(OFFSET($H$3,0,0,'Données projet'!$E$12+1,1))</f>
        <v>303.89994044125814</v>
      </c>
      <c r="CE99" s="62">
        <f t="shared" si="94"/>
        <v>310.35872811328807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2.7350926775188227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1.8259263098210453E-9</v>
      </c>
      <c r="CN99" s="24">
        <f t="shared" si="66"/>
        <v>2.7350926793447492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82.480973258688834</v>
      </c>
      <c r="T100" s="62">
        <f t="shared" si="88"/>
        <v>132.2124933813588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0.94766083567304005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8.7238167271715207E-10</v>
      </c>
      <c r="AC100" s="24">
        <f t="shared" si="57"/>
        <v>0.94766083654542177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-1.2710188457276673E-13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382.58588458673051</v>
      </c>
      <c r="AO100" s="62">
        <f t="shared" si="90"/>
        <v>485.5120768430603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2.2821317149116918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1.0429688747448181E-9</v>
      </c>
      <c r="AX100" s="23">
        <f t="shared" si="60"/>
        <v>2.2821317159546606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179.4725256147085</v>
      </c>
      <c r="BJ100" s="62">
        <f t="shared" si="92"/>
        <v>282.16750121151176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2.7210716996471667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1.0357857046271552E-9</v>
      </c>
      <c r="BS100" s="24">
        <f t="shared" si="63"/>
        <v>2.7210717006829523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9.0949470177292824E-13</v>
      </c>
      <c r="BZ100" s="14">
        <f>BY100*VLOOKUP('Données projet'!$B$12,Paramètres!$A$1:$I$89,3,0)*VLOOKUP('Données projet'!$B$12,Paramètres!$A$1:$I$89,5,0)</f>
        <v>4.3746695155277847E-13</v>
      </c>
      <c r="CA100" s="14">
        <f t="shared" si="93"/>
        <v>5.5346643423949219E-12</v>
      </c>
      <c r="CB100" s="22">
        <f t="shared" si="64"/>
        <v>1.0401462003625578E-11</v>
      </c>
      <c r="CC100" s="62">
        <f t="shared" si="65"/>
        <v>293.33333333334372</v>
      </c>
      <c r="CD100" s="62">
        <f ca="1">AVERAGE(OFFSET($CC$3,0,0,'Données projet'!$E$12+1,1))-AVERAGE(OFFSET($H$3,0,0,'Données projet'!$E$12+1,1))</f>
        <v>303.89994044125814</v>
      </c>
      <c r="CE100" s="62">
        <f t="shared" si="94"/>
        <v>310.35872811328807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2.6814591783544865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1.2911248756213902E-9</v>
      </c>
      <c r="CN100" s="24">
        <f t="shared" si="66"/>
        <v>2.6814591796456115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82.480973258688834</v>
      </c>
      <c r="T101" s="62">
        <f t="shared" si="88"/>
        <v>132.2124933813588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0.92907778470152713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6.1686699656116156E-10</v>
      </c>
      <c r="AC101" s="24">
        <f t="shared" si="57"/>
        <v>0.92907778531839413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-1.2710188457276673E-13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382.58588458673051</v>
      </c>
      <c r="AO101" s="62">
        <f t="shared" si="90"/>
        <v>485.5120768430603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2.2373805039451748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7.3749036389856381E-10</v>
      </c>
      <c r="AX101" s="23">
        <f t="shared" si="60"/>
        <v>2.2373805046826654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179.4725256147085</v>
      </c>
      <c r="BJ101" s="62">
        <f t="shared" si="92"/>
        <v>282.16750121151176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2.6677131433069419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7.3241109559794775E-10</v>
      </c>
      <c r="BS101" s="24">
        <f t="shared" si="63"/>
        <v>2.6677131440393529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9.0949470177292824E-13</v>
      </c>
      <c r="BZ101" s="14">
        <f>BY101*VLOOKUP('Données projet'!$B$12,Paramètres!$A$1:$I$89,3,0)*VLOOKUP('Données projet'!$B$12,Paramètres!$A$1:$I$89,5,0)</f>
        <v>4.3746695155277847E-13</v>
      </c>
      <c r="CA101" s="14">
        <f t="shared" si="93"/>
        <v>5.5346643423949219E-12</v>
      </c>
      <c r="CB101" s="22">
        <f t="shared" si="64"/>
        <v>1.0401462003625578E-11</v>
      </c>
      <c r="CC101" s="62">
        <f t="shared" si="65"/>
        <v>293.33333333334372</v>
      </c>
      <c r="CD101" s="62">
        <f ca="1">AVERAGE(OFFSET($CC$3,0,0,'Données projet'!$E$12+1,1))-AVERAGE(OFFSET($H$3,0,0,'Données projet'!$E$12+1,1))</f>
        <v>303.89994044125814</v>
      </c>
      <c r="CE101" s="62">
        <f t="shared" si="94"/>
        <v>310.35872811328807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2.628877399395559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9.1296315491052275E-10</v>
      </c>
      <c r="CN101" s="24">
        <f t="shared" si="66"/>
        <v>2.628877400308522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82.480973258688834</v>
      </c>
      <c r="T102" s="62">
        <f t="shared" si="88"/>
        <v>132.2124933813588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0.91085913602502366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4.3619083635857604E-10</v>
      </c>
      <c r="AC102" s="24">
        <f t="shared" si="57"/>
        <v>0.91085913646121452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-1.2710188457276673E-13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382.58588458673051</v>
      </c>
      <c r="AO102" s="62">
        <f t="shared" si="90"/>
        <v>485.5120768430603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2.1935068369301676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5.2148443737240906E-10</v>
      </c>
      <c r="AX102" s="23">
        <f t="shared" si="60"/>
        <v>2.1935068374516522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179.4725256147085</v>
      </c>
      <c r="BJ102" s="62">
        <f t="shared" si="92"/>
        <v>282.16750121151176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2.6154009157110432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5.1789285231357758E-10</v>
      </c>
      <c r="BS102" s="24">
        <f t="shared" si="63"/>
        <v>2.615400916228936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9.0949470177292824E-13</v>
      </c>
      <c r="BZ102" s="14">
        <f>BY102*VLOOKUP('Données projet'!$B$12,Paramètres!$A$1:$I$89,3,0)*VLOOKUP('Données projet'!$B$12,Paramètres!$A$1:$I$89,5,0)</f>
        <v>4.3746695155277847E-13</v>
      </c>
      <c r="CA102" s="14">
        <f t="shared" si="93"/>
        <v>5.5346643423949219E-12</v>
      </c>
      <c r="CB102" s="22">
        <f t="shared" si="64"/>
        <v>1.0401462003625578E-11</v>
      </c>
      <c r="CC102" s="62">
        <f t="shared" si="65"/>
        <v>293.33333333334372</v>
      </c>
      <c r="CD102" s="62">
        <f ca="1">AVERAGE(OFFSET($CC$3,0,0,'Données projet'!$E$12+1,1))-AVERAGE(OFFSET($H$3,0,0,'Données projet'!$E$12+1,1))</f>
        <v>303.89994044125814</v>
      </c>
      <c r="CE102" s="62">
        <f t="shared" si="94"/>
        <v>310.35872811328807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2.5773267170502976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6.4556243781069518E-10</v>
      </c>
      <c r="CN102" s="24">
        <f t="shared" si="66"/>
        <v>2.5773267176958599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82.480973258688834</v>
      </c>
      <c r="T103" s="62">
        <f t="shared" si="88"/>
        <v>132.2124933813588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0.89299774393678799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3.0843349828058078E-10</v>
      </c>
      <c r="AC103" s="24">
        <f t="shared" si="57"/>
        <v>0.89299774424522149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-1.2710188457276673E-13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382.58588458673051</v>
      </c>
      <c r="AO103" s="62">
        <f t="shared" si="90"/>
        <v>485.5120768430603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2.1504935057650303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3.687451819492819E-10</v>
      </c>
      <c r="AX103" s="23">
        <f t="shared" si="60"/>
        <v>2.1504935061337753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179.4725256147085</v>
      </c>
      <c r="BJ103" s="62">
        <f t="shared" si="92"/>
        <v>282.16750121151176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2.5641144989909916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3.6620554779897387E-10</v>
      </c>
      <c r="BS103" s="24">
        <f t="shared" si="63"/>
        <v>2.5641144993571974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9.0949470177292824E-13</v>
      </c>
      <c r="BZ103" s="14">
        <f>BY103*VLOOKUP('Données projet'!$B$12,Paramètres!$A$1:$I$89,3,0)*VLOOKUP('Données projet'!$B$12,Paramètres!$A$1:$I$89,5,0)</f>
        <v>4.3746695155277847E-13</v>
      </c>
      <c r="CA103" s="14">
        <f t="shared" si="93"/>
        <v>5.5346643423949219E-12</v>
      </c>
      <c r="CB103" s="22">
        <f t="shared" si="64"/>
        <v>1.0401462003625578E-11</v>
      </c>
      <c r="CC103" s="62">
        <f t="shared" si="65"/>
        <v>293.33333333334372</v>
      </c>
      <c r="CD103" s="62">
        <f ca="1">AVERAGE(OFFSET($CC$3,0,0,'Données projet'!$E$12+1,1))-AVERAGE(OFFSET($H$3,0,0,'Données projet'!$E$12+1,1))</f>
        <v>303.89994044125814</v>
      </c>
      <c r="CE103" s="62">
        <f t="shared" si="94"/>
        <v>310.35872811328807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2.5267869121430153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4.5648157745526148E-10</v>
      </c>
      <c r="CN103" s="24">
        <f t="shared" si="66"/>
        <v>2.5267869125994968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82.480973258688834</v>
      </c>
      <c r="T104" s="62">
        <f t="shared" si="88"/>
        <v>132.2124933813588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0.87548660285302926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2.1809541817928802E-10</v>
      </c>
      <c r="AC104" s="24">
        <f t="shared" si="57"/>
        <v>0.87548660307112469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-1.2710188457276673E-13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382.58588458673051</v>
      </c>
      <c r="AO104" s="62">
        <f t="shared" si="90"/>
        <v>485.5120768430603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2.1083236397884999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2.6074221868620453E-10</v>
      </c>
      <c r="AX104" s="23">
        <f t="shared" si="60"/>
        <v>2.108323640049242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179.4725256147085</v>
      </c>
      <c r="BJ104" s="62">
        <f t="shared" si="92"/>
        <v>282.16750121151176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2.513833777621195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2.5894642615678879E-10</v>
      </c>
      <c r="BS104" s="24">
        <f t="shared" si="63"/>
        <v>2.5138337778801416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9.0949470177292824E-13</v>
      </c>
      <c r="BZ104" s="14">
        <f>BY104*VLOOKUP('Données projet'!$B$12,Paramètres!$A$1:$I$89,3,0)*VLOOKUP('Données projet'!$B$12,Paramètres!$A$1:$I$89,5,0)</f>
        <v>4.3746695155277847E-13</v>
      </c>
      <c r="CA104" s="14">
        <f t="shared" si="93"/>
        <v>5.5346643423949219E-12</v>
      </c>
      <c r="CB104" s="22">
        <f t="shared" si="64"/>
        <v>1.0401462003625578E-11</v>
      </c>
      <c r="CC104" s="62">
        <f t="shared" si="65"/>
        <v>293.33333333334372</v>
      </c>
      <c r="CD104" s="62">
        <f ca="1">AVERAGE(OFFSET($CC$3,0,0,'Données projet'!$E$12+1,1))-AVERAGE(OFFSET($H$3,0,0,'Données projet'!$E$12+1,1))</f>
        <v>303.89994044125814</v>
      </c>
      <c r="CE104" s="62">
        <f t="shared" si="94"/>
        <v>310.35872811328807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2.4772381619837276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3.2278121890534764E-10</v>
      </c>
      <c r="CN104" s="24">
        <f t="shared" si="66"/>
        <v>2.477238162306509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82.480973258688834</v>
      </c>
      <c r="T105" s="62">
        <f t="shared" si="88"/>
        <v>132.2124933813588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0.85831884456518159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1.5421674914029039E-10</v>
      </c>
      <c r="AC105" s="24">
        <f t="shared" si="57"/>
        <v>0.85831884471939834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-1.2710188457276673E-13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382.58588458673051</v>
      </c>
      <c r="AO105" s="62">
        <f t="shared" si="90"/>
        <v>485.5120768430603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2.0669806991626904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1.8437259097464095E-10</v>
      </c>
      <c r="AX105" s="23">
        <f t="shared" si="60"/>
        <v>2.066980699347063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179.4725256147085</v>
      </c>
      <c r="BJ105" s="62">
        <f t="shared" si="92"/>
        <v>282.16750121151176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2.4645390305292483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1.8310277389948694E-10</v>
      </c>
      <c r="BS105" s="24">
        <f t="shared" si="63"/>
        <v>2.4645390307123511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9.0949470177292824E-13</v>
      </c>
      <c r="BZ105" s="14">
        <f>BY105*VLOOKUP('Données projet'!$B$12,Paramètres!$A$1:$I$89,3,0)*VLOOKUP('Données projet'!$B$12,Paramètres!$A$1:$I$89,5,0)</f>
        <v>4.3746695155277847E-13</v>
      </c>
      <c r="CA105" s="14">
        <f t="shared" si="93"/>
        <v>5.5346643423949219E-12</v>
      </c>
      <c r="CB105" s="22">
        <f t="shared" si="64"/>
        <v>1.0401462003625578E-11</v>
      </c>
      <c r="CC105" s="62">
        <f t="shared" si="65"/>
        <v>293.33333333334372</v>
      </c>
      <c r="CD105" s="62">
        <f ca="1">AVERAGE(OFFSET($CC$3,0,0,'Données projet'!$E$12+1,1))-AVERAGE(OFFSET($H$3,0,0,'Données projet'!$E$12+1,1))</f>
        <v>303.89994044125814</v>
      </c>
      <c r="CE105" s="62">
        <f t="shared" si="94"/>
        <v>310.35872811328807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2.4286610325933098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2.2824078872763076E-10</v>
      </c>
      <c r="CN105" s="24">
        <f t="shared" si="66"/>
        <v>2.4286610328215508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82.480973258688834</v>
      </c>
      <c r="T106" s="62">
        <f t="shared" si="88"/>
        <v>132.2124933813588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0.84148773554605993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1.0904770908964401E-10</v>
      </c>
      <c r="AC106" s="24">
        <f t="shared" si="57"/>
        <v>0.84148773565510759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-1.2710188457276673E-13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382.58588458673051</v>
      </c>
      <c r="AO106" s="62">
        <f t="shared" si="90"/>
        <v>485.5120768430603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2.0264484683858495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1.3037110934310226E-10</v>
      </c>
      <c r="AX106" s="23">
        <f t="shared" si="60"/>
        <v>2.0264484685162207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179.4725256147085</v>
      </c>
      <c r="BJ106" s="62">
        <f t="shared" si="92"/>
        <v>282.16750121151176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2.4162109233609477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1.2947321307839439E-10</v>
      </c>
      <c r="BS106" s="24">
        <f t="shared" si="63"/>
        <v>2.416210923490421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9.0949470177292824E-13</v>
      </c>
      <c r="BZ106" s="14">
        <f>BY106*VLOOKUP('Données projet'!$B$12,Paramètres!$A$1:$I$89,3,0)*VLOOKUP('Données projet'!$B$12,Paramètres!$A$1:$I$89,5,0)</f>
        <v>4.3746695155277847E-13</v>
      </c>
      <c r="CA106" s="14">
        <f t="shared" si="93"/>
        <v>5.5346643423949219E-12</v>
      </c>
      <c r="CB106" s="22">
        <f t="shared" si="64"/>
        <v>1.0401462003625578E-11</v>
      </c>
      <c r="CC106" s="62">
        <f t="shared" si="65"/>
        <v>293.33333333334372</v>
      </c>
      <c r="CD106" s="62">
        <f ca="1">AVERAGE(OFFSET($CC$3,0,0,'Données projet'!$E$12+1,1))-AVERAGE(OFFSET($H$3,0,0,'Données projet'!$E$12+1,1))</f>
        <v>303.89994044125814</v>
      </c>
      <c r="CE106" s="62">
        <f t="shared" si="94"/>
        <v>310.35872811328807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2.3810364710811149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1.6139060945267385E-10</v>
      </c>
      <c r="CN106" s="24">
        <f t="shared" si="66"/>
        <v>2.3810364712425054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82.480973258688834</v>
      </c>
      <c r="T107" s="62">
        <f t="shared" si="88"/>
        <v>132.2124933813588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0.82498667430884043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7.7108374570145195E-11</v>
      </c>
      <c r="AC107" s="24">
        <f t="shared" si="57"/>
        <v>0.82498667438594875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-1.2710188457276673E-13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382.58588458673051</v>
      </c>
      <c r="AO107" s="62">
        <f t="shared" si="90"/>
        <v>485.5120768430603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1.9867110499323226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9.2186295487320476E-11</v>
      </c>
      <c r="AX107" s="23">
        <f t="shared" si="60"/>
        <v>1.9867110500245089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179.4725256147085</v>
      </c>
      <c r="BJ107" s="62">
        <f t="shared" si="92"/>
        <v>282.16750121151176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2.3688305008969825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9.1551386949743468E-11</v>
      </c>
      <c r="BS107" s="24">
        <f t="shared" si="63"/>
        <v>2.3688305009885338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9.0949470177292824E-13</v>
      </c>
      <c r="BZ107" s="14">
        <f>BY107*VLOOKUP('Données projet'!$B$12,Paramètres!$A$1:$I$89,3,0)*VLOOKUP('Données projet'!$B$12,Paramètres!$A$1:$I$89,5,0)</f>
        <v>4.3746695155277847E-13</v>
      </c>
      <c r="CA107" s="14">
        <f t="shared" si="93"/>
        <v>5.5346643423949219E-12</v>
      </c>
      <c r="CB107" s="22">
        <f t="shared" si="64"/>
        <v>1.0401462003625578E-11</v>
      </c>
      <c r="CC107" s="62">
        <f t="shared" si="65"/>
        <v>293.33333333334372</v>
      </c>
      <c r="CD107" s="62">
        <f ca="1">AVERAGE(OFFSET($CC$3,0,0,'Données projet'!$E$12+1,1))-AVERAGE(OFFSET($H$3,0,0,'Données projet'!$E$12+1,1))</f>
        <v>303.89994044125814</v>
      </c>
      <c r="CE107" s="62">
        <f t="shared" si="94"/>
        <v>310.35872811328807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2.3343457981720599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1.1412039436381541E-10</v>
      </c>
      <c r="CN107" s="24">
        <f t="shared" si="66"/>
        <v>2.3343457982861802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82.480973258688834</v>
      </c>
      <c r="T108" s="62">
        <f t="shared" si="88"/>
        <v>132.2124933813588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0.80880918881782926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5.4523854544822004E-11</v>
      </c>
      <c r="AC108" s="24">
        <f t="shared" si="57"/>
        <v>0.80880918887235309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-1.2710188457276673E-13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382.58588458673051</v>
      </c>
      <c r="AO108" s="62">
        <f t="shared" si="90"/>
        <v>485.5120768430603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1.9477528580172374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6.5185554671551132E-11</v>
      </c>
      <c r="AX108" s="23">
        <f t="shared" si="60"/>
        <v>1.947752858082423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179.4725256147085</v>
      </c>
      <c r="BJ108" s="62">
        <f t="shared" si="92"/>
        <v>282.16750121151176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2.322379179618332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6.4736606539197197E-11</v>
      </c>
      <c r="BS108" s="24">
        <f t="shared" si="63"/>
        <v>2.3223791796830686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9.0949470177292824E-13</v>
      </c>
      <c r="BZ108" s="14">
        <f>BY108*VLOOKUP('Données projet'!$B$12,Paramètres!$A$1:$I$89,3,0)*VLOOKUP('Données projet'!$B$12,Paramètres!$A$1:$I$89,5,0)</f>
        <v>4.3746695155277847E-13</v>
      </c>
      <c r="CA108" s="14">
        <f t="shared" si="93"/>
        <v>5.5346643423949219E-12</v>
      </c>
      <c r="CB108" s="22">
        <f t="shared" si="64"/>
        <v>1.0401462003625578E-11</v>
      </c>
      <c r="CC108" s="62">
        <f t="shared" si="65"/>
        <v>293.33333333334372</v>
      </c>
      <c r="CD108" s="62">
        <f ca="1">AVERAGE(OFFSET($CC$3,0,0,'Données projet'!$E$12+1,1))-AVERAGE(OFFSET($H$3,0,0,'Données projet'!$E$12+1,1))</f>
        <v>303.89994044125814</v>
      </c>
      <c r="CE108" s="62">
        <f t="shared" si="94"/>
        <v>310.35872811328807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2.2885707008802529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8.0695304726336937E-11</v>
      </c>
      <c r="CN108" s="24">
        <f t="shared" si="66"/>
        <v>2.2885707009609484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82.480973258688834</v>
      </c>
      <c r="T109" s="62">
        <f t="shared" si="88"/>
        <v>132.2124933813588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0.79294893395000499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3.8554187285072597E-11</v>
      </c>
      <c r="AC109" s="24">
        <f t="shared" si="57"/>
        <v>0.79294893398855915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-1.2710188457276673E-13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382.58588458673051</v>
      </c>
      <c r="AO109" s="62">
        <f t="shared" si="90"/>
        <v>485.5120768430603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1.9095586124834563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4.6093147743660238E-11</v>
      </c>
      <c r="AX109" s="23">
        <f t="shared" si="60"/>
        <v>1.9095586125295494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179.4725256147085</v>
      </c>
      <c r="BJ109" s="62">
        <f t="shared" si="92"/>
        <v>282.16750121151176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2.276838740417447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4.5775693474871734E-11</v>
      </c>
      <c r="BS109" s="24">
        <f t="shared" si="63"/>
        <v>2.2768387404632229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9.0949470177292824E-13</v>
      </c>
      <c r="BZ109" s="14">
        <f>BY109*VLOOKUP('Données projet'!$B$12,Paramètres!$A$1:$I$89,3,0)*VLOOKUP('Données projet'!$B$12,Paramètres!$A$1:$I$89,5,0)</f>
        <v>4.3746695155277847E-13</v>
      </c>
      <c r="CA109" s="14">
        <f t="shared" si="93"/>
        <v>5.5346643423949219E-12</v>
      </c>
      <c r="CB109" s="22">
        <f t="shared" si="64"/>
        <v>1.0401462003625578E-11</v>
      </c>
      <c r="CC109" s="62">
        <f t="shared" si="65"/>
        <v>293.33333333334372</v>
      </c>
      <c r="CD109" s="62">
        <f ca="1">AVERAGE(OFFSET($CC$3,0,0,'Données projet'!$E$12+1,1))-AVERAGE(OFFSET($H$3,0,0,'Données projet'!$E$12+1,1))</f>
        <v>303.89994044125814</v>
      </c>
      <c r="CE109" s="62">
        <f t="shared" si="94"/>
        <v>310.35872811328807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2.243693225326286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5.7060197181907711E-11</v>
      </c>
      <c r="CN109" s="24">
        <f t="shared" si="66"/>
        <v>2.2436932253833461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82.480973258688834</v>
      </c>
      <c r="T110" s="62">
        <f t="shared" si="88"/>
        <v>132.2124933813588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0.77739968900633849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2.7261927272411002E-11</v>
      </c>
      <c r="AC110" s="24">
        <f t="shared" si="57"/>
        <v>0.77739968903360046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-1.2710188457276673E-13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382.58588458673051</v>
      </c>
      <c r="AO110" s="62">
        <f t="shared" si="90"/>
        <v>485.5120768430603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1.8721133328084032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3.2592777335775566E-11</v>
      </c>
      <c r="AX110" s="23">
        <f t="shared" si="60"/>
        <v>1.872113332840996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179.4725256147085</v>
      </c>
      <c r="BJ110" s="62">
        <f t="shared" si="92"/>
        <v>282.16750121151176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2.2321913214523663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3.2368303269598599E-11</v>
      </c>
      <c r="BS110" s="24">
        <f t="shared" si="63"/>
        <v>2.2321913214847346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9.0949470177292824E-13</v>
      </c>
      <c r="BZ110" s="14">
        <f>BY110*VLOOKUP('Données projet'!$B$12,Paramètres!$A$1:$I$89,3,0)*VLOOKUP('Données projet'!$B$12,Paramètres!$A$1:$I$89,5,0)</f>
        <v>4.3746695155277847E-13</v>
      </c>
      <c r="CA110" s="14">
        <f t="shared" si="93"/>
        <v>5.5346643423949219E-12</v>
      </c>
      <c r="CB110" s="22">
        <f t="shared" si="64"/>
        <v>1.0401462003625578E-11</v>
      </c>
      <c r="CC110" s="62">
        <f t="shared" si="65"/>
        <v>293.33333333334372</v>
      </c>
      <c r="CD110" s="62">
        <f ca="1">AVERAGE(OFFSET($CC$3,0,0,'Données projet'!$E$12+1,1))-AVERAGE(OFFSET($H$3,0,0,'Données projet'!$E$12+1,1))</f>
        <v>303.89994044125814</v>
      </c>
      <c r="CE110" s="62">
        <f t="shared" si="94"/>
        <v>310.35872811328807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2.1996957696953752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4.0347652363168475E-11</v>
      </c>
      <c r="CN110" s="24">
        <f t="shared" si="66"/>
        <v>2.1996957697357229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82.480973258688834</v>
      </c>
      <c r="T111" s="62">
        <f t="shared" si="88"/>
        <v>132.2124933813588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0.76215535527191436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1.9277093642536299E-11</v>
      </c>
      <c r="AC111" s="24">
        <f t="shared" si="57"/>
        <v>0.76215535529119149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-1.2710188457276673E-13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382.58588458673051</v>
      </c>
      <c r="AO111" s="62">
        <f t="shared" si="90"/>
        <v>485.5120768430603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1.8354023322284125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2.3046573871830119E-11</v>
      </c>
      <c r="AX111" s="23">
        <f t="shared" si="60"/>
        <v>1.8354023322514592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179.4725256147085</v>
      </c>
      <c r="BJ111" s="62">
        <f t="shared" si="92"/>
        <v>282.16750121151176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2.1884194111409543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2.2887846737435867E-11</v>
      </c>
      <c r="BS111" s="24">
        <f t="shared" si="63"/>
        <v>2.1884194111638422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9.0949470177292824E-13</v>
      </c>
      <c r="BZ111" s="14">
        <f>BY111*VLOOKUP('Données projet'!$B$12,Paramètres!$A$1:$I$89,3,0)*VLOOKUP('Données projet'!$B$12,Paramètres!$A$1:$I$89,5,0)</f>
        <v>4.3746695155277847E-13</v>
      </c>
      <c r="CA111" s="14">
        <f t="shared" si="93"/>
        <v>5.5346643423949219E-12</v>
      </c>
      <c r="CB111" s="22">
        <f t="shared" si="64"/>
        <v>1.0401462003625578E-11</v>
      </c>
      <c r="CC111" s="62">
        <f t="shared" si="65"/>
        <v>293.33333333334372</v>
      </c>
      <c r="CD111" s="62">
        <f ca="1">AVERAGE(OFFSET($CC$3,0,0,'Données projet'!$E$12+1,1))-AVERAGE(OFFSET($H$3,0,0,'Données projet'!$E$12+1,1))</f>
        <v>303.89994044125814</v>
      </c>
      <c r="CE111" s="62">
        <f t="shared" si="94"/>
        <v>310.35872811328807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2.1565610773335884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2.8530098590953858E-11</v>
      </c>
      <c r="CN111" s="24">
        <f t="shared" si="66"/>
        <v>2.1565610773621184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82.480973258688834</v>
      </c>
      <c r="T112" s="62">
        <f t="shared" si="88"/>
        <v>132.2124933813588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0.74720995362389686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1.3630963636205501E-11</v>
      </c>
      <c r="AC112" s="24">
        <f t="shared" si="57"/>
        <v>0.74720995363752785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-1.2710188457276673E-13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382.58588458673051</v>
      </c>
      <c r="AO112" s="62">
        <f t="shared" si="90"/>
        <v>485.5120768430603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1.7994112119782961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1.6296388667887783E-11</v>
      </c>
      <c r="AX112" s="23">
        <f t="shared" si="60"/>
        <v>1.7994112119945924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179.4725256147085</v>
      </c>
      <c r="BJ112" s="62">
        <f t="shared" si="92"/>
        <v>282.16750121151176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2.1455058412925201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1.6184151634799299E-11</v>
      </c>
      <c r="BS112" s="24">
        <f t="shared" si="63"/>
        <v>2.145505841308704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9.0949470177292824E-13</v>
      </c>
      <c r="BZ112" s="14">
        <f>BY112*VLOOKUP('Données projet'!$B$12,Paramètres!$A$1:$I$89,3,0)*VLOOKUP('Données projet'!$B$12,Paramètres!$A$1:$I$89,5,0)</f>
        <v>4.3746695155277847E-13</v>
      </c>
      <c r="CA112" s="14">
        <f t="shared" si="93"/>
        <v>5.5346643423949219E-12</v>
      </c>
      <c r="CB112" s="22">
        <f t="shared" si="64"/>
        <v>1.0401462003625578E-11</v>
      </c>
      <c r="CC112" s="62">
        <f t="shared" si="65"/>
        <v>293.33333333334372</v>
      </c>
      <c r="CD112" s="62">
        <f ca="1">AVERAGE(OFFSET($CC$3,0,0,'Données projet'!$E$12+1,1))-AVERAGE(OFFSET($H$3,0,0,'Données projet'!$E$12+1,1))</f>
        <v>303.89994044125814</v>
      </c>
      <c r="CE112" s="62">
        <f t="shared" si="94"/>
        <v>310.35872811328807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2.1142722299794516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2.0173826181584241E-11</v>
      </c>
      <c r="CN112" s="24">
        <f t="shared" si="66"/>
        <v>2.1142722299996253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82.480973258688834</v>
      </c>
      <c r="T113" s="62">
        <f t="shared" si="88"/>
        <v>132.2124933813588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0.73255762218640208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9.6385468212681494E-12</v>
      </c>
      <c r="AC113" s="24">
        <f t="shared" si="57"/>
        <v>0.73255762219604059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-1.2710188457276673E-13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382.58588458673051</v>
      </c>
      <c r="AO113" s="62">
        <f t="shared" si="90"/>
        <v>485.5120768430603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1.7641258556438688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1.1523286935915059E-11</v>
      </c>
      <c r="AX113" s="23">
        <f t="shared" si="60"/>
        <v>1.764125855655392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179.4725256147085</v>
      </c>
      <c r="BJ113" s="62">
        <f t="shared" si="92"/>
        <v>282.16750121151176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2.1034337803741203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1.1443923368717934E-11</v>
      </c>
      <c r="BS113" s="24">
        <f t="shared" si="63"/>
        <v>2.1034337803855641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9.0949470177292824E-13</v>
      </c>
      <c r="BZ113" s="14">
        <f>BY113*VLOOKUP('Données projet'!$B$12,Paramètres!$A$1:$I$89,3,0)*VLOOKUP('Données projet'!$B$12,Paramètres!$A$1:$I$89,5,0)</f>
        <v>4.3746695155277847E-13</v>
      </c>
      <c r="CA113" s="14">
        <f t="shared" si="93"/>
        <v>5.5346643423949219E-12</v>
      </c>
      <c r="CB113" s="22">
        <f t="shared" si="64"/>
        <v>1.0401462003625578E-11</v>
      </c>
      <c r="CC113" s="62">
        <f t="shared" si="65"/>
        <v>293.33333333334372</v>
      </c>
      <c r="CD113" s="62">
        <f ca="1">AVERAGE(OFFSET($CC$3,0,0,'Données projet'!$E$12+1,1))-AVERAGE(OFFSET($H$3,0,0,'Données projet'!$E$12+1,1))</f>
        <v>303.89994044125814</v>
      </c>
      <c r="CE113" s="62">
        <f t="shared" si="94"/>
        <v>310.35872811328807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2.0728126411282797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1.4265049295476932E-11</v>
      </c>
      <c r="CN113" s="24">
        <f t="shared" si="66"/>
        <v>2.0728126411425447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82.480973258688834</v>
      </c>
      <c r="T114" s="62">
        <f t="shared" si="88"/>
        <v>132.2124933813588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0.71819261403135681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6.8154818181027506E-12</v>
      </c>
      <c r="AC114" s="24">
        <f t="shared" si="57"/>
        <v>0.71819261403817225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-1.2710188457276673E-13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382.58588458673051</v>
      </c>
      <c r="AO114" s="62">
        <f t="shared" si="90"/>
        <v>485.5120768430603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1.7295324236252172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8.1481943339438915E-12</v>
      </c>
      <c r="AX114" s="23">
        <f t="shared" si="60"/>
        <v>1.7295324236333653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179.4725256147085</v>
      </c>
      <c r="BJ114" s="62">
        <f t="shared" si="92"/>
        <v>282.16750121151176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2.0621867269089074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8.0920758173996497E-12</v>
      </c>
      <c r="BS114" s="24">
        <f t="shared" si="63"/>
        <v>2.0621867269169996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9.0949470177292824E-13</v>
      </c>
      <c r="BZ114" s="14">
        <f>BY114*VLOOKUP('Données projet'!$B$12,Paramètres!$A$1:$I$89,3,0)*VLOOKUP('Données projet'!$B$12,Paramètres!$A$1:$I$89,5,0)</f>
        <v>4.3746695155277847E-13</v>
      </c>
      <c r="CA114" s="14">
        <f t="shared" si="93"/>
        <v>5.5346643423949219E-12</v>
      </c>
      <c r="CB114" s="22">
        <f t="shared" si="64"/>
        <v>1.0401462003625578E-11</v>
      </c>
      <c r="CC114" s="62">
        <f t="shared" si="65"/>
        <v>293.33333333334372</v>
      </c>
      <c r="CD114" s="62">
        <f ca="1">AVERAGE(OFFSET($CC$3,0,0,'Données projet'!$E$12+1,1))-AVERAGE(OFFSET($H$3,0,0,'Données projet'!$E$12+1,1))</f>
        <v>303.89994044125814</v>
      </c>
      <c r="CE114" s="62">
        <f t="shared" si="94"/>
        <v>310.35872811328807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2.0321660495266269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1.0086913090792122E-11</v>
      </c>
      <c r="CN114" s="24">
        <f t="shared" si="66"/>
        <v>2.032166049536714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82.480973258688834</v>
      </c>
      <c r="T115" s="62">
        <f t="shared" si="88"/>
        <v>132.2124933813588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0.70410929492444219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4.8192734106340747E-12</v>
      </c>
      <c r="AC115" s="24">
        <f t="shared" si="57"/>
        <v>0.70410929492926144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-1.2710188457276673E-13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382.58588458673051</v>
      </c>
      <c r="AO115" s="62">
        <f t="shared" si="90"/>
        <v>485.5120768430603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1.6956173477085412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5.7616434679575297E-12</v>
      </c>
      <c r="AX115" s="23">
        <f t="shared" si="60"/>
        <v>1.6956173477143028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179.4725256147085</v>
      </c>
      <c r="BJ115" s="62">
        <f t="shared" si="92"/>
        <v>282.16750121151176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2.0217485030039288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5.7219616843589668E-12</v>
      </c>
      <c r="BS115" s="24">
        <f t="shared" si="63"/>
        <v>2.0217485030096509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9.0949470177292824E-13</v>
      </c>
      <c r="BZ115" s="14">
        <f>BY115*VLOOKUP('Données projet'!$B$12,Paramètres!$A$1:$I$89,3,0)*VLOOKUP('Données projet'!$B$12,Paramètres!$A$1:$I$89,5,0)</f>
        <v>4.3746695155277847E-13</v>
      </c>
      <c r="CA115" s="14">
        <f t="shared" si="93"/>
        <v>5.5346643423949219E-12</v>
      </c>
      <c r="CB115" s="22">
        <f t="shared" si="64"/>
        <v>1.0401462003625578E-11</v>
      </c>
      <c r="CC115" s="62">
        <f t="shared" si="65"/>
        <v>293.33333333334372</v>
      </c>
      <c r="CD115" s="62">
        <f ca="1">AVERAGE(OFFSET($CC$3,0,0,'Données projet'!$E$12+1,1))-AVERAGE(OFFSET($H$3,0,0,'Données projet'!$E$12+1,1))</f>
        <v>303.89994044125814</v>
      </c>
      <c r="CE115" s="62">
        <f t="shared" si="94"/>
        <v>310.35872811328807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1.9923165127943097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7.132524647738467E-12</v>
      </c>
      <c r="CN115" s="24">
        <f t="shared" si="66"/>
        <v>1.9923165128014422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82.480973258688834</v>
      </c>
      <c r="T116" s="62">
        <f t="shared" si="88"/>
        <v>132.2124933813588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0.69030214111523769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3.4077409090513753E-12</v>
      </c>
      <c r="AC116" s="24">
        <f t="shared" si="57"/>
        <v>0.69030214111864541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-1.2710188457276673E-13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382.58588458673051</v>
      </c>
      <c r="AO116" s="62">
        <f t="shared" si="90"/>
        <v>485.5120768430603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1.6623673257444376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4.0740971669719457E-12</v>
      </c>
      <c r="AX116" s="23">
        <f t="shared" si="60"/>
        <v>1.6623673257485116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179.4725256147085</v>
      </c>
      <c r="BJ116" s="62">
        <f t="shared" si="92"/>
        <v>282.16750121151176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1.9821032480048457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4.0460379086998248E-12</v>
      </c>
      <c r="BS116" s="24">
        <f t="shared" si="63"/>
        <v>1.9821032480088918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9.0949470177292824E-13</v>
      </c>
      <c r="BZ116" s="14">
        <f>BY116*VLOOKUP('Données projet'!$B$12,Paramètres!$A$1:$I$89,3,0)*VLOOKUP('Données projet'!$B$12,Paramètres!$A$1:$I$89,5,0)</f>
        <v>4.3746695155277847E-13</v>
      </c>
      <c r="CA116" s="14">
        <f t="shared" si="93"/>
        <v>5.5346643423949219E-12</v>
      </c>
      <c r="CB116" s="22">
        <f t="shared" si="64"/>
        <v>1.0401462003625578E-11</v>
      </c>
      <c r="CC116" s="62">
        <f t="shared" si="65"/>
        <v>293.33333333334372</v>
      </c>
      <c r="CD116" s="62">
        <f ca="1">AVERAGE(OFFSET($CC$3,0,0,'Données projet'!$E$12+1,1))-AVERAGE(OFFSET($H$3,0,0,'Données projet'!$E$12+1,1))</f>
        <v>303.89994044125814</v>
      </c>
      <c r="CE116" s="62">
        <f t="shared" si="94"/>
        <v>310.35872811328807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1.9532484011714957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5.0434565453960618E-12</v>
      </c>
      <c r="CN116" s="24">
        <f t="shared" si="66"/>
        <v>1.9532484011765392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82.480973258688834</v>
      </c>
      <c r="T117" s="62">
        <f t="shared" si="88"/>
        <v>132.2124933813588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0.67676573717069943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2.4096367053170373E-12</v>
      </c>
      <c r="AC117" s="24">
        <f t="shared" si="57"/>
        <v>0.67676573717310906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-1.2710188457276673E-13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382.58588458673051</v>
      </c>
      <c r="AO117" s="62">
        <f t="shared" si="90"/>
        <v>485.5120768430603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1.6297693164305391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2.8808217339787649E-12</v>
      </c>
      <c r="AX117" s="23">
        <f t="shared" si="60"/>
        <v>1.6297693164334199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179.4725256147085</v>
      </c>
      <c r="BJ117" s="62">
        <f t="shared" si="92"/>
        <v>282.16750121151176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1.9432354122750768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2.8609808421794834E-12</v>
      </c>
      <c r="BS117" s="24">
        <f t="shared" si="63"/>
        <v>1.9432354122779378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9.0949470177292824E-13</v>
      </c>
      <c r="BZ117" s="14">
        <f>BY117*VLOOKUP('Données projet'!$B$12,Paramètres!$A$1:$I$89,3,0)*VLOOKUP('Données projet'!$B$12,Paramètres!$A$1:$I$89,5,0)</f>
        <v>4.3746695155277847E-13</v>
      </c>
      <c r="CA117" s="14">
        <f t="shared" si="93"/>
        <v>5.5346643423949219E-12</v>
      </c>
      <c r="CB117" s="22">
        <f t="shared" si="64"/>
        <v>1.0401462003625578E-11</v>
      </c>
      <c r="CC117" s="62">
        <f t="shared" si="65"/>
        <v>293.33333333334372</v>
      </c>
      <c r="CD117" s="62">
        <f ca="1">AVERAGE(OFFSET($CC$3,0,0,'Données projet'!$E$12+1,1))-AVERAGE(OFFSET($H$3,0,0,'Données projet'!$E$12+1,1))</f>
        <v>303.89994044125814</v>
      </c>
      <c r="CE117" s="62">
        <f t="shared" si="94"/>
        <v>310.35872811328807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1.9149463913884099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3.5662623238692343E-12</v>
      </c>
      <c r="CN117" s="24">
        <f t="shared" si="66"/>
        <v>1.9149463913919762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82.480973258688834</v>
      </c>
      <c r="T118" s="62">
        <f t="shared" si="88"/>
        <v>132.2124933813588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0.66349477385112243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1.7038704545256876E-12</v>
      </c>
      <c r="AC118" s="24">
        <f t="shared" si="57"/>
        <v>0.66349477385282629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-1.2710188457276673E-13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382.58588458673051</v>
      </c>
      <c r="AO118" s="62">
        <f t="shared" si="90"/>
        <v>485.5120768430603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1.5978105341964639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2.0370485834859729E-12</v>
      </c>
      <c r="AX118" s="23">
        <f t="shared" si="60"/>
        <v>1.5978105341985009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179.4725256147085</v>
      </c>
      <c r="BJ118" s="62">
        <f t="shared" si="92"/>
        <v>282.16750121151176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1.9051297510969296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2.0230189543499124E-12</v>
      </c>
      <c r="BS118" s="24">
        <f t="shared" si="63"/>
        <v>1.9051297510989527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9.0949470177292824E-13</v>
      </c>
      <c r="BZ118" s="14">
        <f>BY118*VLOOKUP('Données projet'!$B$12,Paramètres!$A$1:$I$89,3,0)*VLOOKUP('Données projet'!$B$12,Paramètres!$A$1:$I$89,5,0)</f>
        <v>4.3746695155277847E-13</v>
      </c>
      <c r="CA118" s="14">
        <f t="shared" si="93"/>
        <v>5.5346643423949219E-12</v>
      </c>
      <c r="CB118" s="22">
        <f t="shared" si="64"/>
        <v>1.0401462003625578E-11</v>
      </c>
      <c r="CC118" s="62">
        <f t="shared" si="65"/>
        <v>293.33333333334372</v>
      </c>
      <c r="CD118" s="62">
        <f ca="1">AVERAGE(OFFSET($CC$3,0,0,'Données projet'!$E$12+1,1))-AVERAGE(OFFSET($H$3,0,0,'Données projet'!$E$12+1,1))</f>
        <v>303.89994044125814</v>
      </c>
      <c r="CE118" s="62">
        <f t="shared" si="94"/>
        <v>310.35872811328807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1.8773954606552514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2.5217282726980313E-12</v>
      </c>
      <c r="CN118" s="24">
        <f t="shared" si="66"/>
        <v>1.8773954606577732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82.480973258688834</v>
      </c>
      <c r="T119" s="62">
        <f t="shared" si="88"/>
        <v>132.2124933813588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0.650484046027754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1.2048183526585187E-12</v>
      </c>
      <c r="AC119" s="24">
        <f t="shared" si="57"/>
        <v>0.65048404602895882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-1.2710188457276673E-13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382.58588458673051</v>
      </c>
      <c r="AO119" s="62">
        <f t="shared" si="90"/>
        <v>485.5120768430603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1.5664784441890665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1.4404108669893824E-12</v>
      </c>
      <c r="AX119" s="23">
        <f t="shared" si="60"/>
        <v>1.5664784441905069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179.4725256147085</v>
      </c>
      <c r="BJ119" s="62">
        <f t="shared" si="92"/>
        <v>282.16750121151176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1.8677713186923277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1.4304904210897417E-12</v>
      </c>
      <c r="BS119" s="24">
        <f t="shared" si="63"/>
        <v>1.8677713186937581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9.0949470177292824E-13</v>
      </c>
      <c r="BZ119" s="14">
        <f>BY119*VLOOKUP('Données projet'!$B$12,Paramètres!$A$1:$I$89,3,0)*VLOOKUP('Données projet'!$B$12,Paramètres!$A$1:$I$89,5,0)</f>
        <v>4.3746695155277847E-13</v>
      </c>
      <c r="CA119" s="14">
        <f t="shared" si="93"/>
        <v>5.5346643423949219E-12</v>
      </c>
      <c r="CB119" s="22">
        <f t="shared" si="64"/>
        <v>1.0401462003625578E-11</v>
      </c>
      <c r="CC119" s="62">
        <f t="shared" si="65"/>
        <v>293.33333333334372</v>
      </c>
      <c r="CD119" s="62">
        <f ca="1">AVERAGE(OFFSET($CC$3,0,0,'Données projet'!$E$12+1,1))-AVERAGE(OFFSET($H$3,0,0,'Données projet'!$E$12+1,1))</f>
        <v>303.89994044125814</v>
      </c>
      <c r="CE119" s="62">
        <f t="shared" si="94"/>
        <v>310.35872811328807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1.840580880769964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1.7831311619346174E-12</v>
      </c>
      <c r="CN119" s="24">
        <f t="shared" si="66"/>
        <v>1.8405808807717472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82.480973258688834</v>
      </c>
      <c r="T120" s="62">
        <f t="shared" si="88"/>
        <v>132.2124933813588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0.6377284506412414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8.5193522726284382E-13</v>
      </c>
      <c r="AC120" s="24">
        <f t="shared" si="57"/>
        <v>0.63772845064209338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-1.2710188457276673E-13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382.58588458673051</v>
      </c>
      <c r="AO120" s="62">
        <f t="shared" si="90"/>
        <v>485.5120768430603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1.5357607573560261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1.0185242917429864E-12</v>
      </c>
      <c r="AX120" s="23">
        <f t="shared" si="60"/>
        <v>1.5357607573570446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179.4725256147085</v>
      </c>
      <c r="BJ120" s="62">
        <f t="shared" si="92"/>
        <v>282.16750121151176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1.8311454623607861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1.0115094771749562E-12</v>
      </c>
      <c r="BS120" s="24">
        <f t="shared" si="63"/>
        <v>1.8311454623617975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9.0949470177292824E-13</v>
      </c>
      <c r="BZ120" s="14">
        <f>BY120*VLOOKUP('Données projet'!$B$12,Paramètres!$A$1:$I$89,3,0)*VLOOKUP('Données projet'!$B$12,Paramètres!$A$1:$I$89,5,0)</f>
        <v>4.3746695155277847E-13</v>
      </c>
      <c r="CA120" s="14">
        <f t="shared" si="93"/>
        <v>5.5346643423949219E-12</v>
      </c>
      <c r="CB120" s="22">
        <f t="shared" si="64"/>
        <v>1.0401462003625578E-11</v>
      </c>
      <c r="CC120" s="62">
        <f t="shared" si="65"/>
        <v>293.33333333334372</v>
      </c>
      <c r="CD120" s="62">
        <f ca="1">AVERAGE(OFFSET($CC$3,0,0,'Données projet'!$E$12+1,1))-AVERAGE(OFFSET($H$3,0,0,'Données projet'!$E$12+1,1))</f>
        <v>303.89994044125814</v>
      </c>
      <c r="CE120" s="62">
        <f t="shared" si="94"/>
        <v>310.35872811328807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1.8044882123415504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1.2608641363490158E-12</v>
      </c>
      <c r="CN120" s="24">
        <f t="shared" si="66"/>
        <v>1.8044882123428112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82.480973258688834</v>
      </c>
      <c r="T121" s="62">
        <f t="shared" si="88"/>
        <v>132.2124933813588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0.62522298470011339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6.0240917632925934E-13</v>
      </c>
      <c r="AC121" s="24">
        <f t="shared" si="57"/>
        <v>0.6252229847007158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-1.2710188457276673E-13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382.58588458673051</v>
      </c>
      <c r="AO121" s="62">
        <f t="shared" si="90"/>
        <v>485.5120768430603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1.5056454256258429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7.2020543349469122E-13</v>
      </c>
      <c r="AX121" s="23">
        <f t="shared" si="60"/>
        <v>1.5056454256265632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179.4725256147085</v>
      </c>
      <c r="BJ121" s="62">
        <f t="shared" si="92"/>
        <v>282.16750121151176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1.7952378167323395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7.1524521054487085E-13</v>
      </c>
      <c r="BS121" s="24">
        <f t="shared" si="63"/>
        <v>1.7952378167330547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9.0949470177292824E-13</v>
      </c>
      <c r="BZ121" s="14">
        <f>BY121*VLOOKUP('Données projet'!$B$12,Paramètres!$A$1:$I$89,3,0)*VLOOKUP('Données projet'!$B$12,Paramètres!$A$1:$I$89,5,0)</f>
        <v>4.3746695155277847E-13</v>
      </c>
      <c r="CA121" s="14">
        <f t="shared" si="93"/>
        <v>5.5346643423949219E-12</v>
      </c>
      <c r="CB121" s="22">
        <f t="shared" si="64"/>
        <v>1.0401462003625578E-11</v>
      </c>
      <c r="CC121" s="62">
        <f t="shared" si="65"/>
        <v>293.33333333334372</v>
      </c>
      <c r="CD121" s="62">
        <f ca="1">AVERAGE(OFFSET($CC$3,0,0,'Données projet'!$E$12+1,1))-AVERAGE(OFFSET($H$3,0,0,'Données projet'!$E$12+1,1))</f>
        <v>303.89994044125814</v>
      </c>
      <c r="CE121" s="62">
        <f t="shared" si="94"/>
        <v>310.35872811328807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1.769103299126664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8.9156558096730878E-13</v>
      </c>
      <c r="CN121" s="24">
        <f t="shared" si="66"/>
        <v>1.7691032991275555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82.480973258688834</v>
      </c>
      <c r="T122" s="62">
        <f t="shared" si="88"/>
        <v>132.2124933813588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0.61296274331850986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4.2596761363142191E-13</v>
      </c>
      <c r="AC122" s="24">
        <f t="shared" si="57"/>
        <v>0.61296274331893585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-1.2710188457276673E-13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382.58588458673051</v>
      </c>
      <c r="AO122" s="62">
        <f t="shared" si="90"/>
        <v>485.5120768430603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1.4761206371823499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5.0926214587149322E-13</v>
      </c>
      <c r="AX122" s="23">
        <f t="shared" si="60"/>
        <v>1.4761206371828592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179.4725256147085</v>
      </c>
      <c r="BJ122" s="62">
        <f t="shared" si="92"/>
        <v>282.16750121151176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1.7600342981331656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5.057547385874781E-13</v>
      </c>
      <c r="BS122" s="24">
        <f t="shared" si="63"/>
        <v>1.7600342981336714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9.0949470177292824E-13</v>
      </c>
      <c r="BZ122" s="14">
        <f>BY122*VLOOKUP('Données projet'!$B$12,Paramètres!$A$1:$I$89,3,0)*VLOOKUP('Données projet'!$B$12,Paramètres!$A$1:$I$89,5,0)</f>
        <v>4.3746695155277847E-13</v>
      </c>
      <c r="CA122" s="14">
        <f t="shared" si="93"/>
        <v>5.5346643423949219E-12</v>
      </c>
      <c r="CB122" s="22">
        <f t="shared" si="64"/>
        <v>1.0401462003625578E-11</v>
      </c>
      <c r="CC122" s="62">
        <f t="shared" si="65"/>
        <v>293.33333333334372</v>
      </c>
      <c r="CD122" s="62">
        <f ca="1">AVERAGE(OFFSET($CC$3,0,0,'Données projet'!$E$12+1,1))-AVERAGE(OFFSET($H$3,0,0,'Données projet'!$E$12+1,1))</f>
        <v>303.89994044125814</v>
      </c>
      <c r="CE122" s="62">
        <f t="shared" si="94"/>
        <v>310.35872811328807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1.7344122624772556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6.3043206817450802E-13</v>
      </c>
      <c r="CN122" s="24">
        <f t="shared" si="66"/>
        <v>1.7344122624778859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82.480973258688834</v>
      </c>
      <c r="T123" s="62">
        <f t="shared" si="88"/>
        <v>132.2124933813588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0.60094291779239073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3.0120458816462967E-13</v>
      </c>
      <c r="AC123" s="24">
        <f t="shared" si="57"/>
        <v>0.60094291779269193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-1.2710188457276673E-13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382.58588458673051</v>
      </c>
      <c r="AO123" s="62">
        <f t="shared" si="90"/>
        <v>485.5120768430603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1.447174811831891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3.6010271674734561E-13</v>
      </c>
      <c r="AX123" s="23">
        <f t="shared" si="60"/>
        <v>1.4471748118322512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179.4725256147085</v>
      </c>
      <c r="BJ123" s="62">
        <f t="shared" si="92"/>
        <v>282.16750121151176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1.7255210990616954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3.5762260527243542E-13</v>
      </c>
      <c r="BS123" s="24">
        <f t="shared" si="63"/>
        <v>1.7255210990620531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9.0949470177292824E-13</v>
      </c>
      <c r="BZ123" s="14">
        <f>BY123*VLOOKUP('Données projet'!$B$12,Paramètres!$A$1:$I$89,3,0)*VLOOKUP('Données projet'!$B$12,Paramètres!$A$1:$I$89,5,0)</f>
        <v>4.3746695155277847E-13</v>
      </c>
      <c r="CA123" s="14">
        <f t="shared" si="93"/>
        <v>5.5346643423949219E-12</v>
      </c>
      <c r="CB123" s="22">
        <f t="shared" si="64"/>
        <v>1.0401462003625578E-11</v>
      </c>
      <c r="CC123" s="62">
        <f t="shared" si="65"/>
        <v>293.33333333334372</v>
      </c>
      <c r="CD123" s="62">
        <f ca="1">AVERAGE(OFFSET($CC$3,0,0,'Données projet'!$E$12+1,1))-AVERAGE(OFFSET($H$3,0,0,'Données projet'!$E$12+1,1))</f>
        <v>303.89994044125814</v>
      </c>
      <c r="CE123" s="62">
        <f t="shared" si="94"/>
        <v>310.35872811328807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1.700401495897099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4.4578279048365449E-13</v>
      </c>
      <c r="CN123" s="24">
        <f t="shared" si="66"/>
        <v>1.7004014958975449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82.480973258688834</v>
      </c>
      <c r="T124" s="62">
        <f t="shared" si="88"/>
        <v>132.2124933813588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0.58915879371346913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2.1298380681571095E-13</v>
      </c>
      <c r="AC124" s="24">
        <f t="shared" si="57"/>
        <v>0.58915879371368207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-1.2710188457276673E-13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382.58588458673051</v>
      </c>
      <c r="AO124" s="62">
        <f t="shared" si="90"/>
        <v>485.5120768430603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1.4187965964613445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2.5463107293574661E-13</v>
      </c>
      <c r="AX124" s="23">
        <f t="shared" si="60"/>
        <v>1.4187965964615992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179.4725256147085</v>
      </c>
      <c r="BJ124" s="62">
        <f t="shared" si="92"/>
        <v>282.16750121151176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1.6916846827730438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2.5287736929373905E-13</v>
      </c>
      <c r="BS124" s="24">
        <f t="shared" si="63"/>
        <v>1.6916846827732968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9.0949470177292824E-13</v>
      </c>
      <c r="BZ124" s="14">
        <f>BY124*VLOOKUP('Données projet'!$B$12,Paramètres!$A$1:$I$89,3,0)*VLOOKUP('Données projet'!$B$12,Paramètres!$A$1:$I$89,5,0)</f>
        <v>4.3746695155277847E-13</v>
      </c>
      <c r="CA124" s="14">
        <f t="shared" si="93"/>
        <v>5.5346643423949219E-12</v>
      </c>
      <c r="CB124" s="22">
        <f t="shared" si="64"/>
        <v>1.0401462003625578E-11</v>
      </c>
      <c r="CC124" s="62">
        <f t="shared" si="65"/>
        <v>293.33333333334372</v>
      </c>
      <c r="CD124" s="62">
        <f ca="1">AVERAGE(OFFSET($CC$3,0,0,'Données projet'!$E$12+1,1))-AVERAGE(OFFSET($H$3,0,0,'Données projet'!$E$12+1,1))</f>
        <v>303.89994044125814</v>
      </c>
      <c r="CE124" s="62">
        <f t="shared" si="94"/>
        <v>310.35872811328807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1.6670576597050601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3.1521603408725406E-13</v>
      </c>
      <c r="CN124" s="24">
        <f t="shared" si="66"/>
        <v>1.6670576597053754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82.480973258688834</v>
      </c>
      <c r="T125" s="62">
        <f t="shared" si="88"/>
        <v>132.2124933813588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0.57760574912012919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1.5060229408231483E-13</v>
      </c>
      <c r="AC125" s="24">
        <f t="shared" si="57"/>
        <v>0.57760574912027984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-1.2710188457276673E-13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382.58588458673051</v>
      </c>
      <c r="AO125" s="62">
        <f t="shared" si="90"/>
        <v>485.5120768430603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1.3909748605852121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1.800513583736728E-13</v>
      </c>
      <c r="AX125" s="23">
        <f t="shared" si="60"/>
        <v>1.3909748605853922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179.4725256147085</v>
      </c>
      <c r="BJ125" s="62">
        <f t="shared" si="92"/>
        <v>282.16750121151176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1.6585117779696366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1.7881130263621771E-13</v>
      </c>
      <c r="BS125" s="24">
        <f t="shared" si="63"/>
        <v>1.6585117779698153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9.0949470177292824E-13</v>
      </c>
      <c r="BZ125" s="14">
        <f>BY125*VLOOKUP('Données projet'!$B$12,Paramètres!$A$1:$I$89,3,0)*VLOOKUP('Données projet'!$B$12,Paramètres!$A$1:$I$89,5,0)</f>
        <v>4.3746695155277847E-13</v>
      </c>
      <c r="CA125" s="14">
        <f t="shared" si="93"/>
        <v>5.5346643423949219E-12</v>
      </c>
      <c r="CB125" s="22">
        <f t="shared" si="64"/>
        <v>1.0401462003625578E-11</v>
      </c>
      <c r="CC125" s="62">
        <f t="shared" si="65"/>
        <v>293.33333333334372</v>
      </c>
      <c r="CD125" s="62">
        <f ca="1">AVERAGE(OFFSET($CC$3,0,0,'Données projet'!$E$12+1,1))-AVERAGE(OFFSET($H$3,0,0,'Données projet'!$E$12+1,1))</f>
        <v>303.89994044125814</v>
      </c>
      <c r="CE125" s="62">
        <f t="shared" si="94"/>
        <v>310.35872811328807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1.6343676758030152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2.2289139524182727E-13</v>
      </c>
      <c r="CN125" s="24">
        <f t="shared" si="66"/>
        <v>1.6343676758032382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82.480973258688834</v>
      </c>
      <c r="T126" s="62">
        <f t="shared" si="88"/>
        <v>132.2124933813588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0.56627925268460322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1.0649190340785548E-13</v>
      </c>
      <c r="AC126" s="24">
        <f t="shared" si="57"/>
        <v>0.56627925268470969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-1.2710188457276673E-13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382.58588458673051</v>
      </c>
      <c r="AO126" s="62">
        <f t="shared" si="90"/>
        <v>485.5120768430603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1.3636986919800274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1.273155364678733E-13</v>
      </c>
      <c r="AX126" s="23">
        <f t="shared" si="60"/>
        <v>1.3636986919801546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179.4725256147085</v>
      </c>
      <c r="BJ126" s="62">
        <f t="shared" si="92"/>
        <v>282.16750121151176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1.6259893735959501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1.2643868464686953E-13</v>
      </c>
      <c r="BS126" s="24">
        <f t="shared" si="63"/>
        <v>1.6259893735960764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9.0949470177292824E-13</v>
      </c>
      <c r="BZ126" s="14">
        <f>BY126*VLOOKUP('Données projet'!$B$12,Paramètres!$A$1:$I$89,3,0)*VLOOKUP('Données projet'!$B$12,Paramètres!$A$1:$I$89,5,0)</f>
        <v>4.3746695155277847E-13</v>
      </c>
      <c r="CA126" s="14">
        <f t="shared" si="93"/>
        <v>5.5346643423949219E-12</v>
      </c>
      <c r="CB126" s="22">
        <f t="shared" si="64"/>
        <v>1.0401462003625578E-11</v>
      </c>
      <c r="CC126" s="62">
        <f t="shared" si="65"/>
        <v>293.33333333334372</v>
      </c>
      <c r="CD126" s="62">
        <f ca="1">AVERAGE(OFFSET($CC$3,0,0,'Données projet'!$E$12+1,1))-AVERAGE(OFFSET($H$3,0,0,'Données projet'!$E$12+1,1))</f>
        <v>303.89994044125814</v>
      </c>
      <c r="CE126" s="62">
        <f t="shared" si="94"/>
        <v>310.35872811328807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1.602318722546368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1.5760801704362706E-13</v>
      </c>
      <c r="CN126" s="24">
        <f t="shared" si="66"/>
        <v>1.6023187225465256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82.480973258688834</v>
      </c>
      <c r="T127" s="62">
        <f t="shared" si="88"/>
        <v>132.2124933813588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0.55517486193569721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7.5301147041157417E-14</v>
      </c>
      <c r="AC127" s="24">
        <f t="shared" si="57"/>
        <v>0.55517486193577248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-1.2710188457276673E-13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382.58588458673051</v>
      </c>
      <c r="AO127" s="62">
        <f t="shared" si="90"/>
        <v>485.5120768430603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1.3369573924043703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9.0025679186836402E-14</v>
      </c>
      <c r="AX127" s="23">
        <f t="shared" si="60"/>
        <v>1.3369573924044602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179.4725256147085</v>
      </c>
      <c r="BJ127" s="62">
        <f t="shared" si="92"/>
        <v>282.16750121151176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1.5941047137353237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8.9405651318108856E-14</v>
      </c>
      <c r="BS127" s="24">
        <f t="shared" si="63"/>
        <v>1.5941047137354132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9.0949470177292824E-13</v>
      </c>
      <c r="BZ127" s="14">
        <f>BY127*VLOOKUP('Données projet'!$B$12,Paramètres!$A$1:$I$89,3,0)*VLOOKUP('Données projet'!$B$12,Paramètres!$A$1:$I$89,5,0)</f>
        <v>4.3746695155277847E-13</v>
      </c>
      <c r="CA127" s="14">
        <f t="shared" si="93"/>
        <v>5.5346643423949219E-12</v>
      </c>
      <c r="CB127" s="22">
        <f t="shared" si="64"/>
        <v>1.0401462003625578E-11</v>
      </c>
      <c r="CC127" s="62">
        <f t="shared" si="65"/>
        <v>293.33333333334372</v>
      </c>
      <c r="CD127" s="62">
        <f ca="1">AVERAGE(OFFSET($CC$3,0,0,'Données projet'!$E$12+1,1))-AVERAGE(OFFSET($H$3,0,0,'Données projet'!$E$12+1,1))</f>
        <v>303.89994044125814</v>
      </c>
      <c r="CE127" s="62">
        <f t="shared" si="94"/>
        <v>310.35872811328807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1.5708982297151524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1.1144569762091366E-13</v>
      </c>
      <c r="CN127" s="24">
        <f t="shared" si="66"/>
        <v>1.5708982297152638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82.480973258688834</v>
      </c>
      <c r="T128" s="62">
        <f t="shared" si="88"/>
        <v>132.2124933813588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0.54428822151636769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5.3245951703927739E-14</v>
      </c>
      <c r="AC128" s="24">
        <f t="shared" si="57"/>
        <v>0.54428822151642098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-1.2710188457276673E-13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382.58588458673051</v>
      </c>
      <c r="AO128" s="62">
        <f t="shared" si="90"/>
        <v>485.5120768430603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1.3107404734028096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6.3657768233936652E-14</v>
      </c>
      <c r="AX128" s="23">
        <f t="shared" si="60"/>
        <v>1.3107404734028734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179.4725256147085</v>
      </c>
      <c r="BJ128" s="62">
        <f t="shared" si="92"/>
        <v>282.16750121151176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1.5628452926068419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6.3219342323434763E-14</v>
      </c>
      <c r="BS128" s="24">
        <f t="shared" si="63"/>
        <v>1.5628452926069052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9.0949470177292824E-13</v>
      </c>
      <c r="BZ128" s="14">
        <f>BY128*VLOOKUP('Données projet'!$B$12,Paramètres!$A$1:$I$89,3,0)*VLOOKUP('Données projet'!$B$12,Paramètres!$A$1:$I$89,5,0)</f>
        <v>4.3746695155277847E-13</v>
      </c>
      <c r="CA128" s="14">
        <f t="shared" si="93"/>
        <v>5.5346643423949219E-12</v>
      </c>
      <c r="CB128" s="22">
        <f t="shared" si="64"/>
        <v>1.0401462003625578E-11</v>
      </c>
      <c r="CC128" s="62">
        <f t="shared" si="65"/>
        <v>293.33333333334372</v>
      </c>
      <c r="CD128" s="62">
        <f ca="1">AVERAGE(OFFSET($CC$3,0,0,'Données projet'!$E$12+1,1))-AVERAGE(OFFSET($H$3,0,0,'Données projet'!$E$12+1,1))</f>
        <v>303.89994044125814</v>
      </c>
      <c r="CE128" s="62">
        <f t="shared" si="94"/>
        <v>310.35872811328807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1.5400938735837486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7.8804008521813541E-14</v>
      </c>
      <c r="CN128" s="24">
        <f t="shared" si="66"/>
        <v>1.5400938735838274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82.480973258688834</v>
      </c>
      <c r="T129" s="62">
        <f t="shared" si="88"/>
        <v>132.2124933813588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0.53361506147546622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3.7650573520578708E-14</v>
      </c>
      <c r="AC129" s="24">
        <f t="shared" si="57"/>
        <v>0.53361506147550386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-1.2710188457276673E-13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382.58588458673051</v>
      </c>
      <c r="AO129" s="62">
        <f t="shared" si="90"/>
        <v>485.5120768430603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1.2850376521921278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4.5012839593418201E-14</v>
      </c>
      <c r="AX129" s="23">
        <f t="shared" si="60"/>
        <v>1.2850376521921729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179.4725256147085</v>
      </c>
      <c r="BJ129" s="62">
        <f t="shared" si="92"/>
        <v>282.16750121151176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1.5321988496603254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4.4702825659054428E-14</v>
      </c>
      <c r="BS129" s="24">
        <f t="shared" si="63"/>
        <v>1.53219884966037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9.0949470177292824E-13</v>
      </c>
      <c r="BZ129" s="14">
        <f>BY129*VLOOKUP('Données projet'!$B$12,Paramètres!$A$1:$I$89,3,0)*VLOOKUP('Données projet'!$B$12,Paramètres!$A$1:$I$89,5,0)</f>
        <v>4.3746695155277847E-13</v>
      </c>
      <c r="CA129" s="14">
        <f t="shared" si="93"/>
        <v>5.5346643423949219E-12</v>
      </c>
      <c r="CB129" s="22">
        <f t="shared" si="64"/>
        <v>1.0401462003625578E-11</v>
      </c>
      <c r="CC129" s="62">
        <f t="shared" si="65"/>
        <v>293.33333333334372</v>
      </c>
      <c r="CD129" s="62">
        <f ca="1">AVERAGE(OFFSET($CC$3,0,0,'Données projet'!$E$12+1,1))-AVERAGE(OFFSET($H$3,0,0,'Données projet'!$E$12+1,1))</f>
        <v>303.89994044125814</v>
      </c>
      <c r="CE129" s="62">
        <f t="shared" si="94"/>
        <v>310.35872811328807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1.5098935720872797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5.5722848810456837E-14</v>
      </c>
      <c r="CN129" s="24">
        <f t="shared" si="66"/>
        <v>1.5098935720873354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82.480973258688834</v>
      </c>
      <c r="T130" s="62">
        <f t="shared" si="88"/>
        <v>132.2124933813588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0.52315119559298207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2.6622975851963869E-14</v>
      </c>
      <c r="AC130" s="24">
        <f t="shared" si="57"/>
        <v>0.52315119559300871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-1.2710188457276673E-13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382.58588458673051</v>
      </c>
      <c r="AO130" s="62">
        <f t="shared" si="90"/>
        <v>485.5120768430603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1.2598388476282147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3.1828884116968326E-14</v>
      </c>
      <c r="AX130" s="23">
        <f t="shared" si="60"/>
        <v>1.2598388476282465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179.4725256147085</v>
      </c>
      <c r="BJ130" s="62">
        <f t="shared" si="92"/>
        <v>282.16750121151176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1.5021533647675056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3.1609671161717381E-14</v>
      </c>
      <c r="BS130" s="24">
        <f t="shared" si="63"/>
        <v>1.5021533647675371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9.0949470177292824E-13</v>
      </c>
      <c r="BZ130" s="14">
        <f>BY130*VLOOKUP('Données projet'!$B$12,Paramètres!$A$1:$I$89,3,0)*VLOOKUP('Données projet'!$B$12,Paramètres!$A$1:$I$89,5,0)</f>
        <v>4.3746695155277847E-13</v>
      </c>
      <c r="CA130" s="14">
        <f t="shared" si="93"/>
        <v>5.5346643423949219E-12</v>
      </c>
      <c r="CB130" s="22">
        <f t="shared" si="64"/>
        <v>1.0401462003625578E-11</v>
      </c>
      <c r="CC130" s="62">
        <f t="shared" si="65"/>
        <v>293.33333333334372</v>
      </c>
      <c r="CD130" s="62">
        <f ca="1">AVERAGE(OFFSET($CC$3,0,0,'Données projet'!$E$12+1,1))-AVERAGE(OFFSET($H$3,0,0,'Données projet'!$E$12+1,1))</f>
        <v>303.89994044125814</v>
      </c>
      <c r="CE130" s="62">
        <f t="shared" si="94"/>
        <v>310.35872811328807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1.4802854800827914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3.9402004260906777E-14</v>
      </c>
      <c r="CN130" s="24">
        <f t="shared" si="66"/>
        <v>1.4802854800828307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82.480973258688834</v>
      </c>
      <c r="T131" s="62">
        <f t="shared" si="88"/>
        <v>132.2124933813588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0.51289251973812544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1.8825286760289354E-14</v>
      </c>
      <c r="AC131" s="24">
        <f t="shared" si="57"/>
        <v>0.51289251973814431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-1.2710188457276673E-13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382.58588458673051</v>
      </c>
      <c r="AO131" s="62">
        <f t="shared" si="90"/>
        <v>485.5120768430603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1.2351341762520467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2.2506419796709101E-14</v>
      </c>
      <c r="AX131" s="23">
        <f t="shared" si="60"/>
        <v>1.2351341762520691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179.4725256147085</v>
      </c>
      <c r="BJ131" s="62">
        <f t="shared" si="92"/>
        <v>282.16750121151176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1.4726970535074979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2.2351412829527214E-14</v>
      </c>
      <c r="BS131" s="24">
        <f t="shared" si="63"/>
        <v>1.4726970535075203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9.0949470177292824E-13</v>
      </c>
      <c r="BZ131" s="14">
        <f>BY131*VLOOKUP('Données projet'!$B$12,Paramètres!$A$1:$I$89,3,0)*VLOOKUP('Données projet'!$B$12,Paramètres!$A$1:$I$89,5,0)</f>
        <v>4.3746695155277847E-13</v>
      </c>
      <c r="CA131" s="14">
        <f t="shared" si="93"/>
        <v>5.5346643423949219E-12</v>
      </c>
      <c r="CB131" s="22">
        <f t="shared" si="64"/>
        <v>1.0401462003625578E-11</v>
      </c>
      <c r="CC131" s="62">
        <f t="shared" si="65"/>
        <v>293.33333333334372</v>
      </c>
      <c r="CD131" s="62">
        <f ca="1">AVERAGE(OFFSET($CC$3,0,0,'Données projet'!$E$12+1,1))-AVERAGE(OFFSET($H$3,0,0,'Données projet'!$E$12+1,1))</f>
        <v>303.89994044125814</v>
      </c>
      <c r="CE131" s="62">
        <f t="shared" si="94"/>
        <v>310.35872811328807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1.4512579847033582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2.7861424405228425E-14</v>
      </c>
      <c r="CN131" s="24">
        <f t="shared" si="66"/>
        <v>1.451257984703386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82.480973258688834</v>
      </c>
      <c r="T132" s="62">
        <f t="shared" si="88"/>
        <v>132.2124933813588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0.50283501025960808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1.3311487925981935E-14</v>
      </c>
      <c r="AC132" s="24">
        <f t="shared" ref="AC132:AC153" si="111">SUM(Z132:AB132)</f>
        <v>0.50283501025962141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-1.2710188457276673E-13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382.58588458673051</v>
      </c>
      <c r="AO132" s="62">
        <f t="shared" si="90"/>
        <v>485.5120768430603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1.2109139484132037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1.5914442058484163E-14</v>
      </c>
      <c r="AX132" s="23">
        <f t="shared" ref="AX132:AX153" si="114">SUM(AU132:AW132)</f>
        <v>1.2109139484132196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179.4725256147085</v>
      </c>
      <c r="BJ132" s="62">
        <f t="shared" si="92"/>
        <v>282.16750121151176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1.443818362544723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1.5804835580858691E-14</v>
      </c>
      <c r="BS132" s="24">
        <f t="shared" ref="BS132:BS153" si="117">SUM(BP132:BR132)</f>
        <v>1.4438183625447387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9.0949470177292824E-13</v>
      </c>
      <c r="BZ132" s="14">
        <f>BY132*VLOOKUP('Données projet'!$B$12,Paramètres!$A$1:$I$89,3,0)*VLOOKUP('Données projet'!$B$12,Paramètres!$A$1:$I$89,5,0)</f>
        <v>4.3746695155277847E-13</v>
      </c>
      <c r="CA132" s="14">
        <f t="shared" si="93"/>
        <v>5.5346643423949219E-12</v>
      </c>
      <c r="CB132" s="22">
        <f t="shared" ref="CB132:CB153" si="118">(BZ132+CA132)*0.475*44/12</f>
        <v>1.0401462003625578E-11</v>
      </c>
      <c r="CC132" s="62">
        <f t="shared" ref="CC132:CC195" si="119">CB132+(BT132+BU132)*44/12</f>
        <v>293.33333333334372</v>
      </c>
      <c r="CD132" s="62">
        <f ca="1">AVERAGE(OFFSET($CC$3,0,0,'Données projet'!$E$12+1,1))-AVERAGE(OFFSET($H$3,0,0,'Données projet'!$E$12+1,1))</f>
        <v>303.89994044125814</v>
      </c>
      <c r="CE132" s="62">
        <f t="shared" si="94"/>
        <v>310.35872811328807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1.4227997008032918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1.9701002130453392E-14</v>
      </c>
      <c r="CN132" s="24">
        <f t="shared" ref="CN132:CN153" si="120">SUM(CK132:CM132)</f>
        <v>1.4227997008033115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82.480973258688834</v>
      </c>
      <c r="T133" s="62">
        <f t="shared" ref="T133:T196" si="142">$T$3</f>
        <v>132.2124933813588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0.49297472240748941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9.4126433801446771E-15</v>
      </c>
      <c r="AC133" s="24">
        <f t="shared" si="111"/>
        <v>0.49297472240749884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-1.2710188457276673E-13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382.58588458673051</v>
      </c>
      <c r="AO133" s="62">
        <f t="shared" ref="AO133:AO196" si="144">$AO$3</f>
        <v>485.5120768430603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1.1871686644694002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1.125320989835455E-14</v>
      </c>
      <c r="AX133" s="23">
        <f t="shared" si="114"/>
        <v>1.1871686644694115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179.4725256147085</v>
      </c>
      <c r="BJ133" s="62">
        <f t="shared" ref="BJ133:BJ196" si="146">$BJ$3</f>
        <v>282.16750121151176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1.415505965097466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1.1175706414763607E-14</v>
      </c>
      <c r="BS133" s="24">
        <f t="shared" si="117"/>
        <v>1.4155059650974771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9.0949470177292824E-13</v>
      </c>
      <c r="BZ133" s="14">
        <f>BY133*VLOOKUP('Données projet'!$B$12,Paramètres!$A$1:$I$89,3,0)*VLOOKUP('Données projet'!$B$12,Paramètres!$A$1:$I$89,5,0)</f>
        <v>4.3746695155277847E-13</v>
      </c>
      <c r="CA133" s="14">
        <f t="shared" ref="CA133:CA153" si="147">EXP(-1.0587+0.8836*LN(BZ133)+0.284)</f>
        <v>5.5346643423949219E-12</v>
      </c>
      <c r="CB133" s="22">
        <f t="shared" si="118"/>
        <v>1.0401462003625578E-11</v>
      </c>
      <c r="CC133" s="62">
        <f t="shared" si="119"/>
        <v>293.33333333334372</v>
      </c>
      <c r="CD133" s="62">
        <f ca="1">AVERAGE(OFFSET($CC$3,0,0,'Données projet'!$E$12+1,1))-AVERAGE(OFFSET($H$3,0,0,'Données projet'!$E$12+1,1))</f>
        <v>303.89994044125814</v>
      </c>
      <c r="CE133" s="62">
        <f t="shared" ref="CE133:CE196" si="148">$CE$3</f>
        <v>310.35872811328807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1.3948994664926664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1.3930712202614214E-14</v>
      </c>
      <c r="CN133" s="24">
        <f t="shared" si="120"/>
        <v>1.3948994664926804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82.480973258688834</v>
      </c>
      <c r="T134" s="62">
        <f t="shared" si="142"/>
        <v>132.2124933813588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0.48330778878596903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6.6557439629909673E-15</v>
      </c>
      <c r="AC134" s="24">
        <f t="shared" si="111"/>
        <v>0.48330778878597569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-1.2710188457276673E-13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382.58588458673051</v>
      </c>
      <c r="AO134" s="62">
        <f t="shared" si="144"/>
        <v>485.5120768430603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1.1638890110605415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7.9572210292420815E-15</v>
      </c>
      <c r="AX134" s="23">
        <f t="shared" si="114"/>
        <v>1.1638890110605495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179.4725256147085</v>
      </c>
      <c r="BJ134" s="62">
        <f t="shared" si="146"/>
        <v>282.16750121151176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1.3877487564952924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7.9024177904293454E-15</v>
      </c>
      <c r="BS134" s="24">
        <f t="shared" si="117"/>
        <v>1.3877487564953004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9.0949470177292824E-13</v>
      </c>
      <c r="BZ134" s="14">
        <f>BY134*VLOOKUP('Données projet'!$B$12,Paramètres!$A$1:$I$89,3,0)*VLOOKUP('Données projet'!$B$12,Paramètres!$A$1:$I$89,5,0)</f>
        <v>4.3746695155277847E-13</v>
      </c>
      <c r="CA134" s="14">
        <f t="shared" si="147"/>
        <v>5.5346643423949219E-12</v>
      </c>
      <c r="CB134" s="22">
        <f t="shared" si="118"/>
        <v>1.0401462003625578E-11</v>
      </c>
      <c r="CC134" s="62">
        <f t="shared" si="119"/>
        <v>293.33333333334372</v>
      </c>
      <c r="CD134" s="62">
        <f ca="1">AVERAGE(OFFSET($CC$3,0,0,'Données projet'!$E$12+1,1))-AVERAGE(OFFSET($H$3,0,0,'Données projet'!$E$12+1,1))</f>
        <v>303.89994044125814</v>
      </c>
      <c r="CE134" s="62">
        <f t="shared" si="148"/>
        <v>310.35872811328807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1.3675463387594098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9.8505010652266974E-15</v>
      </c>
      <c r="CN134" s="24">
        <f t="shared" si="120"/>
        <v>1.3675463387594196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82.480973258688834</v>
      </c>
      <c r="T135" s="62">
        <f t="shared" si="142"/>
        <v>132.2124933813588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0.47383041783651936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4.7063216900723386E-15</v>
      </c>
      <c r="AC135" s="24">
        <f t="shared" si="111"/>
        <v>0.47383041783652408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-1.2710188457276673E-13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382.58588458673051</v>
      </c>
      <c r="AO135" s="62">
        <f t="shared" si="144"/>
        <v>485.5120768430603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1.1410658574558441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5.6266049491772751E-15</v>
      </c>
      <c r="AX135" s="23">
        <f t="shared" si="114"/>
        <v>1.1410658574558497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179.4725256147085</v>
      </c>
      <c r="BJ135" s="62">
        <f t="shared" si="146"/>
        <v>282.16750121151176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1.3605358498235818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5.5878532073818035E-15</v>
      </c>
      <c r="BS135" s="24">
        <f t="shared" si="117"/>
        <v>1.3605358498235873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9.0949470177292824E-13</v>
      </c>
      <c r="BZ135" s="14">
        <f>BY135*VLOOKUP('Données projet'!$B$12,Paramètres!$A$1:$I$89,3,0)*VLOOKUP('Données projet'!$B$12,Paramètres!$A$1:$I$89,5,0)</f>
        <v>4.3746695155277847E-13</v>
      </c>
      <c r="CA135" s="14">
        <f t="shared" si="147"/>
        <v>5.5346643423949219E-12</v>
      </c>
      <c r="CB135" s="22">
        <f t="shared" si="118"/>
        <v>1.0401462003625578E-11</v>
      </c>
      <c r="CC135" s="62">
        <f t="shared" si="119"/>
        <v>293.33333333334372</v>
      </c>
      <c r="CD135" s="62">
        <f ca="1">AVERAGE(OFFSET($CC$3,0,0,'Données projet'!$E$12+1,1))-AVERAGE(OFFSET($H$3,0,0,'Données projet'!$E$12+1,1))</f>
        <v>303.89994044125814</v>
      </c>
      <c r="CE135" s="62">
        <f t="shared" si="148"/>
        <v>310.35872811328807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1.3407295891772417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6.9653561013071078E-15</v>
      </c>
      <c r="CN135" s="24">
        <f t="shared" si="120"/>
        <v>1.3407295891772486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82.480973258688834</v>
      </c>
      <c r="T136" s="62">
        <f t="shared" si="142"/>
        <v>132.2124933813588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0.4645388923507629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3.3278719814954837E-15</v>
      </c>
      <c r="AC136" s="24">
        <f t="shared" si="111"/>
        <v>0.46453889235076623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-1.2710188457276673E-13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382.58588458673051</v>
      </c>
      <c r="AO136" s="62">
        <f t="shared" si="144"/>
        <v>485.5120768430603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1.1186902519725856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3.9786105146210408E-15</v>
      </c>
      <c r="AX136" s="23">
        <f t="shared" si="114"/>
        <v>1.1186902519725896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179.4725256147085</v>
      </c>
      <c r="BJ136" s="62">
        <f t="shared" si="146"/>
        <v>282.16750121151176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1.3338565716534694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3.9512088952146727E-15</v>
      </c>
      <c r="BS136" s="24">
        <f t="shared" si="117"/>
        <v>1.3338565716534734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9.0949470177292824E-13</v>
      </c>
      <c r="BZ136" s="14">
        <f>BY136*VLOOKUP('Données projet'!$B$12,Paramètres!$A$1:$I$89,3,0)*VLOOKUP('Données projet'!$B$12,Paramètres!$A$1:$I$89,5,0)</f>
        <v>4.3746695155277847E-13</v>
      </c>
      <c r="CA136" s="14">
        <f t="shared" si="147"/>
        <v>5.5346643423949219E-12</v>
      </c>
      <c r="CB136" s="22">
        <f t="shared" si="118"/>
        <v>1.0401462003625578E-11</v>
      </c>
      <c r="CC136" s="62">
        <f t="shared" si="119"/>
        <v>293.33333333334372</v>
      </c>
      <c r="CD136" s="62">
        <f ca="1">AVERAGE(OFFSET($CC$3,0,0,'Données projet'!$E$12+1,1))-AVERAGE(OFFSET($H$3,0,0,'Données projet'!$E$12+1,1))</f>
        <v>303.89994044125814</v>
      </c>
      <c r="CE136" s="62">
        <f t="shared" si="148"/>
        <v>310.35872811328807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1.3144386996977779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4.9252505326133495E-15</v>
      </c>
      <c r="CN136" s="24">
        <f t="shared" si="120"/>
        <v>1.3144386996977828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82.480973258688834</v>
      </c>
      <c r="T137" s="62">
        <f t="shared" si="142"/>
        <v>132.2124933813588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0.45542956801251122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2.3531608450361693E-15</v>
      </c>
      <c r="AC137" s="24">
        <f t="shared" si="111"/>
        <v>0.45542956801251355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-1.2710188457276673E-13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382.58588458673051</v>
      </c>
      <c r="AO137" s="62">
        <f t="shared" si="144"/>
        <v>485.5120768430603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1.096753418465082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2.8133024745886376E-15</v>
      </c>
      <c r="AX137" s="23">
        <f t="shared" si="114"/>
        <v>1.0967534184650849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179.4725256147085</v>
      </c>
      <c r="BJ137" s="62">
        <f t="shared" si="146"/>
        <v>282.16750121151176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1.30770045785552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2.7939266036909017E-15</v>
      </c>
      <c r="BS137" s="24">
        <f t="shared" si="117"/>
        <v>1.3077004578555229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9.0949470177292824E-13</v>
      </c>
      <c r="BZ137" s="14">
        <f>BY137*VLOOKUP('Données projet'!$B$12,Paramètres!$A$1:$I$89,3,0)*VLOOKUP('Données projet'!$B$12,Paramètres!$A$1:$I$89,5,0)</f>
        <v>4.3746695155277847E-13</v>
      </c>
      <c r="CA137" s="14">
        <f t="shared" si="147"/>
        <v>5.5346643423949219E-12</v>
      </c>
      <c r="CB137" s="22">
        <f t="shared" si="118"/>
        <v>1.0401462003625578E-11</v>
      </c>
      <c r="CC137" s="62">
        <f t="shared" si="119"/>
        <v>293.33333333334372</v>
      </c>
      <c r="CD137" s="62">
        <f ca="1">AVERAGE(OFFSET($CC$3,0,0,'Données projet'!$E$12+1,1))-AVERAGE(OFFSET($H$3,0,0,'Données projet'!$E$12+1,1))</f>
        <v>303.89994044125814</v>
      </c>
      <c r="CE137" s="62">
        <f t="shared" si="148"/>
        <v>310.35872811328807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1.2886633585251472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3.4826780506535547E-15</v>
      </c>
      <c r="CN137" s="24">
        <f t="shared" si="120"/>
        <v>1.2886633585251508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82.480973258688834</v>
      </c>
      <c r="T138" s="62">
        <f t="shared" si="142"/>
        <v>132.2124933813588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0.44649887196839338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1.6639359907477418E-15</v>
      </c>
      <c r="AC138" s="24">
        <f t="shared" si="111"/>
        <v>0.44649887196839505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-1.2710188457276673E-13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382.58588458673051</v>
      </c>
      <c r="AO138" s="62">
        <f t="shared" si="144"/>
        <v>485.5120768430603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1.0752467528825134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1.9893052573105204E-15</v>
      </c>
      <c r="AX138" s="23">
        <f t="shared" si="114"/>
        <v>1.0752467528825154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179.4725256147085</v>
      </c>
      <c r="BJ138" s="62">
        <f t="shared" si="146"/>
        <v>282.16750121151176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1.2820572494954943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1.9756044476073363E-15</v>
      </c>
      <c r="BS138" s="24">
        <f t="shared" si="117"/>
        <v>1.2820572494954963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9.0949470177292824E-13</v>
      </c>
      <c r="BZ138" s="14">
        <f>BY138*VLOOKUP('Données projet'!$B$12,Paramètres!$A$1:$I$89,3,0)*VLOOKUP('Données projet'!$B$12,Paramètres!$A$1:$I$89,5,0)</f>
        <v>4.3746695155277847E-13</v>
      </c>
      <c r="CA138" s="14">
        <f t="shared" si="147"/>
        <v>5.5346643423949219E-12</v>
      </c>
      <c r="CB138" s="22">
        <f t="shared" si="118"/>
        <v>1.0401462003625578E-11</v>
      </c>
      <c r="CC138" s="62">
        <f t="shared" si="119"/>
        <v>293.33333333334372</v>
      </c>
      <c r="CD138" s="62">
        <f ca="1">AVERAGE(OFFSET($CC$3,0,0,'Données projet'!$E$12+1,1))-AVERAGE(OFFSET($H$3,0,0,'Données projet'!$E$12+1,1))</f>
        <v>303.89994044125814</v>
      </c>
      <c r="CE138" s="62">
        <f t="shared" si="148"/>
        <v>310.35872811328807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1.2633934560715061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2.4626252663066751E-15</v>
      </c>
      <c r="CN138" s="24">
        <f t="shared" si="120"/>
        <v>1.2633934560715085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82.480973258688834</v>
      </c>
      <c r="T139" s="62">
        <f t="shared" si="142"/>
        <v>132.2124933813588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0.43774330142651402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1.1765804225180846E-15</v>
      </c>
      <c r="AC139" s="24">
        <f t="shared" si="111"/>
        <v>0.43774330142651519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-1.2710188457276673E-13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382.58588458673051</v>
      </c>
      <c r="AO139" s="62">
        <f t="shared" si="144"/>
        <v>485.5120768430603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1.0541618198942482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1.4066512372943188E-15</v>
      </c>
      <c r="AX139" s="23">
        <f t="shared" si="114"/>
        <v>1.0541618198942495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179.4725256147085</v>
      </c>
      <c r="BJ139" s="62">
        <f t="shared" si="146"/>
        <v>282.16750121151176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1.2569168888105959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1.3969633018454509E-15</v>
      </c>
      <c r="BS139" s="24">
        <f t="shared" si="117"/>
        <v>1.2569168888105973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9.0949470177292824E-13</v>
      </c>
      <c r="BZ139" s="14">
        <f>BY139*VLOOKUP('Données projet'!$B$12,Paramètres!$A$1:$I$89,3,0)*VLOOKUP('Données projet'!$B$12,Paramètres!$A$1:$I$89,5,0)</f>
        <v>4.3746695155277847E-13</v>
      </c>
      <c r="CA139" s="14">
        <f t="shared" si="147"/>
        <v>5.5346643423949219E-12</v>
      </c>
      <c r="CB139" s="22">
        <f t="shared" si="118"/>
        <v>1.0401462003625578E-11</v>
      </c>
      <c r="CC139" s="62">
        <f t="shared" si="119"/>
        <v>293.33333333334372</v>
      </c>
      <c r="CD139" s="62">
        <f ca="1">AVERAGE(OFFSET($CC$3,0,0,'Données projet'!$E$12+1,1))-AVERAGE(OFFSET($H$3,0,0,'Données projet'!$E$12+1,1))</f>
        <v>303.89994044125814</v>
      </c>
      <c r="CE139" s="62">
        <f t="shared" si="148"/>
        <v>310.35872811328807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1.2386190809918622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1.7413390253267775E-15</v>
      </c>
      <c r="CN139" s="24">
        <f t="shared" si="120"/>
        <v>1.238619080991864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82.480973258688834</v>
      </c>
      <c r="T140" s="62">
        <f t="shared" si="142"/>
        <v>132.2124933813588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0.42915942228259019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8.3196799537387092E-16</v>
      </c>
      <c r="AC140" s="24">
        <f t="shared" si="111"/>
        <v>0.42915942228259102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-1.2710188457276673E-13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382.58588458673051</v>
      </c>
      <c r="AO140" s="62">
        <f t="shared" si="144"/>
        <v>485.5120768430603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1.0334903495813437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9.9465262865526019E-16</v>
      </c>
      <c r="AX140" s="23">
        <f t="shared" si="114"/>
        <v>1.0334903495813446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179.4725256147085</v>
      </c>
      <c r="BJ140" s="62">
        <f t="shared" si="146"/>
        <v>282.16750121151176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1.2322695152646226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9.8780222380366817E-16</v>
      </c>
      <c r="BS140" s="24">
        <f t="shared" si="117"/>
        <v>1.2322695152646235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9.0949470177292824E-13</v>
      </c>
      <c r="BZ140" s="14">
        <f>BY140*VLOOKUP('Données projet'!$B$12,Paramètres!$A$1:$I$89,3,0)*VLOOKUP('Données projet'!$B$12,Paramètres!$A$1:$I$89,5,0)</f>
        <v>4.3746695155277847E-13</v>
      </c>
      <c r="CA140" s="14">
        <f t="shared" si="147"/>
        <v>5.5346643423949219E-12</v>
      </c>
      <c r="CB140" s="22">
        <f t="shared" si="118"/>
        <v>1.0401462003625578E-11</v>
      </c>
      <c r="CC140" s="62">
        <f t="shared" si="119"/>
        <v>293.33333333334372</v>
      </c>
      <c r="CD140" s="62">
        <f ca="1">AVERAGE(OFFSET($CC$3,0,0,'Données projet'!$E$12+1,1))-AVERAGE(OFFSET($H$3,0,0,'Données projet'!$E$12+1,1))</f>
        <v>303.89994044125814</v>
      </c>
      <c r="CE140" s="62">
        <f t="shared" si="148"/>
        <v>310.35872811328807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1.2143305162966536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1.2313126331533378E-15</v>
      </c>
      <c r="CN140" s="24">
        <f t="shared" si="120"/>
        <v>1.2143305162966549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82.480973258688834</v>
      </c>
      <c r="T141" s="62">
        <f t="shared" si="142"/>
        <v>132.2124933813588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0.42074386777302941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5.8829021125904232E-16</v>
      </c>
      <c r="AC141" s="24">
        <f t="shared" si="111"/>
        <v>0.42074386777303002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-1.2710188457276673E-13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382.58588458673051</v>
      </c>
      <c r="AO141" s="62">
        <f t="shared" si="144"/>
        <v>485.5120768430603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1.0132242341929232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7.0332561864715939E-16</v>
      </c>
      <c r="AX141" s="23">
        <f t="shared" si="114"/>
        <v>1.0132242341929238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179.4725256147085</v>
      </c>
      <c r="BJ141" s="62">
        <f t="shared" si="146"/>
        <v>282.16750121151176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1.2081054616804723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6.9848165092272543E-16</v>
      </c>
      <c r="BS141" s="24">
        <f t="shared" si="117"/>
        <v>1.2081054616804729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9.0949470177292824E-13</v>
      </c>
      <c r="BZ141" s="14">
        <f>BY141*VLOOKUP('Données projet'!$B$12,Paramètres!$A$1:$I$89,3,0)*VLOOKUP('Données projet'!$B$12,Paramètres!$A$1:$I$89,5,0)</f>
        <v>4.3746695155277847E-13</v>
      </c>
      <c r="CA141" s="14">
        <f t="shared" si="147"/>
        <v>5.5346643423949219E-12</v>
      </c>
      <c r="CB141" s="22">
        <f t="shared" si="118"/>
        <v>1.0401462003625578E-11</v>
      </c>
      <c r="CC141" s="62">
        <f t="shared" si="119"/>
        <v>293.33333333334372</v>
      </c>
      <c r="CD141" s="62">
        <f ca="1">AVERAGE(OFFSET($CC$3,0,0,'Données projet'!$E$12+1,1))-AVERAGE(OFFSET($H$3,0,0,'Données projet'!$E$12+1,1))</f>
        <v>303.89994044125814</v>
      </c>
      <c r="CE141" s="62">
        <f t="shared" si="148"/>
        <v>310.35872811328807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1.1905182355405561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8.7066951266338896E-16</v>
      </c>
      <c r="CN141" s="24">
        <f t="shared" si="120"/>
        <v>1.190518235540557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82.480973258688834</v>
      </c>
      <c r="T142" s="62">
        <f t="shared" si="142"/>
        <v>132.2124933813588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0.41249333715441971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4.1598399768693546E-16</v>
      </c>
      <c r="AC142" s="24">
        <f t="shared" si="111"/>
        <v>0.4124933371544201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-1.2710188457276673E-13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382.58588458673051</v>
      </c>
      <c r="AO142" s="62">
        <f t="shared" si="144"/>
        <v>485.5120768430603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0.99335552496615986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4.973263143276301E-16</v>
      </c>
      <c r="AX142" s="23">
        <f t="shared" si="114"/>
        <v>0.99335552496616031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179.4725256147085</v>
      </c>
      <c r="BJ142" s="62">
        <f t="shared" si="146"/>
        <v>282.16750121151176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1.1844152504484897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4.9390111190183409E-16</v>
      </c>
      <c r="BS142" s="24">
        <f t="shared" si="117"/>
        <v>1.1844152504484902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9.0949470177292824E-13</v>
      </c>
      <c r="BZ142" s="14">
        <f>BY142*VLOOKUP('Données projet'!$B$12,Paramètres!$A$1:$I$89,3,0)*VLOOKUP('Données projet'!$B$12,Paramètres!$A$1:$I$89,5,0)</f>
        <v>4.3746695155277847E-13</v>
      </c>
      <c r="CA142" s="14">
        <f t="shared" si="147"/>
        <v>5.5346643423949219E-12</v>
      </c>
      <c r="CB142" s="22">
        <f t="shared" si="118"/>
        <v>1.0401462003625578E-11</v>
      </c>
      <c r="CC142" s="62">
        <f t="shared" si="119"/>
        <v>293.33333333334372</v>
      </c>
      <c r="CD142" s="62">
        <f ca="1">AVERAGE(OFFSET($CC$3,0,0,'Données projet'!$E$12+1,1))-AVERAGE(OFFSET($H$3,0,0,'Données projet'!$E$12+1,1))</f>
        <v>303.89994044125814</v>
      </c>
      <c r="CE142" s="62">
        <f t="shared" si="148"/>
        <v>310.35872811328807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1.1671728990860286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6.1565631657666898E-16</v>
      </c>
      <c r="CN142" s="24">
        <f t="shared" si="120"/>
        <v>1.1671728990860293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82.480973258688834</v>
      </c>
      <c r="T143" s="62">
        <f t="shared" si="142"/>
        <v>132.2124933813588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0.40440459440891413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2.9414510562952116E-16</v>
      </c>
      <c r="AC143" s="24">
        <f t="shared" si="111"/>
        <v>0.40440459440891441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-1.2710188457276673E-13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382.58588458673051</v>
      </c>
      <c r="AO143" s="62">
        <f t="shared" si="144"/>
        <v>485.5120768430603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0.97387642900861737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3.516628093235797E-16</v>
      </c>
      <c r="AX143" s="23">
        <f t="shared" si="114"/>
        <v>0.97387642900861771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179.4725256147085</v>
      </c>
      <c r="BJ143" s="62">
        <f t="shared" si="146"/>
        <v>282.16750121151176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1.1611895898091644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3.4924082546136272E-16</v>
      </c>
      <c r="BS143" s="24">
        <f t="shared" si="117"/>
        <v>1.1611895898091649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9.0949470177292824E-13</v>
      </c>
      <c r="BZ143" s="14">
        <f>BY143*VLOOKUP('Données projet'!$B$12,Paramètres!$A$1:$I$89,3,0)*VLOOKUP('Données projet'!$B$12,Paramètres!$A$1:$I$89,5,0)</f>
        <v>4.3746695155277847E-13</v>
      </c>
      <c r="CA143" s="14">
        <f t="shared" si="147"/>
        <v>5.5346643423949219E-12</v>
      </c>
      <c r="CB143" s="22">
        <f t="shared" si="118"/>
        <v>1.0401462003625578E-11</v>
      </c>
      <c r="CC143" s="62">
        <f t="shared" si="119"/>
        <v>293.33333333334372</v>
      </c>
      <c r="CD143" s="62">
        <f ca="1">AVERAGE(OFFSET($CC$3,0,0,'Données projet'!$E$12+1,1))-AVERAGE(OFFSET($H$3,0,0,'Données projet'!$E$12+1,1))</f>
        <v>303.89994044125814</v>
      </c>
      <c r="CE143" s="62">
        <f t="shared" si="148"/>
        <v>310.35872811328807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1.1442853504401251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4.3533475633169453E-16</v>
      </c>
      <c r="CN143" s="24">
        <f t="shared" si="120"/>
        <v>1.1442853504401256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82.480973258688834</v>
      </c>
      <c r="T144" s="62">
        <f t="shared" si="142"/>
        <v>132.2124933813588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0.39647446697500199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2.0799199884346773E-16</v>
      </c>
      <c r="AC144" s="24">
        <f t="shared" si="111"/>
        <v>0.39647446697500222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-1.2710188457276673E-13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382.58588458673051</v>
      </c>
      <c r="AO144" s="62">
        <f t="shared" si="144"/>
        <v>485.5120768430603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0.95477930624172691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2.4866315716381505E-16</v>
      </c>
      <c r="AX144" s="23">
        <f t="shared" si="114"/>
        <v>0.95477930624172713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179.4725256147085</v>
      </c>
      <c r="BJ144" s="62">
        <f t="shared" si="146"/>
        <v>282.16750121151176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1.138419370208722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2.4695055595091704E-16</v>
      </c>
      <c r="BS144" s="24">
        <f t="shared" si="117"/>
        <v>1.1384193702087222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9.0949470177292824E-13</v>
      </c>
      <c r="BZ144" s="14">
        <f>BY144*VLOOKUP('Données projet'!$B$12,Paramètres!$A$1:$I$89,3,0)*VLOOKUP('Données projet'!$B$12,Paramètres!$A$1:$I$89,5,0)</f>
        <v>4.3746695155277847E-13</v>
      </c>
      <c r="CA144" s="14">
        <f t="shared" si="147"/>
        <v>5.5346643423949219E-12</v>
      </c>
      <c r="CB144" s="22">
        <f t="shared" si="118"/>
        <v>1.0401462003625578E-11</v>
      </c>
      <c r="CC144" s="62">
        <f t="shared" si="119"/>
        <v>293.33333333334372</v>
      </c>
      <c r="CD144" s="62">
        <f ca="1">AVERAGE(OFFSET($CC$3,0,0,'Données projet'!$E$12+1,1))-AVERAGE(OFFSET($H$3,0,0,'Données projet'!$E$12+1,1))</f>
        <v>303.89994044125814</v>
      </c>
      <c r="CE144" s="62">
        <f t="shared" si="148"/>
        <v>310.35872811328807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1.1218466126631417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3.0782815828833454E-16</v>
      </c>
      <c r="CN144" s="24">
        <f t="shared" si="120"/>
        <v>1.1218466126631419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82.480973258688834</v>
      </c>
      <c r="T145" s="62">
        <f t="shared" si="142"/>
        <v>132.2124933813588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0.38869984450316875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1.4707255281476058E-16</v>
      </c>
      <c r="AC145" s="24">
        <f t="shared" si="111"/>
        <v>0.38869984450316891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-1.2710188457276673E-13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382.58588458673051</v>
      </c>
      <c r="AO145" s="62">
        <f t="shared" si="144"/>
        <v>485.5120768430603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0.93605666640420038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1.7583140466178985E-16</v>
      </c>
      <c r="AX145" s="23">
        <f t="shared" si="114"/>
        <v>0.9360566664042006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179.4725256147085</v>
      </c>
      <c r="BJ145" s="62">
        <f t="shared" si="146"/>
        <v>282.16750121151176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1.1160956607261816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1.7462041273068136E-16</v>
      </c>
      <c r="BS145" s="24">
        <f t="shared" si="117"/>
        <v>1.1160956607261818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9.0949470177292824E-13</v>
      </c>
      <c r="BZ145" s="14">
        <f>BY145*VLOOKUP('Données projet'!$B$12,Paramètres!$A$1:$I$89,3,0)*VLOOKUP('Données projet'!$B$12,Paramètres!$A$1:$I$89,5,0)</f>
        <v>4.3746695155277847E-13</v>
      </c>
      <c r="CA145" s="14">
        <f t="shared" si="147"/>
        <v>5.5346643423949219E-12</v>
      </c>
      <c r="CB145" s="22">
        <f t="shared" si="118"/>
        <v>1.0401462003625578E-11</v>
      </c>
      <c r="CC145" s="62">
        <f t="shared" si="119"/>
        <v>293.33333333334372</v>
      </c>
      <c r="CD145" s="62">
        <f ca="1">AVERAGE(OFFSET($CC$3,0,0,'Données projet'!$E$12+1,1))-AVERAGE(OFFSET($H$3,0,0,'Données projet'!$E$12+1,1))</f>
        <v>303.89994044125814</v>
      </c>
      <c r="CE145" s="62">
        <f t="shared" si="148"/>
        <v>310.35872811328807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1.0998478848476863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2.1766737816584729E-16</v>
      </c>
      <c r="CN145" s="24">
        <f t="shared" si="120"/>
        <v>1.0998478848476865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82.480973258688834</v>
      </c>
      <c r="T146" s="62">
        <f t="shared" si="142"/>
        <v>132.2124933813588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0.38107767763595668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1.0399599942173386E-16</v>
      </c>
      <c r="AC146" s="24">
        <f t="shared" si="111"/>
        <v>0.38107767763595679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-1.2710188457276673E-13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382.58588458673051</v>
      </c>
      <c r="AO146" s="62">
        <f t="shared" si="144"/>
        <v>485.5120768430603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0.91770116611420505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1.2433157858190752E-16</v>
      </c>
      <c r="AX146" s="23">
        <f t="shared" si="114"/>
        <v>0.91770116611420516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179.4725256147085</v>
      </c>
      <c r="BJ146" s="62">
        <f t="shared" si="146"/>
        <v>282.16750121151176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1.0942097055704756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1.2347527797545852E-16</v>
      </c>
      <c r="BS146" s="24">
        <f t="shared" si="117"/>
        <v>1.0942097055704758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9.0949470177292824E-13</v>
      </c>
      <c r="BZ146" s="14">
        <f>BY146*VLOOKUP('Données projet'!$B$12,Paramètres!$A$1:$I$89,3,0)*VLOOKUP('Données projet'!$B$12,Paramètres!$A$1:$I$89,5,0)</f>
        <v>4.3746695155277847E-13</v>
      </c>
      <c r="CA146" s="14">
        <f t="shared" si="147"/>
        <v>5.5346643423949219E-12</v>
      </c>
      <c r="CB146" s="22">
        <f t="shared" si="118"/>
        <v>1.0401462003625578E-11</v>
      </c>
      <c r="CC146" s="62">
        <f t="shared" si="119"/>
        <v>293.33333333334372</v>
      </c>
      <c r="CD146" s="62">
        <f ca="1">AVERAGE(OFFSET($CC$3,0,0,'Données projet'!$E$12+1,1))-AVERAGE(OFFSET($H$3,0,0,'Données projet'!$E$12+1,1))</f>
        <v>303.89994044125814</v>
      </c>
      <c r="CE146" s="62">
        <f t="shared" si="148"/>
        <v>310.35872811328807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1.0782805386667929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1.5391407914416729E-16</v>
      </c>
      <c r="CN146" s="24">
        <f t="shared" si="120"/>
        <v>1.0782805386667931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82.480973258688834</v>
      </c>
      <c r="T147" s="62">
        <f t="shared" si="142"/>
        <v>132.2124933813588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0.37360497681194793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7.353627640738029E-17</v>
      </c>
      <c r="AC147" s="24">
        <f t="shared" si="111"/>
        <v>0.37360497681194799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-1.2710188457276673E-13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382.58588458673051</v>
      </c>
      <c r="AO147" s="62">
        <f t="shared" si="144"/>
        <v>485.5120768430603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0.89970560598914684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8.7915702330894924E-17</v>
      </c>
      <c r="AX147" s="23">
        <f t="shared" si="114"/>
        <v>0.89970560598914695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179.4725256147085</v>
      </c>
      <c r="BJ147" s="62">
        <f t="shared" si="146"/>
        <v>282.16750121151176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1.0727529206462585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8.7310206365340679E-17</v>
      </c>
      <c r="BS147" s="24">
        <f t="shared" si="117"/>
        <v>1.0727529206462585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9.0949470177292824E-13</v>
      </c>
      <c r="BZ147" s="14">
        <f>BY147*VLOOKUP('Données projet'!$B$12,Paramètres!$A$1:$I$89,3,0)*VLOOKUP('Données projet'!$B$12,Paramètres!$A$1:$I$89,5,0)</f>
        <v>4.3746695155277847E-13</v>
      </c>
      <c r="CA147" s="14">
        <f t="shared" si="147"/>
        <v>5.5346643423949219E-12</v>
      </c>
      <c r="CB147" s="22">
        <f t="shared" si="118"/>
        <v>1.0401462003625578E-11</v>
      </c>
      <c r="CC147" s="62">
        <f t="shared" si="119"/>
        <v>293.33333333334372</v>
      </c>
      <c r="CD147" s="62">
        <f ca="1">AVERAGE(OFFSET($CC$3,0,0,'Données projet'!$E$12+1,1))-AVERAGE(OFFSET($H$3,0,0,'Données projet'!$E$12+1,1))</f>
        <v>303.89994044125814</v>
      </c>
      <c r="CE147" s="62">
        <f t="shared" si="148"/>
        <v>310.35872811328807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1.0571361149897245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1.0883368908292367E-16</v>
      </c>
      <c r="CN147" s="24">
        <f t="shared" si="120"/>
        <v>1.0571361149897245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82.480973258688834</v>
      </c>
      <c r="T148" s="62">
        <f t="shared" si="142"/>
        <v>132.2124933813588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0.36627881109320054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5.1997999710866932E-17</v>
      </c>
      <c r="AC148" s="24">
        <f t="shared" si="111"/>
        <v>0.3662788110932006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-1.2710188457276673E-13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382.58588458673051</v>
      </c>
      <c r="AO148" s="62">
        <f t="shared" si="144"/>
        <v>485.5120768430603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0.88206292782193318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6.2165789290953762E-17</v>
      </c>
      <c r="AX148" s="23">
        <f t="shared" si="114"/>
        <v>0.8820629278219333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179.4725256147085</v>
      </c>
      <c r="BJ148" s="62">
        <f t="shared" si="146"/>
        <v>282.16750121151176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1.0517168901870588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6.1737638987729261E-17</v>
      </c>
      <c r="BS148" s="24">
        <f t="shared" si="117"/>
        <v>1.0517168901870588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9.0949470177292824E-13</v>
      </c>
      <c r="BZ148" s="14">
        <f>BY148*VLOOKUP('Données projet'!$B$12,Paramètres!$A$1:$I$89,3,0)*VLOOKUP('Données projet'!$B$12,Paramètres!$A$1:$I$89,5,0)</f>
        <v>4.3746695155277847E-13</v>
      </c>
      <c r="CA148" s="14">
        <f t="shared" si="147"/>
        <v>5.5346643423949219E-12</v>
      </c>
      <c r="CB148" s="22">
        <f t="shared" si="118"/>
        <v>1.0401462003625578E-11</v>
      </c>
      <c r="CC148" s="62">
        <f t="shared" si="119"/>
        <v>293.33333333334372</v>
      </c>
      <c r="CD148" s="62">
        <f ca="1">AVERAGE(OFFSET($CC$3,0,0,'Données projet'!$E$12+1,1))-AVERAGE(OFFSET($H$3,0,0,'Données projet'!$E$12+1,1))</f>
        <v>303.89994044125814</v>
      </c>
      <c r="CE148" s="62">
        <f t="shared" si="148"/>
        <v>310.35872811328807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1.0364063205641385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7.6957039572083659E-17</v>
      </c>
      <c r="CN148" s="24">
        <f t="shared" si="120"/>
        <v>1.0364063205641385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82.480973258688834</v>
      </c>
      <c r="T149" s="62">
        <f t="shared" si="142"/>
        <v>132.2124933813588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0.35909630701567796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3.6768138203690145E-17</v>
      </c>
      <c r="AC149" s="24">
        <f t="shared" si="111"/>
        <v>0.35909630701567802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-1.2710188457276673E-13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382.58588458673051</v>
      </c>
      <c r="AO149" s="62">
        <f t="shared" si="144"/>
        <v>485.5120768430603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0.86476621181260749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4.3957851165447462E-17</v>
      </c>
      <c r="AX149" s="23">
        <f t="shared" si="114"/>
        <v>0.86476621181260749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179.4725256147085</v>
      </c>
      <c r="BJ149" s="62">
        <f t="shared" si="146"/>
        <v>282.16750121151176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1.0310933634544523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4.365510318267034E-17</v>
      </c>
      <c r="BS149" s="24">
        <f t="shared" si="117"/>
        <v>1.0310933634544523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9.0949470177292824E-13</v>
      </c>
      <c r="BZ149" s="14">
        <f>BY149*VLOOKUP('Données projet'!$B$12,Paramètres!$A$1:$I$89,3,0)*VLOOKUP('Données projet'!$B$12,Paramètres!$A$1:$I$89,5,0)</f>
        <v>4.3746695155277847E-13</v>
      </c>
      <c r="CA149" s="14">
        <f t="shared" si="147"/>
        <v>5.5346643423949219E-12</v>
      </c>
      <c r="CB149" s="22">
        <f t="shared" si="118"/>
        <v>1.0401462003625578E-11</v>
      </c>
      <c r="CC149" s="62">
        <f t="shared" si="119"/>
        <v>293.33333333334372</v>
      </c>
      <c r="CD149" s="62">
        <f ca="1">AVERAGE(OFFSET($CC$3,0,0,'Données projet'!$E$12+1,1))-AVERAGE(OFFSET($H$3,0,0,'Données projet'!$E$12+1,1))</f>
        <v>303.89994044125814</v>
      </c>
      <c r="CE149" s="62">
        <f t="shared" si="148"/>
        <v>310.35872811328807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1.0160830247633121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5.4416844541461841E-17</v>
      </c>
      <c r="CN149" s="24">
        <f t="shared" si="120"/>
        <v>1.0160830247633121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82.480973258688834</v>
      </c>
      <c r="T150" s="62">
        <f t="shared" si="142"/>
        <v>132.2124933813588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0.35205464746222065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2.5998999855433466E-17</v>
      </c>
      <c r="AC150" s="24">
        <f t="shared" si="111"/>
        <v>0.35205464746222065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-1.2710188457276673E-13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382.58588458673051</v>
      </c>
      <c r="AO150" s="62">
        <f t="shared" si="144"/>
        <v>485.5120768430603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0.84780867385426961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3.1082894645476881E-17</v>
      </c>
      <c r="AX150" s="23">
        <f t="shared" si="114"/>
        <v>0.84780867385426961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179.4725256147085</v>
      </c>
      <c r="BJ150" s="62">
        <f t="shared" si="146"/>
        <v>282.16750121151176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1.0108742515019631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3.086881949386463E-17</v>
      </c>
      <c r="BS150" s="24">
        <f t="shared" si="117"/>
        <v>1.0108742515019631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9.0949470177292824E-13</v>
      </c>
      <c r="BZ150" s="14">
        <f>BY150*VLOOKUP('Données projet'!$B$12,Paramètres!$A$1:$I$89,3,0)*VLOOKUP('Données projet'!$B$12,Paramètres!$A$1:$I$89,5,0)</f>
        <v>4.3746695155277847E-13</v>
      </c>
      <c r="CA150" s="14">
        <f t="shared" si="147"/>
        <v>5.5346643423949219E-12</v>
      </c>
      <c r="CB150" s="22">
        <f t="shared" si="118"/>
        <v>1.0401462003625578E-11</v>
      </c>
      <c r="CC150" s="62">
        <f t="shared" si="119"/>
        <v>293.33333333334372</v>
      </c>
      <c r="CD150" s="62">
        <f ca="1">AVERAGE(OFFSET($CC$3,0,0,'Données projet'!$E$12+1,1))-AVERAGE(OFFSET($H$3,0,0,'Données projet'!$E$12+1,1))</f>
        <v>303.89994044125814</v>
      </c>
      <c r="CE150" s="62">
        <f t="shared" si="148"/>
        <v>310.35872811328807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0.9961582563971535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3.8478519786041836E-17</v>
      </c>
      <c r="CN150" s="24">
        <f t="shared" si="120"/>
        <v>0.9961582563971535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82.480973258688834</v>
      </c>
      <c r="T151" s="62">
        <f t="shared" si="142"/>
        <v>132.2124933813588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0.3451510705576184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1.8384069101845072E-17</v>
      </c>
      <c r="AC151" s="24">
        <f t="shared" si="111"/>
        <v>0.3451510705576184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-1.2710188457276673E-13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382.58588458673051</v>
      </c>
      <c r="AO151" s="62">
        <f t="shared" si="144"/>
        <v>485.5120768430603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0.8311836628722179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2.1978925582723731E-17</v>
      </c>
      <c r="AX151" s="23">
        <f t="shared" si="114"/>
        <v>0.8311836628722179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179.4725256147085</v>
      </c>
      <c r="BJ151" s="62">
        <f t="shared" si="146"/>
        <v>282.16750121151176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0.99105162400242153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2.182755159133517E-17</v>
      </c>
      <c r="BS151" s="24">
        <f t="shared" si="117"/>
        <v>0.99105162400242153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9.0949470177292824E-13</v>
      </c>
      <c r="BZ151" s="14">
        <f>BY151*VLOOKUP('Données projet'!$B$12,Paramètres!$A$1:$I$89,3,0)*VLOOKUP('Données projet'!$B$12,Paramètres!$A$1:$I$89,5,0)</f>
        <v>4.3746695155277847E-13</v>
      </c>
      <c r="CA151" s="14">
        <f t="shared" si="147"/>
        <v>5.5346643423949219E-12</v>
      </c>
      <c r="CB151" s="22">
        <f t="shared" si="118"/>
        <v>1.0401462003625578E-11</v>
      </c>
      <c r="CC151" s="62">
        <f t="shared" si="119"/>
        <v>293.33333333334372</v>
      </c>
      <c r="CD151" s="62">
        <f ca="1">AVERAGE(OFFSET($CC$3,0,0,'Données projet'!$E$12+1,1))-AVERAGE(OFFSET($H$3,0,0,'Données projet'!$E$12+1,1))</f>
        <v>303.89994044125814</v>
      </c>
      <c r="CE151" s="62">
        <f t="shared" si="148"/>
        <v>310.35872811328807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0.9766242005857465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2.7208422270730927E-17</v>
      </c>
      <c r="CN151" s="24">
        <f t="shared" si="120"/>
        <v>0.9766242005857465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82.480973258688834</v>
      </c>
      <c r="T152" s="62">
        <f t="shared" si="142"/>
        <v>132.2124933813588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0.33838286858534927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1.2999499927716733E-17</v>
      </c>
      <c r="AC152" s="24">
        <f t="shared" si="111"/>
        <v>0.33838286858534927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-1.2710188457276673E-13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382.58588458673051</v>
      </c>
      <c r="AO152" s="62">
        <f t="shared" si="144"/>
        <v>485.5120768430603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0.81488465821526879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1.5541447322738441E-17</v>
      </c>
      <c r="AX152" s="23">
        <f t="shared" si="114"/>
        <v>0.81488465821526879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179.4725256147085</v>
      </c>
      <c r="BJ152" s="62">
        <f t="shared" si="146"/>
        <v>282.16750121151176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0.97161770613753706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1.5434409746932315E-17</v>
      </c>
      <c r="BS152" s="24">
        <f t="shared" si="117"/>
        <v>0.97161770613753706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9.0949470177292824E-13</v>
      </c>
      <c r="BZ152" s="14">
        <f>BY152*VLOOKUP('Données projet'!$B$12,Paramètres!$A$1:$I$89,3,0)*VLOOKUP('Données projet'!$B$12,Paramètres!$A$1:$I$89,5,0)</f>
        <v>4.3746695155277847E-13</v>
      </c>
      <c r="CA152" s="14">
        <f t="shared" si="147"/>
        <v>5.5346643423949219E-12</v>
      </c>
      <c r="CB152" s="22">
        <f t="shared" si="118"/>
        <v>1.0401462003625578E-11</v>
      </c>
      <c r="CC152" s="62">
        <f t="shared" si="119"/>
        <v>293.33333333334372</v>
      </c>
      <c r="CD152" s="62">
        <f ca="1">AVERAGE(OFFSET($CC$3,0,0,'Données projet'!$E$12+1,1))-AVERAGE(OFFSET($H$3,0,0,'Données projet'!$E$12+1,1))</f>
        <v>303.89994044125814</v>
      </c>
      <c r="CE152" s="62">
        <f t="shared" si="148"/>
        <v>310.35872811328807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0.95747319569420364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1.9239259893020921E-17</v>
      </c>
      <c r="CN152" s="24">
        <f t="shared" si="120"/>
        <v>0.95747319569420364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82.480973258688834</v>
      </c>
      <c r="T153" s="62">
        <f t="shared" si="142"/>
        <v>132.2124933813588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0.33174738692556077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9.1920345509225362E-18</v>
      </c>
      <c r="AC153" s="24">
        <f t="shared" si="111"/>
        <v>0.33174738692556077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-1.2710188457276673E-13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382.58588458673051</v>
      </c>
      <c r="AO153" s="62">
        <f t="shared" si="144"/>
        <v>485.5120768430603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0.79890526709823118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1.0989462791361865E-17</v>
      </c>
      <c r="AX153" s="23">
        <f t="shared" si="114"/>
        <v>0.79890526709823118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179.4725256147085</v>
      </c>
      <c r="BJ153" s="62">
        <f t="shared" si="146"/>
        <v>282.16750121151176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0.95256487554846347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1.0913775795667585E-17</v>
      </c>
      <c r="BS153" s="24">
        <f t="shared" si="117"/>
        <v>0.95256487554846347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9.0949470177292824E-13</v>
      </c>
      <c r="BZ153" s="14">
        <f>BY153*VLOOKUP('Données projet'!$B$12,Paramètres!$A$1:$I$89,3,0)*VLOOKUP('Données projet'!$B$12,Paramètres!$A$1:$I$89,5,0)</f>
        <v>4.3746695155277847E-13</v>
      </c>
      <c r="CA153" s="14">
        <f t="shared" si="147"/>
        <v>5.5346643423949219E-12</v>
      </c>
      <c r="CB153" s="22">
        <f t="shared" si="118"/>
        <v>1.0401462003625578E-11</v>
      </c>
      <c r="CC153" s="62">
        <f t="shared" si="119"/>
        <v>293.33333333334372</v>
      </c>
      <c r="CD153" s="62">
        <f ca="1">AVERAGE(OFFSET($CC$3,0,0,'Données projet'!$E$12+1,1))-AVERAGE(OFFSET($H$3,0,0,'Données projet'!$E$12+1,1))</f>
        <v>303.89994044125814</v>
      </c>
      <c r="CE153" s="62">
        <f t="shared" si="148"/>
        <v>310.35872811328807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0.93869773032762438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1.3604211135365465E-17</v>
      </c>
      <c r="CN153" s="24">
        <f t="shared" si="120"/>
        <v>0.93869773032762438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82.480973258688834</v>
      </c>
      <c r="T154" s="62">
        <f t="shared" si="142"/>
        <v>132.2124933813588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0.32524202301387656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6.4997499638583665E-18</v>
      </c>
      <c r="AC154" s="24">
        <f t="shared" ref="AC154:AC203" si="163">SUM(Z154:AB154)</f>
        <v>0.32524202301387656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-1.2710188457276673E-13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382.58588458673051</v>
      </c>
      <c r="AO154" s="62">
        <f t="shared" si="144"/>
        <v>485.5120768430603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0.78323922209453245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7.7707236613692203E-18</v>
      </c>
      <c r="AX154" s="23">
        <f t="shared" ref="AX154:AX203" si="166">SUM(AU154:AW154)</f>
        <v>0.78323922209453245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179.4725256147085</v>
      </c>
      <c r="BJ154" s="62">
        <f t="shared" si="146"/>
        <v>282.16750121151176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0.93388565934616252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7.7172048734661576E-18</v>
      </c>
      <c r="BS154" s="24">
        <f t="shared" ref="BS154:BS203" si="169">SUM(BP154:BR154)</f>
        <v>0.93388565934616252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9.0949470177292824E-13</v>
      </c>
      <c r="BZ154" s="14">
        <f>BY154*VLOOKUP('Données projet'!$B$12,Paramètres!$A$1:$I$89,3,0)*VLOOKUP('Données projet'!$B$12,Paramètres!$A$1:$I$89,5,0)</f>
        <v>4.3746695155277847E-13</v>
      </c>
      <c r="CA154" s="14">
        <f t="shared" ref="CA154:CA203" si="170">EXP(-1.0587+0.8836*LN(BZ154)+0.284)</f>
        <v>5.5346643423949219E-12</v>
      </c>
      <c r="CB154" s="22">
        <f t="shared" ref="CB154:CB203" si="171">(BZ154+CA154)*0.475*44/12</f>
        <v>1.0401462003625578E-11</v>
      </c>
      <c r="CC154" s="62">
        <f t="shared" si="119"/>
        <v>293.33333333334372</v>
      </c>
      <c r="CD154" s="62">
        <f ca="1">AVERAGE(OFFSET($CC$3,0,0,'Données projet'!$E$12+1,1))-AVERAGE(OFFSET($H$3,0,0,'Données projet'!$E$12+1,1))</f>
        <v>303.89994044125814</v>
      </c>
      <c r="CE154" s="62">
        <f t="shared" si="148"/>
        <v>310.35872811328807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0.92029044038498065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9.619629946510462E-18</v>
      </c>
      <c r="CN154" s="24">
        <f t="shared" ref="CN154:CN203" si="172">SUM(CK154:CM154)</f>
        <v>0.92029044038498065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82.480973258688834</v>
      </c>
      <c r="T155" s="62">
        <f t="shared" si="142"/>
        <v>132.2124933813588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0.31886422532062025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4.5960172754612681E-18</v>
      </c>
      <c r="AC155" s="24">
        <f t="shared" si="163"/>
        <v>0.31886422532062025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-1.2710188457276673E-13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382.58588458673051</v>
      </c>
      <c r="AO155" s="62">
        <f t="shared" si="144"/>
        <v>485.5120768430603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0.7678803786780124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5.4947313956809327E-18</v>
      </c>
      <c r="AX155" s="23">
        <f t="shared" si="166"/>
        <v>0.7678803786780124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179.4725256147085</v>
      </c>
      <c r="BJ155" s="62">
        <f t="shared" si="146"/>
        <v>282.16750121151176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0.91557273118039173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5.4568878978337925E-18</v>
      </c>
      <c r="BS155" s="24">
        <f t="shared" si="169"/>
        <v>0.91557273118039173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9.0949470177292824E-13</v>
      </c>
      <c r="BZ155" s="14">
        <f>BY155*VLOOKUP('Données projet'!$B$12,Paramètres!$A$1:$I$89,3,0)*VLOOKUP('Données projet'!$B$12,Paramètres!$A$1:$I$89,5,0)</f>
        <v>4.3746695155277847E-13</v>
      </c>
      <c r="CA155" s="14">
        <f t="shared" si="170"/>
        <v>5.5346643423949219E-12</v>
      </c>
      <c r="CB155" s="22">
        <f t="shared" si="171"/>
        <v>1.0401462003625578E-11</v>
      </c>
      <c r="CC155" s="62">
        <f t="shared" si="119"/>
        <v>293.33333333334372</v>
      </c>
      <c r="CD155" s="62">
        <f ca="1">AVERAGE(OFFSET($CC$3,0,0,'Données projet'!$E$12+1,1))-AVERAGE(OFFSET($H$3,0,0,'Données projet'!$E$12+1,1))</f>
        <v>303.89994044125814</v>
      </c>
      <c r="CE155" s="62">
        <f t="shared" si="148"/>
        <v>310.35872811328807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0.90224410617077389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6.802105567682734E-18</v>
      </c>
      <c r="CN155" s="24">
        <f t="shared" si="172"/>
        <v>0.90224410617077389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82.480973258688834</v>
      </c>
      <c r="T156" s="62">
        <f t="shared" si="142"/>
        <v>132.2124933813588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0.31261149235005625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3.2498749819291833E-18</v>
      </c>
      <c r="AC156" s="24">
        <f t="shared" si="163"/>
        <v>0.31261149235005625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-1.2710188457276673E-13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382.58588458673051</v>
      </c>
      <c r="AO156" s="62">
        <f t="shared" si="144"/>
        <v>485.5120768430603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0.75282271281292079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3.8853618306846101E-18</v>
      </c>
      <c r="AX156" s="23">
        <f t="shared" si="166"/>
        <v>0.75282271281292079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179.4725256147085</v>
      </c>
      <c r="BJ156" s="62">
        <f t="shared" si="146"/>
        <v>282.16750121151176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0.89761890836616853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3.8586024367330788E-18</v>
      </c>
      <c r="BS156" s="24">
        <f t="shared" si="169"/>
        <v>0.89761890836616853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9.0949470177292824E-13</v>
      </c>
      <c r="BZ156" s="14">
        <f>BY156*VLOOKUP('Données projet'!$B$12,Paramètres!$A$1:$I$89,3,0)*VLOOKUP('Données projet'!$B$12,Paramètres!$A$1:$I$89,5,0)</f>
        <v>4.3746695155277847E-13</v>
      </c>
      <c r="CA156" s="14">
        <f t="shared" si="170"/>
        <v>5.5346643423949219E-12</v>
      </c>
      <c r="CB156" s="22">
        <f t="shared" si="171"/>
        <v>1.0401462003625578E-11</v>
      </c>
      <c r="CC156" s="62">
        <f t="shared" si="119"/>
        <v>293.33333333334372</v>
      </c>
      <c r="CD156" s="62">
        <f ca="1">AVERAGE(OFFSET($CC$3,0,0,'Données projet'!$E$12+1,1))-AVERAGE(OFFSET($H$3,0,0,'Données projet'!$E$12+1,1))</f>
        <v>303.89994044125814</v>
      </c>
      <c r="CE156" s="62">
        <f t="shared" si="148"/>
        <v>310.35872811328807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0.88455164956333077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4.8098149732552318E-18</v>
      </c>
      <c r="CN156" s="24">
        <f t="shared" si="172"/>
        <v>0.88455164956333077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82.480973258688834</v>
      </c>
      <c r="T157" s="62">
        <f t="shared" si="142"/>
        <v>132.2124933813588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0.30648137165925449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2.2980086377306341E-18</v>
      </c>
      <c r="AC157" s="24">
        <f t="shared" si="163"/>
        <v>0.30648137165925449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-1.2710188457276673E-13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382.58588458673051</v>
      </c>
      <c r="AO157" s="62">
        <f t="shared" si="144"/>
        <v>485.5120768430603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0.73806031859117427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2.7473656978404664E-18</v>
      </c>
      <c r="AX157" s="23">
        <f t="shared" si="166"/>
        <v>0.73806031859117427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179.4725256147085</v>
      </c>
      <c r="BJ157" s="62">
        <f t="shared" si="146"/>
        <v>282.16750121151176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0.88001714906658157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2.7284439489168962E-18</v>
      </c>
      <c r="BS157" s="24">
        <f t="shared" si="169"/>
        <v>0.88001714906658157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9.0949470177292824E-13</v>
      </c>
      <c r="BZ157" s="14">
        <f>BY157*VLOOKUP('Données projet'!$B$12,Paramètres!$A$1:$I$89,3,0)*VLOOKUP('Données projet'!$B$12,Paramètres!$A$1:$I$89,5,0)</f>
        <v>4.3746695155277847E-13</v>
      </c>
      <c r="CA157" s="14">
        <f t="shared" si="170"/>
        <v>5.5346643423949219E-12</v>
      </c>
      <c r="CB157" s="22">
        <f t="shared" si="171"/>
        <v>1.0401462003625578E-11</v>
      </c>
      <c r="CC157" s="62">
        <f t="shared" si="119"/>
        <v>293.33333333334372</v>
      </c>
      <c r="CD157" s="62">
        <f ca="1">AVERAGE(OFFSET($CC$3,0,0,'Données projet'!$E$12+1,1))-AVERAGE(OFFSET($H$3,0,0,'Données projet'!$E$12+1,1))</f>
        <v>303.89994044125814</v>
      </c>
      <c r="CE157" s="62">
        <f t="shared" si="148"/>
        <v>310.35872811328807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0.86720613123862655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3.4010527838413674E-18</v>
      </c>
      <c r="CN157" s="24">
        <f t="shared" si="172"/>
        <v>0.86720613123862655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82.480973258688834</v>
      </c>
      <c r="T158" s="62">
        <f t="shared" si="142"/>
        <v>132.2124933813588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0.30047145889619492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1.6249374909645916E-18</v>
      </c>
      <c r="AC158" s="24">
        <f t="shared" si="163"/>
        <v>0.30047145889619492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-1.2710188457276673E-13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382.58588458673051</v>
      </c>
      <c r="AO158" s="62">
        <f t="shared" si="144"/>
        <v>485.5120768430603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0.72358740591594484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1.9426809153423051E-18</v>
      </c>
      <c r="AX158" s="23">
        <f t="shared" si="166"/>
        <v>0.72358740591594484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179.4725256147085</v>
      </c>
      <c r="BJ158" s="62">
        <f t="shared" si="146"/>
        <v>282.16750121151176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0.86276054953084647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1.9293012183665394E-18</v>
      </c>
      <c r="BS158" s="24">
        <f t="shared" si="169"/>
        <v>0.86276054953084647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9.0949470177292824E-13</v>
      </c>
      <c r="BZ158" s="14">
        <f>BY158*VLOOKUP('Données projet'!$B$12,Paramètres!$A$1:$I$89,3,0)*VLOOKUP('Données projet'!$B$12,Paramètres!$A$1:$I$89,5,0)</f>
        <v>4.3746695155277847E-13</v>
      </c>
      <c r="CA158" s="14">
        <f t="shared" si="170"/>
        <v>5.5346643423949219E-12</v>
      </c>
      <c r="CB158" s="22">
        <f t="shared" si="171"/>
        <v>1.0401462003625578E-11</v>
      </c>
      <c r="CC158" s="62">
        <f t="shared" si="119"/>
        <v>293.33333333334372</v>
      </c>
      <c r="CD158" s="62">
        <f ca="1">AVERAGE(OFFSET($CC$3,0,0,'Données projet'!$E$12+1,1))-AVERAGE(OFFSET($H$3,0,0,'Données projet'!$E$12+1,1))</f>
        <v>303.89994044125814</v>
      </c>
      <c r="CE158" s="62">
        <f t="shared" si="148"/>
        <v>310.35872811328807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0.85020074794854827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2.4049074866276163E-18</v>
      </c>
      <c r="CN158" s="24">
        <f t="shared" si="172"/>
        <v>0.85020074794854827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82.480973258688834</v>
      </c>
      <c r="T159" s="62">
        <f t="shared" si="142"/>
        <v>132.2124933813588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0.29457939685673412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1.149004318865317E-18</v>
      </c>
      <c r="AC159" s="24">
        <f t="shared" si="163"/>
        <v>0.29457939685673412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-1.2710188457276673E-13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382.58588458673051</v>
      </c>
      <c r="AO159" s="62">
        <f t="shared" si="144"/>
        <v>485.5120768430603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0.70939829823067158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1.3736828489202332E-18</v>
      </c>
      <c r="AX159" s="23">
        <f t="shared" si="166"/>
        <v>0.70939829823067158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179.4725256147085</v>
      </c>
      <c r="BJ159" s="62">
        <f t="shared" si="146"/>
        <v>282.16750121151176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0.8458423413865207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1.3642219744584481E-18</v>
      </c>
      <c r="BS159" s="24">
        <f t="shared" si="169"/>
        <v>0.8458423413865207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9.0949470177292824E-13</v>
      </c>
      <c r="BZ159" s="14">
        <f>BY159*VLOOKUP('Données projet'!$B$12,Paramètres!$A$1:$I$89,3,0)*VLOOKUP('Données projet'!$B$12,Paramètres!$A$1:$I$89,5,0)</f>
        <v>4.3746695155277847E-13</v>
      </c>
      <c r="CA159" s="14">
        <f t="shared" si="170"/>
        <v>5.5346643423949219E-12</v>
      </c>
      <c r="CB159" s="22">
        <f t="shared" si="171"/>
        <v>1.0401462003625578E-11</v>
      </c>
      <c r="CC159" s="62">
        <f t="shared" si="119"/>
        <v>293.33333333334372</v>
      </c>
      <c r="CD159" s="62">
        <f ca="1">AVERAGE(OFFSET($CC$3,0,0,'Données projet'!$E$12+1,1))-AVERAGE(OFFSET($H$3,0,0,'Données projet'!$E$12+1,1))</f>
        <v>303.89994044125814</v>
      </c>
      <c r="CE159" s="62">
        <f t="shared" si="148"/>
        <v>310.35872811328807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0.83352882985252885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1.7005263919206839E-18</v>
      </c>
      <c r="CN159" s="24">
        <f t="shared" si="172"/>
        <v>0.83352882985252885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82.480973258688834</v>
      </c>
      <c r="T160" s="62">
        <f t="shared" si="142"/>
        <v>132.2124933813588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0.28880287456006415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8.1246874548229582E-19</v>
      </c>
      <c r="AC160" s="24">
        <f t="shared" si="163"/>
        <v>0.28880287456006415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-1.2710188457276673E-13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382.58588458673051</v>
      </c>
      <c r="AO160" s="62">
        <f t="shared" si="144"/>
        <v>485.5120768430603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0.6954874302926054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9.7134045767115253E-19</v>
      </c>
      <c r="AX160" s="23">
        <f t="shared" si="166"/>
        <v>0.6954874302926054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179.4725256147085</v>
      </c>
      <c r="BJ160" s="62">
        <f t="shared" si="146"/>
        <v>282.16750121151176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0.82925588898481706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9.646506091832697E-19</v>
      </c>
      <c r="BS160" s="24">
        <f t="shared" si="169"/>
        <v>0.82925588898481706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9.0949470177292824E-13</v>
      </c>
      <c r="BZ160" s="14">
        <f>BY160*VLOOKUP('Données projet'!$B$12,Paramètres!$A$1:$I$89,3,0)*VLOOKUP('Données projet'!$B$12,Paramètres!$A$1:$I$89,5,0)</f>
        <v>4.3746695155277847E-13</v>
      </c>
      <c r="CA160" s="14">
        <f t="shared" si="170"/>
        <v>5.5346643423949219E-12</v>
      </c>
      <c r="CB160" s="22">
        <f t="shared" si="171"/>
        <v>1.0401462003625578E-11</v>
      </c>
      <c r="CC160" s="62">
        <f t="shared" si="119"/>
        <v>293.33333333334372</v>
      </c>
      <c r="CD160" s="62">
        <f ca="1">AVERAGE(OFFSET($CC$3,0,0,'Données projet'!$E$12+1,1))-AVERAGE(OFFSET($H$3,0,0,'Données projet'!$E$12+1,1))</f>
        <v>303.89994044125814</v>
      </c>
      <c r="CE160" s="62">
        <f t="shared" si="148"/>
        <v>310.35872811328807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0.81718383790150639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1.2024537433138083E-18</v>
      </c>
      <c r="CN160" s="24">
        <f t="shared" si="172"/>
        <v>0.81718383790150639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82.480973258688834</v>
      </c>
      <c r="T161" s="62">
        <f t="shared" si="142"/>
        <v>132.2124933813588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0.28313962634230116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5.7450215943265852E-19</v>
      </c>
      <c r="AC161" s="24">
        <f t="shared" si="163"/>
        <v>0.28313962634230116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-1.2710188457276673E-13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382.58588458673051</v>
      </c>
      <c r="AO161" s="62">
        <f t="shared" si="144"/>
        <v>485.5120768430603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0.68184934599001312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6.8684142446011659E-19</v>
      </c>
      <c r="AX161" s="23">
        <f t="shared" si="166"/>
        <v>0.68184934599001312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179.4725256147085</v>
      </c>
      <c r="BJ161" s="62">
        <f t="shared" si="146"/>
        <v>282.16750121151176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0.81299468679797382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6.8211098722922406E-19</v>
      </c>
      <c r="BS161" s="24">
        <f t="shared" si="169"/>
        <v>0.81299468679797382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9.0949470177292824E-13</v>
      </c>
      <c r="BZ161" s="14">
        <f>BY161*VLOOKUP('Données projet'!$B$12,Paramètres!$A$1:$I$89,3,0)*VLOOKUP('Données projet'!$B$12,Paramètres!$A$1:$I$89,5,0)</f>
        <v>4.3746695155277847E-13</v>
      </c>
      <c r="CA161" s="14">
        <f t="shared" si="170"/>
        <v>5.5346643423949219E-12</v>
      </c>
      <c r="CB161" s="22">
        <f t="shared" si="171"/>
        <v>1.0401462003625578E-11</v>
      </c>
      <c r="CC161" s="62">
        <f t="shared" si="119"/>
        <v>293.33333333334372</v>
      </c>
      <c r="CD161" s="62">
        <f ca="1">AVERAGE(OFFSET($CC$3,0,0,'Données projet'!$E$12+1,1))-AVERAGE(OFFSET($H$3,0,0,'Données projet'!$E$12+1,1))</f>
        <v>303.89994044125814</v>
      </c>
      <c r="CE161" s="62">
        <f t="shared" si="148"/>
        <v>310.35872811328807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0.80115936127318277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8.5026319596034213E-19</v>
      </c>
      <c r="CN161" s="24">
        <f t="shared" si="172"/>
        <v>0.80115936127318277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82.480973258688834</v>
      </c>
      <c r="T162" s="62">
        <f t="shared" si="142"/>
        <v>132.2124933813588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0.27758743096784816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4.0623437274114791E-19</v>
      </c>
      <c r="AC162" s="24">
        <f t="shared" si="163"/>
        <v>0.27758743096784816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-1.2710188457276673E-13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382.58588458673051</v>
      </c>
      <c r="AO162" s="62">
        <f t="shared" si="144"/>
        <v>485.5120768430603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0.66847869620218459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4.8567022883557627E-19</v>
      </c>
      <c r="AX162" s="23">
        <f t="shared" si="166"/>
        <v>0.66847869620218459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179.4725256147085</v>
      </c>
      <c r="BJ162" s="62">
        <f t="shared" si="146"/>
        <v>282.16750121151176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0.79705235686766063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4.8232530459163485E-19</v>
      </c>
      <c r="BS162" s="24">
        <f t="shared" si="169"/>
        <v>0.79705235686766063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9.0949470177292824E-13</v>
      </c>
      <c r="BZ162" s="14">
        <f>BY162*VLOOKUP('Données projet'!$B$12,Paramètres!$A$1:$I$89,3,0)*VLOOKUP('Données projet'!$B$12,Paramètres!$A$1:$I$89,5,0)</f>
        <v>4.3746695155277847E-13</v>
      </c>
      <c r="CA162" s="14">
        <f t="shared" si="170"/>
        <v>5.5346643423949219E-12</v>
      </c>
      <c r="CB162" s="22">
        <f t="shared" si="171"/>
        <v>1.0401462003625578E-11</v>
      </c>
      <c r="CC162" s="62">
        <f t="shared" si="119"/>
        <v>293.33333333334372</v>
      </c>
      <c r="CD162" s="62">
        <f ca="1">AVERAGE(OFFSET($CC$3,0,0,'Données projet'!$E$12+1,1))-AVERAGE(OFFSET($H$3,0,0,'Données projet'!$E$12+1,1))</f>
        <v>303.89994044125814</v>
      </c>
      <c r="CE162" s="62">
        <f t="shared" si="148"/>
        <v>310.35872811328807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0.78544911485757496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6.0122687165690426E-19</v>
      </c>
      <c r="CN162" s="24">
        <f t="shared" si="172"/>
        <v>0.78544911485757496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82.480973258688834</v>
      </c>
      <c r="T163" s="62">
        <f t="shared" si="142"/>
        <v>132.2124933813588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0.2721441107581834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2.8725107971632926E-19</v>
      </c>
      <c r="AC163" s="24">
        <f t="shared" si="163"/>
        <v>0.2721441107581834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-1.2710188457276673E-13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382.58588458673051</v>
      </c>
      <c r="AO163" s="62">
        <f t="shared" si="144"/>
        <v>485.5120768430603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0.65537023670140426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3.434207122300583E-19</v>
      </c>
      <c r="AX163" s="23">
        <f t="shared" si="166"/>
        <v>0.65537023670140426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179.4725256147085</v>
      </c>
      <c r="BJ163" s="62">
        <f t="shared" si="146"/>
        <v>282.16750121151176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0.78142264630341973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3.4105549361461203E-19</v>
      </c>
      <c r="BS163" s="24">
        <f t="shared" si="169"/>
        <v>0.78142264630341973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9.0949470177292824E-13</v>
      </c>
      <c r="BZ163" s="14">
        <f>BY163*VLOOKUP('Données projet'!$B$12,Paramètres!$A$1:$I$89,3,0)*VLOOKUP('Données projet'!$B$12,Paramètres!$A$1:$I$89,5,0)</f>
        <v>4.3746695155277847E-13</v>
      </c>
      <c r="CA163" s="14">
        <f t="shared" si="170"/>
        <v>5.5346643423949219E-12</v>
      </c>
      <c r="CB163" s="22">
        <f t="shared" si="171"/>
        <v>1.0401462003625578E-11</v>
      </c>
      <c r="CC163" s="62">
        <f t="shared" si="119"/>
        <v>293.33333333334372</v>
      </c>
      <c r="CD163" s="62">
        <f ca="1">AVERAGE(OFFSET($CC$3,0,0,'Données projet'!$E$12+1,1))-AVERAGE(OFFSET($H$3,0,0,'Données projet'!$E$12+1,1))</f>
        <v>303.89994044125814</v>
      </c>
      <c r="CE163" s="62">
        <f t="shared" si="148"/>
        <v>310.35872811328807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0.77004693679187308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4.2513159798017111E-19</v>
      </c>
      <c r="CN163" s="24">
        <f t="shared" si="172"/>
        <v>0.77004693679187308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82.480973258688834</v>
      </c>
      <c r="T164" s="62">
        <f t="shared" si="142"/>
        <v>132.2124933813588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0.26680753073773267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2.0311718637057395E-19</v>
      </c>
      <c r="AC164" s="24">
        <f t="shared" si="163"/>
        <v>0.26680753073773267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-1.2710188457276673E-13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382.58588458673051</v>
      </c>
      <c r="AO164" s="62">
        <f t="shared" si="144"/>
        <v>485.5120768430603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0.64251882609606348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2.4283511441778813E-19</v>
      </c>
      <c r="AX164" s="23">
        <f t="shared" si="166"/>
        <v>0.64251882609606348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179.4725256147085</v>
      </c>
      <c r="BJ164" s="62">
        <f t="shared" si="146"/>
        <v>282.16750121151176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0.76609942483016158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2.4116265229581742E-19</v>
      </c>
      <c r="BS164" s="24">
        <f t="shared" si="169"/>
        <v>0.76609942483016158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9.0949470177292824E-13</v>
      </c>
      <c r="BZ164" s="14">
        <f>BY164*VLOOKUP('Données projet'!$B$12,Paramètres!$A$1:$I$89,3,0)*VLOOKUP('Données projet'!$B$12,Paramètres!$A$1:$I$89,5,0)</f>
        <v>4.3746695155277847E-13</v>
      </c>
      <c r="CA164" s="14">
        <f t="shared" si="170"/>
        <v>5.5346643423949219E-12</v>
      </c>
      <c r="CB164" s="22">
        <f t="shared" si="171"/>
        <v>1.0401462003625578E-11</v>
      </c>
      <c r="CC164" s="62">
        <f t="shared" si="119"/>
        <v>293.33333333334372</v>
      </c>
      <c r="CD164" s="62">
        <f ca="1">AVERAGE(OFFSET($CC$3,0,0,'Données projet'!$E$12+1,1))-AVERAGE(OFFSET($H$3,0,0,'Données projet'!$E$12+1,1))</f>
        <v>303.89994044125814</v>
      </c>
      <c r="CE164" s="62">
        <f t="shared" si="148"/>
        <v>310.35872811328807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0.75494678604363863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3.0061343582845218E-19</v>
      </c>
      <c r="CN164" s="24">
        <f t="shared" si="172"/>
        <v>0.75494678604363863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82.480973258688834</v>
      </c>
      <c r="T165" s="62">
        <f t="shared" si="142"/>
        <v>132.2124933813588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0.26157559779649059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1.4362553985816463E-19</v>
      </c>
      <c r="AC165" s="24">
        <f t="shared" si="163"/>
        <v>0.26157559779649059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-1.2710188457276673E-13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382.58588458673051</v>
      </c>
      <c r="AO165" s="62">
        <f t="shared" si="144"/>
        <v>485.5120768430603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0.62991942381410693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1.7171035611502915E-19</v>
      </c>
      <c r="AX165" s="23">
        <f t="shared" si="166"/>
        <v>0.62991942381410693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179.4725256147085</v>
      </c>
      <c r="BJ165" s="62">
        <f t="shared" si="146"/>
        <v>282.16750121151176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0.75107668238375169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1.7052774680730601E-19</v>
      </c>
      <c r="BS165" s="24">
        <f t="shared" si="169"/>
        <v>0.75107668238375169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9.0949470177292824E-13</v>
      </c>
      <c r="BZ165" s="14">
        <f>BY165*VLOOKUP('Données projet'!$B$12,Paramètres!$A$1:$I$89,3,0)*VLOOKUP('Données projet'!$B$12,Paramètres!$A$1:$I$89,5,0)</f>
        <v>4.3746695155277847E-13</v>
      </c>
      <c r="CA165" s="14">
        <f t="shared" si="170"/>
        <v>5.5346643423949219E-12</v>
      </c>
      <c r="CB165" s="22">
        <f t="shared" si="171"/>
        <v>1.0401462003625578E-11</v>
      </c>
      <c r="CC165" s="62">
        <f t="shared" si="119"/>
        <v>293.33333333334372</v>
      </c>
      <c r="CD165" s="62">
        <f ca="1">AVERAGE(OFFSET($CC$3,0,0,'Données projet'!$E$12+1,1))-AVERAGE(OFFSET($H$3,0,0,'Données projet'!$E$12+1,1))</f>
        <v>303.89994044125814</v>
      </c>
      <c r="CE165" s="62">
        <f t="shared" si="148"/>
        <v>310.35872811328807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0.74014274004139458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2.1256579899008561E-19</v>
      </c>
      <c r="CN165" s="24">
        <f t="shared" si="172"/>
        <v>0.74014274004139458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82.480973258688834</v>
      </c>
      <c r="T166" s="62">
        <f t="shared" si="142"/>
        <v>132.2124933813588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0.25644625986906228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1.0155859318528698E-19</v>
      </c>
      <c r="AC166" s="24">
        <f t="shared" si="163"/>
        <v>0.25644625986906228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-1.2710188457276673E-13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382.58588458673051</v>
      </c>
      <c r="AO166" s="62">
        <f t="shared" si="144"/>
        <v>485.5120768430603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0.6175670881260229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1.2141755720889407E-19</v>
      </c>
      <c r="AX166" s="23">
        <f t="shared" si="166"/>
        <v>0.6175670881260229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179.4725256147085</v>
      </c>
      <c r="BJ166" s="62">
        <f t="shared" si="146"/>
        <v>282.16750121151176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0.73634852675374785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1.2058132614790871E-19</v>
      </c>
      <c r="BS166" s="24">
        <f t="shared" si="169"/>
        <v>0.73634852675374785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9.0949470177292824E-13</v>
      </c>
      <c r="BZ166" s="14">
        <f>BY166*VLOOKUP('Données projet'!$B$12,Paramètres!$A$1:$I$89,3,0)*VLOOKUP('Données projet'!$B$12,Paramètres!$A$1:$I$89,5,0)</f>
        <v>4.3746695155277847E-13</v>
      </c>
      <c r="CA166" s="14">
        <f t="shared" si="170"/>
        <v>5.5346643423949219E-12</v>
      </c>
      <c r="CB166" s="22">
        <f t="shared" si="171"/>
        <v>1.0401462003625578E-11</v>
      </c>
      <c r="CC166" s="62">
        <f t="shared" si="119"/>
        <v>293.33333333334372</v>
      </c>
      <c r="CD166" s="62">
        <f ca="1">AVERAGE(OFFSET($CC$3,0,0,'Données projet'!$E$12+1,1))-AVERAGE(OFFSET($H$3,0,0,'Données projet'!$E$12+1,1))</f>
        <v>303.89994044125814</v>
      </c>
      <c r="CE166" s="62">
        <f t="shared" si="148"/>
        <v>310.35872811328807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0.72562899235167799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1.5030671791422611E-19</v>
      </c>
      <c r="CN166" s="24">
        <f t="shared" si="172"/>
        <v>0.72562899235167799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82.480973258688834</v>
      </c>
      <c r="T167" s="62">
        <f t="shared" si="142"/>
        <v>132.2124933813588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0.2514175051298036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7.1812769929082314E-20</v>
      </c>
      <c r="AC167" s="24">
        <f t="shared" si="163"/>
        <v>0.2514175051298036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-1.2710188457276673E-13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382.58588458673051</v>
      </c>
      <c r="AO167" s="62">
        <f t="shared" si="144"/>
        <v>485.5120768430603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0.60545697420660138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8.5855178057514574E-20</v>
      </c>
      <c r="AX167" s="23">
        <f t="shared" si="166"/>
        <v>0.60545697420660138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179.4725256147085</v>
      </c>
      <c r="BJ167" s="62">
        <f t="shared" si="146"/>
        <v>282.16750121151176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0.72190918127236048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8.5263873403653007E-20</v>
      </c>
      <c r="BS167" s="24">
        <f t="shared" si="169"/>
        <v>0.72190918127236048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9.0949470177292824E-13</v>
      </c>
      <c r="BZ167" s="14">
        <f>BY167*VLOOKUP('Données projet'!$B$12,Paramètres!$A$1:$I$89,3,0)*VLOOKUP('Données projet'!$B$12,Paramètres!$A$1:$I$89,5,0)</f>
        <v>4.3746695155277847E-13</v>
      </c>
      <c r="CA167" s="14">
        <f t="shared" si="170"/>
        <v>5.5346643423949219E-12</v>
      </c>
      <c r="CB167" s="22">
        <f t="shared" si="171"/>
        <v>1.0401462003625578E-11</v>
      </c>
      <c r="CC167" s="62">
        <f t="shared" si="119"/>
        <v>293.33333333334372</v>
      </c>
      <c r="CD167" s="62">
        <f ca="1">AVERAGE(OFFSET($CC$3,0,0,'Données projet'!$E$12+1,1))-AVERAGE(OFFSET($H$3,0,0,'Données projet'!$E$12+1,1))</f>
        <v>303.89994044125814</v>
      </c>
      <c r="CE167" s="62">
        <f t="shared" si="148"/>
        <v>310.35872811328807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0.71139985040164477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1.0628289949504281E-19</v>
      </c>
      <c r="CN167" s="24">
        <f t="shared" si="172"/>
        <v>0.71139985040164477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82.480973258688834</v>
      </c>
      <c r="T168" s="62">
        <f t="shared" si="142"/>
        <v>132.2124933813588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0.24648736120374426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5.0779296592643489E-20</v>
      </c>
      <c r="AC168" s="24">
        <f t="shared" si="163"/>
        <v>0.24648736120374426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-1.2710188457276673E-13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382.58588458673051</v>
      </c>
      <c r="AO168" s="62">
        <f t="shared" si="144"/>
        <v>485.5120768430603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0.59358433223469964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6.0708778604447033E-20</v>
      </c>
      <c r="AX168" s="23">
        <f t="shared" si="166"/>
        <v>0.59358433223469964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179.4725256147085</v>
      </c>
      <c r="BJ168" s="62">
        <f t="shared" si="146"/>
        <v>282.16750121151176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0.70775298254873198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6.0290663073954356E-20</v>
      </c>
      <c r="BS168" s="24">
        <f t="shared" si="169"/>
        <v>0.70775298254873198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9.0949470177292824E-13</v>
      </c>
      <c r="BZ168" s="14">
        <f>BY168*VLOOKUP('Données projet'!$B$12,Paramètres!$A$1:$I$89,3,0)*VLOOKUP('Données projet'!$B$12,Paramètres!$A$1:$I$89,5,0)</f>
        <v>4.3746695155277847E-13</v>
      </c>
      <c r="CA168" s="14">
        <f t="shared" si="170"/>
        <v>5.5346643423949219E-12</v>
      </c>
      <c r="CB168" s="22">
        <f t="shared" si="171"/>
        <v>1.0401462003625578E-11</v>
      </c>
      <c r="CC168" s="62">
        <f t="shared" si="119"/>
        <v>293.33333333334372</v>
      </c>
      <c r="CD168" s="62">
        <f ca="1">AVERAGE(OFFSET($CC$3,0,0,'Données projet'!$E$12+1,1))-AVERAGE(OFFSET($H$3,0,0,'Données projet'!$E$12+1,1))</f>
        <v>303.89994044125814</v>
      </c>
      <c r="CE168" s="62">
        <f t="shared" si="148"/>
        <v>310.35872811328807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0.69744973324633208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7.5153358957113069E-20</v>
      </c>
      <c r="CN168" s="24">
        <f t="shared" si="172"/>
        <v>0.69744973324633208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82.480973258688834</v>
      </c>
      <c r="T169" s="62">
        <f t="shared" si="142"/>
        <v>132.2124933813588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0.2416538943929841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3.5906384964541157E-20</v>
      </c>
      <c r="AC169" s="24">
        <f t="shared" si="163"/>
        <v>0.2416538943929841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-1.2710188457276673E-13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382.58588458673051</v>
      </c>
      <c r="AO169" s="62">
        <f t="shared" si="144"/>
        <v>485.5120768430603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0.58194450553027033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4.2927589028757287E-20</v>
      </c>
      <c r="AX169" s="23">
        <f t="shared" si="166"/>
        <v>0.58194450553027033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179.4725256147085</v>
      </c>
      <c r="BJ169" s="62">
        <f t="shared" si="146"/>
        <v>282.16750121151176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0.6938743782476452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4.2631936701826504E-20</v>
      </c>
      <c r="BS169" s="24">
        <f t="shared" si="169"/>
        <v>0.6938743782476452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9.0949470177292824E-13</v>
      </c>
      <c r="BZ169" s="14">
        <f>BY169*VLOOKUP('Données projet'!$B$12,Paramètres!$A$1:$I$89,3,0)*VLOOKUP('Données projet'!$B$12,Paramètres!$A$1:$I$89,5,0)</f>
        <v>4.3746695155277847E-13</v>
      </c>
      <c r="CA169" s="14">
        <f t="shared" si="170"/>
        <v>5.5346643423949219E-12</v>
      </c>
      <c r="CB169" s="22">
        <f t="shared" si="171"/>
        <v>1.0401462003625578E-11</v>
      </c>
      <c r="CC169" s="62">
        <f t="shared" si="119"/>
        <v>293.33333333334372</v>
      </c>
      <c r="CD169" s="62">
        <f ca="1">AVERAGE(OFFSET($CC$3,0,0,'Données projet'!$E$12+1,1))-AVERAGE(OFFSET($H$3,0,0,'Données projet'!$E$12+1,1))</f>
        <v>303.89994044125814</v>
      </c>
      <c r="CE169" s="62">
        <f t="shared" si="148"/>
        <v>310.35872811328807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0.68377316937970378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5.3141449747521413E-20</v>
      </c>
      <c r="CN169" s="24">
        <f t="shared" si="172"/>
        <v>0.68377316937970378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82.480973258688834</v>
      </c>
      <c r="T170" s="62">
        <f t="shared" si="142"/>
        <v>132.2124933813588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0.23691520891825929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2.5389648296321744E-20</v>
      </c>
      <c r="AC170" s="24">
        <f t="shared" si="163"/>
        <v>0.23691520891825929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-1.2710188457276673E-13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382.58588458673051</v>
      </c>
      <c r="AO170" s="62">
        <f t="shared" si="144"/>
        <v>485.5120768430603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0.57053292872792161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3.0354389302223517E-20</v>
      </c>
      <c r="AX170" s="23">
        <f t="shared" si="166"/>
        <v>0.57053292872792161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179.4725256147085</v>
      </c>
      <c r="BJ170" s="62">
        <f t="shared" si="146"/>
        <v>282.16750121151176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0.68026792491178989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3.0145331536977178E-20</v>
      </c>
      <c r="BS170" s="24">
        <f t="shared" si="169"/>
        <v>0.68026792491178989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9.0949470177292824E-13</v>
      </c>
      <c r="BZ170" s="14">
        <f>BY170*VLOOKUP('Données projet'!$B$12,Paramètres!$A$1:$I$89,3,0)*VLOOKUP('Données projet'!$B$12,Paramètres!$A$1:$I$89,5,0)</f>
        <v>4.3746695155277847E-13</v>
      </c>
      <c r="CA170" s="14">
        <f t="shared" si="170"/>
        <v>5.5346643423949219E-12</v>
      </c>
      <c r="CB170" s="22">
        <f t="shared" si="171"/>
        <v>1.0401462003625578E-11</v>
      </c>
      <c r="CC170" s="62">
        <f t="shared" si="119"/>
        <v>293.33333333334372</v>
      </c>
      <c r="CD170" s="62">
        <f ca="1">AVERAGE(OFFSET($CC$3,0,0,'Données projet'!$E$12+1,1))-AVERAGE(OFFSET($H$3,0,0,'Données projet'!$E$12+1,1))</f>
        <v>303.89994044125814</v>
      </c>
      <c r="CE170" s="62">
        <f t="shared" si="148"/>
        <v>310.35872811328807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0.67036479458861986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3.7576679478556541E-20</v>
      </c>
      <c r="CN170" s="24">
        <f t="shared" si="172"/>
        <v>0.67036479458861986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82.480973258688834</v>
      </c>
      <c r="T171" s="62">
        <f t="shared" si="142"/>
        <v>132.2124933813588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0.23226944617538109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1.7953192482270579E-20</v>
      </c>
      <c r="AC171" s="24">
        <f t="shared" si="163"/>
        <v>0.23226944617538109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-1.2710188457276673E-13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382.58588458673051</v>
      </c>
      <c r="AO171" s="62">
        <f t="shared" si="144"/>
        <v>485.5120768430603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0.55934512598629238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2.1463794514378644E-20</v>
      </c>
      <c r="AX171" s="23">
        <f t="shared" si="166"/>
        <v>0.55934512598629238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179.4725256147085</v>
      </c>
      <c r="BJ171" s="62">
        <f t="shared" si="146"/>
        <v>282.16750121151176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0.66692828582673369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2.1315968350913252E-20</v>
      </c>
      <c r="BS171" s="24">
        <f t="shared" si="169"/>
        <v>0.66692828582673369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9.0949470177292824E-13</v>
      </c>
      <c r="BZ171" s="14">
        <f>BY171*VLOOKUP('Données projet'!$B$12,Paramètres!$A$1:$I$89,3,0)*VLOOKUP('Données projet'!$B$12,Paramètres!$A$1:$I$89,5,0)</f>
        <v>4.3746695155277847E-13</v>
      </c>
      <c r="CA171" s="14">
        <f t="shared" si="170"/>
        <v>5.5346643423949219E-12</v>
      </c>
      <c r="CB171" s="22">
        <f t="shared" si="171"/>
        <v>1.0401462003625578E-11</v>
      </c>
      <c r="CC171" s="62">
        <f t="shared" si="119"/>
        <v>293.33333333334372</v>
      </c>
      <c r="CD171" s="62">
        <f ca="1">AVERAGE(OFFSET($CC$3,0,0,'Données projet'!$E$12+1,1))-AVERAGE(OFFSET($H$3,0,0,'Données projet'!$E$12+1,1))</f>
        <v>303.89994044125814</v>
      </c>
      <c r="CE171" s="62">
        <f t="shared" si="148"/>
        <v>310.35872811328807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0.65721934984888797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2.6570724873760713E-20</v>
      </c>
      <c r="CN171" s="24">
        <f t="shared" si="172"/>
        <v>0.65721934984888797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82.480973258688834</v>
      </c>
      <c r="T172" s="62">
        <f t="shared" si="142"/>
        <v>132.2124933813588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0.22771478400625525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1.2694824148160872E-20</v>
      </c>
      <c r="AC172" s="24">
        <f t="shared" si="163"/>
        <v>0.22771478400625525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-1.2710188457276673E-13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382.58588458673051</v>
      </c>
      <c r="AO172" s="62">
        <f t="shared" si="144"/>
        <v>485.5120768430603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0.54837670923254056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1.5177194651111758E-20</v>
      </c>
      <c r="AX172" s="23">
        <f t="shared" si="166"/>
        <v>0.54837670923254056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179.4725256147085</v>
      </c>
      <c r="BJ172" s="62">
        <f t="shared" si="146"/>
        <v>282.16750121151176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0.65385022892775901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1.5072665768488589E-20</v>
      </c>
      <c r="BS172" s="24">
        <f t="shared" si="169"/>
        <v>0.65385022892775901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9.0949470177292824E-13</v>
      </c>
      <c r="BZ172" s="14">
        <f>BY172*VLOOKUP('Données projet'!$B$12,Paramètres!$A$1:$I$89,3,0)*VLOOKUP('Données projet'!$B$12,Paramètres!$A$1:$I$89,5,0)</f>
        <v>4.3746695155277847E-13</v>
      </c>
      <c r="CA172" s="14">
        <f t="shared" si="170"/>
        <v>5.5346643423949219E-12</v>
      </c>
      <c r="CB172" s="22">
        <f t="shared" si="171"/>
        <v>1.0401462003625578E-11</v>
      </c>
      <c r="CC172" s="62">
        <f t="shared" si="119"/>
        <v>293.33333333334372</v>
      </c>
      <c r="CD172" s="62">
        <f ca="1">AVERAGE(OFFSET($CC$3,0,0,'Données projet'!$E$12+1,1))-AVERAGE(OFFSET($H$3,0,0,'Données projet'!$E$12+1,1))</f>
        <v>303.89994044125814</v>
      </c>
      <c r="CE172" s="62">
        <f t="shared" si="148"/>
        <v>310.35872811328807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0.64433167926257262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1.8788339739278273E-20</v>
      </c>
      <c r="CN172" s="24">
        <f t="shared" si="172"/>
        <v>0.64433167926257262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82.480973258688834</v>
      </c>
      <c r="T173" s="62">
        <f t="shared" si="142"/>
        <v>132.2124933813588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0.22324943598419636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8.9765962411352893E-21</v>
      </c>
      <c r="AC173" s="24">
        <f t="shared" si="163"/>
        <v>0.22324943598419636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-1.2710188457276673E-13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382.58588458673051</v>
      </c>
      <c r="AO173" s="62">
        <f t="shared" si="144"/>
        <v>485.5120768430603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0.53762337644125624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1.0731897257189322E-20</v>
      </c>
      <c r="AX173" s="23">
        <f t="shared" si="166"/>
        <v>0.53762337644125624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179.4725256147085</v>
      </c>
      <c r="BJ173" s="62">
        <f t="shared" si="146"/>
        <v>282.16750121151176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0.64102862474774613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1.0657984175456626E-20</v>
      </c>
      <c r="BS173" s="24">
        <f t="shared" si="169"/>
        <v>0.64102862474774613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9.0949470177292824E-13</v>
      </c>
      <c r="BZ173" s="14">
        <f>BY173*VLOOKUP('Données projet'!$B$12,Paramètres!$A$1:$I$89,3,0)*VLOOKUP('Données projet'!$B$12,Paramètres!$A$1:$I$89,5,0)</f>
        <v>4.3746695155277847E-13</v>
      </c>
      <c r="CA173" s="14">
        <f t="shared" si="170"/>
        <v>5.5346643423949219E-12</v>
      </c>
      <c r="CB173" s="22">
        <f t="shared" si="171"/>
        <v>1.0401462003625578E-11</v>
      </c>
      <c r="CC173" s="62">
        <f t="shared" si="119"/>
        <v>293.33333333334372</v>
      </c>
      <c r="CD173" s="62">
        <f ca="1">AVERAGE(OFFSET($CC$3,0,0,'Données projet'!$E$12+1,1))-AVERAGE(OFFSET($H$3,0,0,'Données projet'!$E$12+1,1))</f>
        <v>303.89994044125814</v>
      </c>
      <c r="CE173" s="62">
        <f t="shared" si="148"/>
        <v>310.35872811328807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0.63169672803575205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1.3285362436880358E-20</v>
      </c>
      <c r="CN173" s="24">
        <f t="shared" si="172"/>
        <v>0.63169672803575205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82.480973258688834</v>
      </c>
      <c r="T174" s="62">
        <f t="shared" si="142"/>
        <v>132.2124933813588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0.21887165071325668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6.3474120740804361E-21</v>
      </c>
      <c r="AC174" s="24">
        <f t="shared" si="163"/>
        <v>0.21887165071325668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-1.2710188457276673E-13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382.58588458673051</v>
      </c>
      <c r="AO174" s="62">
        <f t="shared" si="144"/>
        <v>485.5120768430603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0.52708090994712364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7.5885973255558792E-21</v>
      </c>
      <c r="AX174" s="23">
        <f t="shared" si="166"/>
        <v>0.52708090994712364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179.4725256147085</v>
      </c>
      <c r="BJ174" s="62">
        <f t="shared" si="146"/>
        <v>282.16750121151176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0.62845844440529697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7.5363328842442945E-21</v>
      </c>
      <c r="BS174" s="24">
        <f t="shared" si="169"/>
        <v>0.62845844440529697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9.0949470177292824E-13</v>
      </c>
      <c r="BZ174" s="14">
        <f>BY174*VLOOKUP('Données projet'!$B$12,Paramètres!$A$1:$I$89,3,0)*VLOOKUP('Données projet'!$B$12,Paramètres!$A$1:$I$89,5,0)</f>
        <v>4.3746695155277847E-13</v>
      </c>
      <c r="CA174" s="14">
        <f t="shared" si="170"/>
        <v>5.5346643423949219E-12</v>
      </c>
      <c r="CB174" s="22">
        <f t="shared" si="171"/>
        <v>1.0401462003625578E-11</v>
      </c>
      <c r="CC174" s="62">
        <f t="shared" si="119"/>
        <v>293.33333333334372</v>
      </c>
      <c r="CD174" s="62">
        <f ca="1">AVERAGE(OFFSET($CC$3,0,0,'Données projet'!$E$12+1,1))-AVERAGE(OFFSET($H$3,0,0,'Données projet'!$E$12+1,1))</f>
        <v>303.89994044125814</v>
      </c>
      <c r="CE174" s="62">
        <f t="shared" si="148"/>
        <v>310.35872811328807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0.61930954049593012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9.3941698696391381E-21</v>
      </c>
      <c r="CN174" s="24">
        <f t="shared" si="172"/>
        <v>0.61930954049593012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82.480973258688834</v>
      </c>
      <c r="T175" s="62">
        <f t="shared" si="142"/>
        <v>132.2124933813588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0.21457971114129476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4.4882981205676447E-21</v>
      </c>
      <c r="AC175" s="24">
        <f t="shared" si="163"/>
        <v>0.21457971114129476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-1.2710188457276673E-13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382.58588458673051</v>
      </c>
      <c r="AO175" s="62">
        <f t="shared" si="144"/>
        <v>485.5120768430603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0.51674517479067139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5.3659486285946609E-21</v>
      </c>
      <c r="AX175" s="23">
        <f t="shared" si="166"/>
        <v>0.51674517479067139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179.4725256147085</v>
      </c>
      <c r="BJ175" s="62">
        <f t="shared" si="146"/>
        <v>282.16750121151176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0.61613475763231029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5.3289920877283129E-21</v>
      </c>
      <c r="BS175" s="24">
        <f t="shared" si="169"/>
        <v>0.61613475763231029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9.0949470177292824E-13</v>
      </c>
      <c r="BZ175" s="14">
        <f>BY175*VLOOKUP('Données projet'!$B$12,Paramètres!$A$1:$I$89,3,0)*VLOOKUP('Données projet'!$B$12,Paramètres!$A$1:$I$89,5,0)</f>
        <v>4.3746695155277847E-13</v>
      </c>
      <c r="CA175" s="14">
        <f t="shared" si="170"/>
        <v>5.5346643423949219E-12</v>
      </c>
      <c r="CB175" s="22">
        <f t="shared" si="171"/>
        <v>1.0401462003625578E-11</v>
      </c>
      <c r="CC175" s="62">
        <f t="shared" si="119"/>
        <v>293.33333333334372</v>
      </c>
      <c r="CD175" s="62">
        <f ca="1">AVERAGE(OFFSET($CC$3,0,0,'Données projet'!$E$12+1,1))-AVERAGE(OFFSET($H$3,0,0,'Données projet'!$E$12+1,1))</f>
        <v>303.89994044125814</v>
      </c>
      <c r="CE175" s="62">
        <f t="shared" si="148"/>
        <v>310.35872811328807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0.60716525814832578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6.6426812184401804E-21</v>
      </c>
      <c r="CN175" s="24">
        <f t="shared" si="172"/>
        <v>0.60716525814832578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82.480973258688834</v>
      </c>
      <c r="T176" s="62">
        <f t="shared" si="142"/>
        <v>132.2124933813588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0.21037193388651437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3.173706037040218E-21</v>
      </c>
      <c r="AC176" s="24">
        <f t="shared" si="163"/>
        <v>0.21037193388651437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-1.2710188457276673E-13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382.58588458673051</v>
      </c>
      <c r="AO176" s="62">
        <f t="shared" si="144"/>
        <v>485.5120768430603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0.50661211709646115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3.7942986627779396E-21</v>
      </c>
      <c r="AX176" s="23">
        <f t="shared" si="166"/>
        <v>0.50661211709646115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179.4725256147085</v>
      </c>
      <c r="BJ176" s="62">
        <f t="shared" si="146"/>
        <v>282.16750121151176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0.60405273084023514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3.7681664421221473E-21</v>
      </c>
      <c r="BS176" s="24">
        <f t="shared" si="169"/>
        <v>0.60405273084023514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9.0949470177292824E-13</v>
      </c>
      <c r="BZ176" s="14">
        <f>BY176*VLOOKUP('Données projet'!$B$12,Paramètres!$A$1:$I$89,3,0)*VLOOKUP('Données projet'!$B$12,Paramètres!$A$1:$I$89,5,0)</f>
        <v>4.3746695155277847E-13</v>
      </c>
      <c r="CA176" s="14">
        <f t="shared" si="170"/>
        <v>5.5346643423949219E-12</v>
      </c>
      <c r="CB176" s="22">
        <f t="shared" si="171"/>
        <v>1.0401462003625578E-11</v>
      </c>
      <c r="CC176" s="62">
        <f t="shared" si="119"/>
        <v>293.33333333334372</v>
      </c>
      <c r="CD176" s="62">
        <f ca="1">AVERAGE(OFFSET($CC$3,0,0,'Données projet'!$E$12+1,1))-AVERAGE(OFFSET($H$3,0,0,'Données projet'!$E$12+1,1))</f>
        <v>303.89994044125814</v>
      </c>
      <c r="CE176" s="62">
        <f t="shared" si="148"/>
        <v>310.35872811328807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0.59525911777027707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4.6970849348195698E-21</v>
      </c>
      <c r="CN176" s="24">
        <f t="shared" si="172"/>
        <v>0.59525911777027707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82.480973258688834</v>
      </c>
      <c r="T177" s="62">
        <f t="shared" si="142"/>
        <v>132.2124933813588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0.20624666857720952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2.2441490602838223E-21</v>
      </c>
      <c r="AC177" s="24">
        <f t="shared" si="163"/>
        <v>0.20624666857720952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-1.2710188457276673E-13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382.58588458673051</v>
      </c>
      <c r="AO177" s="62">
        <f t="shared" si="144"/>
        <v>485.5120768430603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0.49667776248307949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2.6829743142973304E-21</v>
      </c>
      <c r="AX177" s="23">
        <f t="shared" si="166"/>
        <v>0.49667776248307949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179.4725256147085</v>
      </c>
      <c r="BJ177" s="62">
        <f t="shared" si="146"/>
        <v>282.16750121151176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0.59220762522424397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2.6644960438641565E-21</v>
      </c>
      <c r="BS177" s="24">
        <f t="shared" si="169"/>
        <v>0.59220762522424397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9.0949470177292824E-13</v>
      </c>
      <c r="BZ177" s="14">
        <f>BY177*VLOOKUP('Données projet'!$B$12,Paramètres!$A$1:$I$89,3,0)*VLOOKUP('Données projet'!$B$12,Paramètres!$A$1:$I$89,5,0)</f>
        <v>4.3746695155277847E-13</v>
      </c>
      <c r="CA177" s="14">
        <f t="shared" si="170"/>
        <v>5.5346643423949219E-12</v>
      </c>
      <c r="CB177" s="22">
        <f t="shared" si="171"/>
        <v>1.0401462003625578E-11</v>
      </c>
      <c r="CC177" s="62">
        <f t="shared" si="119"/>
        <v>293.33333333334372</v>
      </c>
      <c r="CD177" s="62">
        <f ca="1">AVERAGE(OFFSET($CC$3,0,0,'Données projet'!$E$12+1,1))-AVERAGE(OFFSET($H$3,0,0,'Données projet'!$E$12+1,1))</f>
        <v>303.89994044125814</v>
      </c>
      <c r="CE177" s="62">
        <f t="shared" si="148"/>
        <v>310.35872811328807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0.58358644954301342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3.3213406092200906E-21</v>
      </c>
      <c r="CN177" s="24">
        <f t="shared" si="172"/>
        <v>0.58358644954301342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82.480973258688834</v>
      </c>
      <c r="T178" s="62">
        <f t="shared" si="142"/>
        <v>132.2124933813588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0.20220229720445676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1.586853018520109E-21</v>
      </c>
      <c r="AC178" s="24">
        <f t="shared" si="163"/>
        <v>0.20220229720445676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-1.2710188457276673E-13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382.58588458673051</v>
      </c>
      <c r="AO178" s="62">
        <f t="shared" si="144"/>
        <v>485.5120768430603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0.48693821450430824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1.8971493313889698E-21</v>
      </c>
      <c r="AX178" s="23">
        <f t="shared" si="166"/>
        <v>0.48693821450430824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179.4725256147085</v>
      </c>
      <c r="BJ178" s="62">
        <f t="shared" si="146"/>
        <v>282.16750121151176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0.58059479490458132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1.8840832210610736E-21</v>
      </c>
      <c r="BS178" s="24">
        <f t="shared" si="169"/>
        <v>0.58059479490458132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9.0949470177292824E-13</v>
      </c>
      <c r="BZ178" s="14">
        <f>BY178*VLOOKUP('Données projet'!$B$12,Paramètres!$A$1:$I$89,3,0)*VLOOKUP('Données projet'!$B$12,Paramètres!$A$1:$I$89,5,0)</f>
        <v>4.3746695155277847E-13</v>
      </c>
      <c r="CA178" s="14">
        <f t="shared" si="170"/>
        <v>5.5346643423949219E-12</v>
      </c>
      <c r="CB178" s="22">
        <f t="shared" si="171"/>
        <v>1.0401462003625578E-11</v>
      </c>
      <c r="CC178" s="62">
        <f t="shared" si="119"/>
        <v>293.33333333334372</v>
      </c>
      <c r="CD178" s="62">
        <f ca="1">AVERAGE(OFFSET($CC$3,0,0,'Données projet'!$E$12+1,1))-AVERAGE(OFFSET($H$3,0,0,'Données projet'!$E$12+1,1))</f>
        <v>303.89994044125814</v>
      </c>
      <c r="CE178" s="62">
        <f t="shared" si="148"/>
        <v>310.35872811328807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0.57214267522006179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2.3485424674097853E-21</v>
      </c>
      <c r="CN178" s="24">
        <f t="shared" si="172"/>
        <v>0.57214267522006179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82.480973258688834</v>
      </c>
      <c r="T179" s="62">
        <f t="shared" si="142"/>
        <v>132.2124933813588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0.19823723348750072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1.1220745301419112E-21</v>
      </c>
      <c r="AC179" s="24">
        <f t="shared" si="163"/>
        <v>0.19823723348750072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-1.2710188457276673E-13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382.58588458673051</v>
      </c>
      <c r="AO179" s="62">
        <f t="shared" si="144"/>
        <v>485.5120768430603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0.47738965312086301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1.3414871571486652E-21</v>
      </c>
      <c r="AX179" s="23">
        <f t="shared" si="166"/>
        <v>0.47738965312086301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179.4725256147085</v>
      </c>
      <c r="BJ179" s="62">
        <f t="shared" si="146"/>
        <v>282.16750121151176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0.56920968510436021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1.3322480219320782E-21</v>
      </c>
      <c r="BS179" s="24">
        <f t="shared" si="169"/>
        <v>0.56920968510436021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9.0949470177292824E-13</v>
      </c>
      <c r="BZ179" s="14">
        <f>BY179*VLOOKUP('Données projet'!$B$12,Paramètres!$A$1:$I$89,3,0)*VLOOKUP('Données projet'!$B$12,Paramètres!$A$1:$I$89,5,0)</f>
        <v>4.3746695155277847E-13</v>
      </c>
      <c r="CA179" s="14">
        <f t="shared" si="170"/>
        <v>5.5346643423949219E-12</v>
      </c>
      <c r="CB179" s="22">
        <f t="shared" si="171"/>
        <v>1.0401462003625578E-11</v>
      </c>
      <c r="CC179" s="62">
        <f t="shared" si="119"/>
        <v>293.33333333334372</v>
      </c>
      <c r="CD179" s="62">
        <f ca="1">AVERAGE(OFFSET($CC$3,0,0,'Données projet'!$E$12+1,1))-AVERAGE(OFFSET($H$3,0,0,'Données projet'!$E$12+1,1))</f>
        <v>303.89994044125814</v>
      </c>
      <c r="CE179" s="62">
        <f t="shared" si="148"/>
        <v>310.35872811328807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0.56092330633157006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1.6606703046100455E-21</v>
      </c>
      <c r="CN179" s="24">
        <f t="shared" si="172"/>
        <v>0.56092330633157006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82.480973258688834</v>
      </c>
      <c r="T180" s="62">
        <f t="shared" si="142"/>
        <v>132.2124933813588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0.19434992225158412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7.9342650926005451E-22</v>
      </c>
      <c r="AC180" s="24">
        <f t="shared" si="163"/>
        <v>0.19434992225158412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-1.2710188457276673E-13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382.58588458673051</v>
      </c>
      <c r="AO180" s="62">
        <f t="shared" si="144"/>
        <v>485.5120768430603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0.46802833320209974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9.4857466569448489E-22</v>
      </c>
      <c r="AX180" s="23">
        <f t="shared" si="166"/>
        <v>0.46802833320209974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179.4725256147085</v>
      </c>
      <c r="BJ180" s="62">
        <f t="shared" si="146"/>
        <v>282.16750121151176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0.55804783036309014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9.4204161053053682E-22</v>
      </c>
      <c r="BS180" s="24">
        <f t="shared" si="169"/>
        <v>0.55804783036309014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9.0949470177292824E-13</v>
      </c>
      <c r="BZ180" s="14">
        <f>BY180*VLOOKUP('Données projet'!$B$12,Paramètres!$A$1:$I$89,3,0)*VLOOKUP('Données projet'!$B$12,Paramètres!$A$1:$I$89,5,0)</f>
        <v>4.3746695155277847E-13</v>
      </c>
      <c r="CA180" s="14">
        <f t="shared" si="170"/>
        <v>5.5346643423949219E-12</v>
      </c>
      <c r="CB180" s="22">
        <f t="shared" si="171"/>
        <v>1.0401462003625578E-11</v>
      </c>
      <c r="CC180" s="62">
        <f t="shared" si="119"/>
        <v>293.33333333334372</v>
      </c>
      <c r="CD180" s="62">
        <f ca="1">AVERAGE(OFFSET($CC$3,0,0,'Données projet'!$E$12+1,1))-AVERAGE(OFFSET($H$3,0,0,'Données projet'!$E$12+1,1))</f>
        <v>303.89994044125814</v>
      </c>
      <c r="CE180" s="62">
        <f t="shared" si="148"/>
        <v>310.35872811328807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0.54992394242384235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1.1742712337048928E-21</v>
      </c>
      <c r="CN180" s="24">
        <f t="shared" si="172"/>
        <v>0.54992394242384235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82.480973258688834</v>
      </c>
      <c r="T181" s="62">
        <f t="shared" si="142"/>
        <v>132.2124933813588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0.19053883881797812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5.6103726507095558E-22</v>
      </c>
      <c r="AC181" s="24">
        <f t="shared" si="163"/>
        <v>0.19053883881797812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-1.2710188457276673E-13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382.58588458673051</v>
      </c>
      <c r="AO181" s="62">
        <f t="shared" si="144"/>
        <v>485.5120768430603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0.45885058305710208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6.7074357857433261E-22</v>
      </c>
      <c r="AX181" s="23">
        <f t="shared" si="166"/>
        <v>0.45885058305710208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179.4725256147085</v>
      </c>
      <c r="BJ181" s="62">
        <f t="shared" si="146"/>
        <v>282.16750121151176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0.54710485278523713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6.6612401096603912E-22</v>
      </c>
      <c r="BS181" s="24">
        <f t="shared" si="169"/>
        <v>0.54710485278523713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9.0949470177292824E-13</v>
      </c>
      <c r="BZ181" s="14">
        <f>BY181*VLOOKUP('Données projet'!$B$12,Paramètres!$A$1:$I$89,3,0)*VLOOKUP('Données projet'!$B$12,Paramètres!$A$1:$I$89,5,0)</f>
        <v>4.3746695155277847E-13</v>
      </c>
      <c r="CA181" s="14">
        <f t="shared" si="170"/>
        <v>5.5346643423949219E-12</v>
      </c>
      <c r="CB181" s="22">
        <f t="shared" si="171"/>
        <v>1.0401462003625578E-11</v>
      </c>
      <c r="CC181" s="62">
        <f t="shared" si="119"/>
        <v>293.33333333334372</v>
      </c>
      <c r="CD181" s="62">
        <f ca="1">AVERAGE(OFFSET($CC$3,0,0,'Données projet'!$E$12+1,1))-AVERAGE(OFFSET($H$3,0,0,'Données projet'!$E$12+1,1))</f>
        <v>303.89994044125814</v>
      </c>
      <c r="CE181" s="62">
        <f t="shared" si="148"/>
        <v>310.35872811328807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0.53914026933339565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8.3033515230502293E-22</v>
      </c>
      <c r="CN181" s="24">
        <f t="shared" si="172"/>
        <v>0.53914026933339565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82.480973258688834</v>
      </c>
      <c r="T182" s="62">
        <f t="shared" si="142"/>
        <v>132.2124933813588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0.18680248840597374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3.9671325463002725E-22</v>
      </c>
      <c r="AC182" s="24">
        <f t="shared" si="163"/>
        <v>0.18680248840597374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-1.2710188457276673E-13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382.58588458673051</v>
      </c>
      <c r="AO182" s="62">
        <f t="shared" si="144"/>
        <v>485.5120768430603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0.44985280299457298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4.7428733284724245E-22</v>
      </c>
      <c r="AX182" s="23">
        <f t="shared" si="166"/>
        <v>0.44985280299457298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179.4725256147085</v>
      </c>
      <c r="BJ182" s="62">
        <f t="shared" si="146"/>
        <v>282.16750121151176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0.53637646032312858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4.7102080526526841E-22</v>
      </c>
      <c r="BS182" s="24">
        <f t="shared" si="169"/>
        <v>0.53637646032312858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9.0949470177292824E-13</v>
      </c>
      <c r="BZ182" s="14">
        <f>BY182*VLOOKUP('Données projet'!$B$12,Paramètres!$A$1:$I$89,3,0)*VLOOKUP('Données projet'!$B$12,Paramètres!$A$1:$I$89,5,0)</f>
        <v>4.3746695155277847E-13</v>
      </c>
      <c r="CA182" s="14">
        <f t="shared" si="170"/>
        <v>5.5346643423949219E-12</v>
      </c>
      <c r="CB182" s="22">
        <f t="shared" si="171"/>
        <v>1.0401462003625578E-11</v>
      </c>
      <c r="CC182" s="62">
        <f t="shared" si="119"/>
        <v>293.33333333334372</v>
      </c>
      <c r="CD182" s="62">
        <f ca="1">AVERAGE(OFFSET($CC$3,0,0,'Données projet'!$E$12+1,1))-AVERAGE(OFFSET($H$3,0,0,'Données projet'!$E$12+1,1))</f>
        <v>303.89994044125814</v>
      </c>
      <c r="CE182" s="62">
        <f t="shared" si="148"/>
        <v>310.35872811328807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0.52856805749486147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5.8713561685244651E-22</v>
      </c>
      <c r="CN182" s="24">
        <f t="shared" si="172"/>
        <v>0.52856805749486147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82.480973258688834</v>
      </c>
      <c r="T183" s="62">
        <f t="shared" si="142"/>
        <v>132.2124933813588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0.18313940554660005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2.8051863253547779E-22</v>
      </c>
      <c r="AC183" s="24">
        <f t="shared" si="163"/>
        <v>0.18313940554660005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-1.2710188457276673E-13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382.58588458673051</v>
      </c>
      <c r="AO183" s="62">
        <f t="shared" si="144"/>
        <v>485.5120768430603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0.44103146391096615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3.353717892871663E-22</v>
      </c>
      <c r="AX183" s="23">
        <f t="shared" si="166"/>
        <v>0.44103146391096615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179.4725256147085</v>
      </c>
      <c r="BJ183" s="62">
        <f t="shared" si="146"/>
        <v>282.16750121151176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0.52585844509352875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3.3306200548301956E-22</v>
      </c>
      <c r="BS183" s="24">
        <f t="shared" si="169"/>
        <v>0.52585844509352875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9.0949470177292824E-13</v>
      </c>
      <c r="BZ183" s="14">
        <f>BY183*VLOOKUP('Données projet'!$B$12,Paramètres!$A$1:$I$89,3,0)*VLOOKUP('Données projet'!$B$12,Paramètres!$A$1:$I$89,5,0)</f>
        <v>4.3746695155277847E-13</v>
      </c>
      <c r="CA183" s="14">
        <f t="shared" si="170"/>
        <v>5.5346643423949219E-12</v>
      </c>
      <c r="CB183" s="22">
        <f t="shared" si="171"/>
        <v>1.0401462003625578E-11</v>
      </c>
      <c r="CC183" s="62">
        <f t="shared" si="119"/>
        <v>293.33333333334372</v>
      </c>
      <c r="CD183" s="62">
        <f ca="1">AVERAGE(OFFSET($CC$3,0,0,'Données projet'!$E$12+1,1))-AVERAGE(OFFSET($H$3,0,0,'Données projet'!$E$12+1,1))</f>
        <v>303.89994044125814</v>
      </c>
      <c r="CE183" s="62">
        <f t="shared" si="148"/>
        <v>310.35872811328807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0.51820316028206848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4.1516757615251151E-22</v>
      </c>
      <c r="CN183" s="24">
        <f t="shared" si="172"/>
        <v>0.51820316028206848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82.480973258688834</v>
      </c>
      <c r="T184" s="62">
        <f t="shared" si="142"/>
        <v>132.2124933813588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0.17954815350783876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1.9835662731501363E-22</v>
      </c>
      <c r="AC184" s="24">
        <f t="shared" si="163"/>
        <v>0.17954815350783876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-1.2710188457276673E-13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382.58588458673051</v>
      </c>
      <c r="AO184" s="62">
        <f t="shared" si="144"/>
        <v>485.5120768430603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0.4323831059063033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2.3714366642362122E-22</v>
      </c>
      <c r="AX184" s="23">
        <f t="shared" si="166"/>
        <v>0.4323831059063033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179.4725256147085</v>
      </c>
      <c r="BJ184" s="62">
        <f t="shared" si="146"/>
        <v>282.16750121151176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0.51554668172722551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2.355104026326342E-22</v>
      </c>
      <c r="BS184" s="24">
        <f t="shared" si="169"/>
        <v>0.51554668172722551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9.0949470177292824E-13</v>
      </c>
      <c r="BZ184" s="14">
        <f>BY184*VLOOKUP('Données projet'!$B$12,Paramètres!$A$1:$I$89,3,0)*VLOOKUP('Données projet'!$B$12,Paramètres!$A$1:$I$89,5,0)</f>
        <v>4.3746695155277847E-13</v>
      </c>
      <c r="CA184" s="14">
        <f t="shared" si="170"/>
        <v>5.5346643423949219E-12</v>
      </c>
      <c r="CB184" s="22">
        <f t="shared" si="171"/>
        <v>1.0401462003625578E-11</v>
      </c>
      <c r="CC184" s="62">
        <f t="shared" si="119"/>
        <v>293.33333333334372</v>
      </c>
      <c r="CD184" s="62">
        <f ca="1">AVERAGE(OFFSET($CC$3,0,0,'Données projet'!$E$12+1,1))-AVERAGE(OFFSET($H$3,0,0,'Données projet'!$E$12+1,1))</f>
        <v>303.89994044125814</v>
      </c>
      <c r="CE184" s="62">
        <f t="shared" si="148"/>
        <v>310.35872811328807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0.50804151238165529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2.935678084262233E-22</v>
      </c>
      <c r="CN184" s="24">
        <f t="shared" si="172"/>
        <v>0.50804151238165529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82.480973258688834</v>
      </c>
      <c r="T185" s="62">
        <f t="shared" si="142"/>
        <v>132.2124933813588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0.1760273237311101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1.402593162677389E-22</v>
      </c>
      <c r="AC185" s="24">
        <f t="shared" si="163"/>
        <v>0.1760273237311101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-1.2710188457276673E-13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382.58588458673051</v>
      </c>
      <c r="AO185" s="62">
        <f t="shared" si="144"/>
        <v>485.5120768430603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0.42390433692713436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1.6768589464358315E-22</v>
      </c>
      <c r="AX185" s="23">
        <f t="shared" si="166"/>
        <v>0.42390433692713436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179.4725256147085</v>
      </c>
      <c r="BJ185" s="62">
        <f t="shared" si="146"/>
        <v>282.16750121151176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0.50543712575098088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1.6653100274150978E-22</v>
      </c>
      <c r="BS185" s="24">
        <f t="shared" si="169"/>
        <v>0.50543712575098088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9.0949470177292824E-13</v>
      </c>
      <c r="BZ185" s="14">
        <f>BY185*VLOOKUP('Données projet'!$B$12,Paramètres!$A$1:$I$89,3,0)*VLOOKUP('Données projet'!$B$12,Paramètres!$A$1:$I$89,5,0)</f>
        <v>4.3746695155277847E-13</v>
      </c>
      <c r="CA185" s="14">
        <f t="shared" si="170"/>
        <v>5.5346643423949219E-12</v>
      </c>
      <c r="CB185" s="22">
        <f t="shared" si="171"/>
        <v>1.0401462003625578E-11</v>
      </c>
      <c r="CC185" s="62">
        <f t="shared" si="119"/>
        <v>293.33333333334372</v>
      </c>
      <c r="CD185" s="62">
        <f ca="1">AVERAGE(OFFSET($CC$3,0,0,'Données projet'!$E$12+1,1))-AVERAGE(OFFSET($H$3,0,0,'Données projet'!$E$12+1,1))</f>
        <v>303.89994044125814</v>
      </c>
      <c r="CE185" s="62">
        <f t="shared" si="148"/>
        <v>310.35872811328807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0.49807912819857597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2.075837880762558E-22</v>
      </c>
      <c r="CN185" s="24">
        <f t="shared" si="172"/>
        <v>0.49807912819857597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82.480973258688834</v>
      </c>
      <c r="T186" s="62">
        <f t="shared" si="142"/>
        <v>132.2124933813588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0.17257553527880898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9.9178313657506814E-23</v>
      </c>
      <c r="AC186" s="24">
        <f t="shared" si="163"/>
        <v>0.17257553527880898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-1.2710188457276673E-13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382.58588458673051</v>
      </c>
      <c r="AO186" s="62">
        <f t="shared" si="144"/>
        <v>485.5120768430603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0.41559183143610851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1.1857183321181061E-22</v>
      </c>
      <c r="AX186" s="23">
        <f t="shared" si="166"/>
        <v>0.41559183143610851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179.4725256147085</v>
      </c>
      <c r="BJ186" s="62">
        <f t="shared" si="146"/>
        <v>282.16750121151176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0.4955258120012101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1.177552013163171E-22</v>
      </c>
      <c r="BS186" s="24">
        <f t="shared" si="169"/>
        <v>0.4955258120012101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9.0949470177292824E-13</v>
      </c>
      <c r="BZ186" s="14">
        <f>BY186*VLOOKUP('Données projet'!$B$12,Paramètres!$A$1:$I$89,3,0)*VLOOKUP('Données projet'!$B$12,Paramètres!$A$1:$I$89,5,0)</f>
        <v>4.3746695155277847E-13</v>
      </c>
      <c r="CA186" s="14">
        <f t="shared" si="170"/>
        <v>5.5346643423949219E-12</v>
      </c>
      <c r="CB186" s="22">
        <f t="shared" si="171"/>
        <v>1.0401462003625578E-11</v>
      </c>
      <c r="CC186" s="62">
        <f t="shared" si="119"/>
        <v>293.33333333334372</v>
      </c>
      <c r="CD186" s="62">
        <f ca="1">AVERAGE(OFFSET($CC$3,0,0,'Données projet'!$E$12+1,1))-AVERAGE(OFFSET($H$3,0,0,'Données projet'!$E$12+1,1))</f>
        <v>303.89994044125814</v>
      </c>
      <c r="CE186" s="62">
        <f t="shared" si="148"/>
        <v>310.35872811328807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0.48831210029287253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1.4678390421311167E-22</v>
      </c>
      <c r="CN186" s="24">
        <f t="shared" si="172"/>
        <v>0.48831210029287253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82.480973258688834</v>
      </c>
      <c r="T187" s="62">
        <f t="shared" si="142"/>
        <v>132.2124933813588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0.16919143429267441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7.0129658133869448E-23</v>
      </c>
      <c r="AC187" s="24">
        <f t="shared" si="163"/>
        <v>0.16919143429267441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-1.2710188457276673E-13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382.58588458673051</v>
      </c>
      <c r="AO187" s="62">
        <f t="shared" si="144"/>
        <v>485.5120768430603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0.40744232910763395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8.3842947321791576E-23</v>
      </c>
      <c r="AX187" s="23">
        <f t="shared" si="166"/>
        <v>0.40744232910763395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179.4725256147085</v>
      </c>
      <c r="BJ187" s="62">
        <f t="shared" si="146"/>
        <v>282.16750121151176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0.48580885306876787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8.326550137075489E-23</v>
      </c>
      <c r="BS187" s="24">
        <f t="shared" si="169"/>
        <v>0.48580885306876787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9.0949470177292824E-13</v>
      </c>
      <c r="BZ187" s="14">
        <f>BY187*VLOOKUP('Données projet'!$B$12,Paramètres!$A$1:$I$89,3,0)*VLOOKUP('Données projet'!$B$12,Paramètres!$A$1:$I$89,5,0)</f>
        <v>4.3746695155277847E-13</v>
      </c>
      <c r="CA187" s="14">
        <f t="shared" si="170"/>
        <v>5.5346643423949219E-12</v>
      </c>
      <c r="CB187" s="22">
        <f t="shared" si="171"/>
        <v>1.0401462003625578E-11</v>
      </c>
      <c r="CC187" s="62">
        <f t="shared" si="119"/>
        <v>293.33333333334372</v>
      </c>
      <c r="CD187" s="62">
        <f ca="1">AVERAGE(OFFSET($CC$3,0,0,'Données projet'!$E$12+1,1))-AVERAGE(OFFSET($H$3,0,0,'Données projet'!$E$12+1,1))</f>
        <v>303.89994044125814</v>
      </c>
      <c r="CE187" s="62">
        <f t="shared" si="148"/>
        <v>310.35872811328807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0.47873659784710115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1.0379189403812791E-22</v>
      </c>
      <c r="CN187" s="24">
        <f t="shared" si="172"/>
        <v>0.47873659784710115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82.480973258688834</v>
      </c>
      <c r="T188" s="62">
        <f t="shared" si="142"/>
        <v>132.2124933813588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0.16587369346278016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4.9589156828753407E-23</v>
      </c>
      <c r="AC188" s="24">
        <f t="shared" si="163"/>
        <v>0.16587369346278016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-1.2710188457276673E-13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382.58588458673051</v>
      </c>
      <c r="AO188" s="62">
        <f t="shared" si="144"/>
        <v>485.5120768430603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0.39945263354911514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5.9285916605905306E-23</v>
      </c>
      <c r="AX188" s="23">
        <f t="shared" si="166"/>
        <v>0.39945263354911514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179.4725256147085</v>
      </c>
      <c r="BJ188" s="62">
        <f t="shared" si="146"/>
        <v>282.16750121151176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0.47628243777423113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5.8877600658158551E-23</v>
      </c>
      <c r="BS188" s="24">
        <f t="shared" si="169"/>
        <v>0.47628243777423113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9.0949470177292824E-13</v>
      </c>
      <c r="BZ188" s="14">
        <f>BY188*VLOOKUP('Données projet'!$B$12,Paramètres!$A$1:$I$89,3,0)*VLOOKUP('Données projet'!$B$12,Paramètres!$A$1:$I$89,5,0)</f>
        <v>4.3746695155277847E-13</v>
      </c>
      <c r="CA188" s="14">
        <f t="shared" si="170"/>
        <v>5.5346643423949219E-12</v>
      </c>
      <c r="CB188" s="22">
        <f t="shared" si="171"/>
        <v>1.0401462003625578E-11</v>
      </c>
      <c r="CC188" s="62">
        <f t="shared" si="119"/>
        <v>293.33333333334372</v>
      </c>
      <c r="CD188" s="62">
        <f ca="1">AVERAGE(OFFSET($CC$3,0,0,'Données projet'!$E$12+1,1))-AVERAGE(OFFSET($H$3,0,0,'Données projet'!$E$12+1,1))</f>
        <v>303.89994044125814</v>
      </c>
      <c r="CE188" s="62">
        <f t="shared" si="148"/>
        <v>310.35872811328807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0.46934886516381152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7.3391952106555849E-23</v>
      </c>
      <c r="CN188" s="24">
        <f t="shared" si="172"/>
        <v>0.46934886516381152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82.480973258688834</v>
      </c>
      <c r="T189" s="62">
        <f t="shared" si="142"/>
        <v>132.2124933813588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0.16262101150693806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3.5064829066934724E-23</v>
      </c>
      <c r="AC189" s="24">
        <f t="shared" si="163"/>
        <v>0.16262101150693806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-1.2710188457276673E-13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382.58588458673051</v>
      </c>
      <c r="AO189" s="62">
        <f t="shared" si="144"/>
        <v>485.5120768430603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0.39161961104726578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4.1921473660895788E-23</v>
      </c>
      <c r="AX189" s="23">
        <f t="shared" si="166"/>
        <v>0.39161961104726578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179.4725256147085</v>
      </c>
      <c r="BJ189" s="62">
        <f t="shared" si="146"/>
        <v>282.16750121151176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0.46694282967308065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4.1632750685377445E-23</v>
      </c>
      <c r="BS189" s="24">
        <f t="shared" si="169"/>
        <v>0.46694282967308065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9.0949470177292824E-13</v>
      </c>
      <c r="BZ189" s="14">
        <f>BY189*VLOOKUP('Données projet'!$B$12,Paramètres!$A$1:$I$89,3,0)*VLOOKUP('Données projet'!$B$12,Paramètres!$A$1:$I$89,5,0)</f>
        <v>4.3746695155277847E-13</v>
      </c>
      <c r="CA189" s="14">
        <f t="shared" si="170"/>
        <v>5.5346643423949219E-12</v>
      </c>
      <c r="CB189" s="22">
        <f t="shared" si="171"/>
        <v>1.0401462003625578E-11</v>
      </c>
      <c r="CC189" s="62">
        <f t="shared" si="119"/>
        <v>293.33333333334372</v>
      </c>
      <c r="CD189" s="62">
        <f ca="1">AVERAGE(OFFSET($CC$3,0,0,'Données projet'!$E$12+1,1))-AVERAGE(OFFSET($H$3,0,0,'Données projet'!$E$12+1,1))</f>
        <v>303.89994044125814</v>
      </c>
      <c r="CE189" s="62">
        <f t="shared" si="148"/>
        <v>310.35872811328807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0.46014522019248966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5.1895947019063968E-23</v>
      </c>
      <c r="CN189" s="24">
        <f t="shared" si="172"/>
        <v>0.46014522019248966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82.480973258688834</v>
      </c>
      <c r="T190" s="62">
        <f t="shared" si="142"/>
        <v>132.2124933813588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0.1594321126603099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2.4794578414376703E-23</v>
      </c>
      <c r="AC190" s="24">
        <f t="shared" si="163"/>
        <v>0.1594321126603099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-1.2710188457276673E-13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382.58588458673051</v>
      </c>
      <c r="AO190" s="62">
        <f t="shared" si="144"/>
        <v>485.5120768430603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0.38394018933900576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2.9642958302952653E-23</v>
      </c>
      <c r="AX190" s="23">
        <f t="shared" si="166"/>
        <v>0.38394018933900576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179.4725256147085</v>
      </c>
      <c r="BJ190" s="62">
        <f t="shared" si="146"/>
        <v>282.16750121151176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0.45778636559019531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2.9438800329079275E-23</v>
      </c>
      <c r="BS190" s="24">
        <f t="shared" si="169"/>
        <v>0.45778636559019531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9.0949470177292824E-13</v>
      </c>
      <c r="BZ190" s="14">
        <f>BY190*VLOOKUP('Données projet'!$B$12,Paramètres!$A$1:$I$89,3,0)*VLOOKUP('Données projet'!$B$12,Paramètres!$A$1:$I$89,5,0)</f>
        <v>4.3746695155277847E-13</v>
      </c>
      <c r="CA190" s="14">
        <f t="shared" si="170"/>
        <v>5.5346643423949219E-12</v>
      </c>
      <c r="CB190" s="22">
        <f t="shared" si="171"/>
        <v>1.0401462003625578E-11</v>
      </c>
      <c r="CC190" s="62">
        <f t="shared" si="119"/>
        <v>293.33333333334372</v>
      </c>
      <c r="CD190" s="62">
        <f ca="1">AVERAGE(OFFSET($CC$3,0,0,'Données projet'!$E$12+1,1))-AVERAGE(OFFSET($H$3,0,0,'Données projet'!$E$12+1,1))</f>
        <v>303.89994044125814</v>
      </c>
      <c r="CE190" s="62">
        <f t="shared" si="148"/>
        <v>310.35872811328807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0.45112205308538628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3.669597605327793E-23</v>
      </c>
      <c r="CN190" s="24">
        <f t="shared" si="172"/>
        <v>0.45112205308538628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82.480973258688834</v>
      </c>
      <c r="T191" s="62">
        <f t="shared" si="142"/>
        <v>132.2124933813588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0.1563057461750279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1.7532414533467362E-23</v>
      </c>
      <c r="AC191" s="24">
        <f t="shared" si="163"/>
        <v>0.1563057461750279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-1.2710188457276673E-13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382.58588458673051</v>
      </c>
      <c r="AO191" s="62">
        <f t="shared" si="144"/>
        <v>485.5120768430603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0.37641135640645995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2.0960736830447894E-23</v>
      </c>
      <c r="AX191" s="23">
        <f t="shared" si="166"/>
        <v>0.37641135640645995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179.4725256147085</v>
      </c>
      <c r="BJ191" s="62">
        <f t="shared" si="146"/>
        <v>282.16750121151176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0.44880945418308371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2.0816375342688722E-23</v>
      </c>
      <c r="BS191" s="24">
        <f t="shared" si="169"/>
        <v>0.44880945418308371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9.0949470177292824E-13</v>
      </c>
      <c r="BZ191" s="14">
        <f>BY191*VLOOKUP('Données projet'!$B$12,Paramètres!$A$1:$I$89,3,0)*VLOOKUP('Données projet'!$B$12,Paramètres!$A$1:$I$89,5,0)</f>
        <v>4.3746695155277847E-13</v>
      </c>
      <c r="CA191" s="14">
        <f t="shared" si="170"/>
        <v>5.5346643423949219E-12</v>
      </c>
      <c r="CB191" s="22">
        <f t="shared" si="171"/>
        <v>1.0401462003625578E-11</v>
      </c>
      <c r="CC191" s="62">
        <f t="shared" si="119"/>
        <v>293.33333333334372</v>
      </c>
      <c r="CD191" s="62">
        <f ca="1">AVERAGE(OFFSET($CC$3,0,0,'Données projet'!$E$12+1,1))-AVERAGE(OFFSET($H$3,0,0,'Données projet'!$E$12+1,1))</f>
        <v>303.89994044125814</v>
      </c>
      <c r="CE191" s="62">
        <f t="shared" si="148"/>
        <v>310.35872811328807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0.44227582478166472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2.5947973509531987E-23</v>
      </c>
      <c r="CN191" s="24">
        <f t="shared" si="172"/>
        <v>0.44227582478166472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82.480973258688834</v>
      </c>
      <c r="T192" s="62">
        <f t="shared" si="142"/>
        <v>132.2124933813588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0.15324068582962702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1.2397289207188352E-23</v>
      </c>
      <c r="AC192" s="24">
        <f t="shared" si="163"/>
        <v>0.15324068582962702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-1.2710188457276673E-13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382.58588458673051</v>
      </c>
      <c r="AO192" s="62">
        <f t="shared" si="144"/>
        <v>485.5120768430603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0.36903015929558675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1.4821479151476326E-23</v>
      </c>
      <c r="AX192" s="23">
        <f t="shared" si="166"/>
        <v>0.36903015929558675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179.4725256147085</v>
      </c>
      <c r="BJ192" s="62">
        <f t="shared" si="146"/>
        <v>282.16750121151176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0.44000857453329023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1.4719400164539638E-23</v>
      </c>
      <c r="BS192" s="24">
        <f t="shared" si="169"/>
        <v>0.44000857453329023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9.0949470177292824E-13</v>
      </c>
      <c r="BZ192" s="14">
        <f>BY192*VLOOKUP('Données projet'!$B$12,Paramètres!$A$1:$I$89,3,0)*VLOOKUP('Données projet'!$B$12,Paramètres!$A$1:$I$89,5,0)</f>
        <v>4.3746695155277847E-13</v>
      </c>
      <c r="CA192" s="14">
        <f t="shared" si="170"/>
        <v>5.5346643423949219E-12</v>
      </c>
      <c r="CB192" s="22">
        <f t="shared" si="171"/>
        <v>1.0401462003625578E-11</v>
      </c>
      <c r="CC192" s="62">
        <f t="shared" si="119"/>
        <v>293.33333333334372</v>
      </c>
      <c r="CD192" s="62">
        <f ca="1">AVERAGE(OFFSET($CC$3,0,0,'Données projet'!$E$12+1,1))-AVERAGE(OFFSET($H$3,0,0,'Données projet'!$E$12+1,1))</f>
        <v>303.89994044125814</v>
      </c>
      <c r="CE192" s="62">
        <f t="shared" si="148"/>
        <v>310.35872811328807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0.43360306561931267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1.8347988026638968E-23</v>
      </c>
      <c r="CN192" s="24">
        <f t="shared" si="172"/>
        <v>0.43360306561931267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82.480973258688834</v>
      </c>
      <c r="T193" s="62">
        <f t="shared" si="142"/>
        <v>132.2124933813588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0.15023572944809724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8.766207266733681E-24</v>
      </c>
      <c r="AC193" s="24">
        <f t="shared" si="163"/>
        <v>0.15023572944809724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-1.2710188457276673E-13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382.58588458673051</v>
      </c>
      <c r="AO193" s="62">
        <f t="shared" si="144"/>
        <v>485.5120768430603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0.36179370295797203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1.0480368415223947E-23</v>
      </c>
      <c r="AX193" s="23">
        <f t="shared" si="166"/>
        <v>0.36179370295797203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179.4725256147085</v>
      </c>
      <c r="BJ193" s="62">
        <f t="shared" si="146"/>
        <v>282.16750121151176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0.43138027476542268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1.0408187671344361E-23</v>
      </c>
      <c r="BS193" s="24">
        <f t="shared" si="169"/>
        <v>0.43138027476542268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9.0949470177292824E-13</v>
      </c>
      <c r="BZ193" s="14">
        <f>BY193*VLOOKUP('Données projet'!$B$12,Paramètres!$A$1:$I$89,3,0)*VLOOKUP('Données projet'!$B$12,Paramètres!$A$1:$I$89,5,0)</f>
        <v>4.3746695155277847E-13</v>
      </c>
      <c r="CA193" s="14">
        <f t="shared" si="170"/>
        <v>5.5346643423949219E-12</v>
      </c>
      <c r="CB193" s="22">
        <f t="shared" si="171"/>
        <v>1.0401462003625578E-11</v>
      </c>
      <c r="CC193" s="62">
        <f t="shared" si="119"/>
        <v>293.33333333334372</v>
      </c>
      <c r="CD193" s="62">
        <f ca="1">AVERAGE(OFFSET($CC$3,0,0,'Données projet'!$E$12+1,1))-AVERAGE(OFFSET($H$3,0,0,'Données projet'!$E$12+1,1))</f>
        <v>303.89994044125814</v>
      </c>
      <c r="CE193" s="62">
        <f t="shared" si="148"/>
        <v>310.35872811328807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0.42510037397427358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1.2973986754765995E-23</v>
      </c>
      <c r="CN193" s="24">
        <f t="shared" si="172"/>
        <v>0.42510037397427358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82.480973258688834</v>
      </c>
      <c r="T194" s="62">
        <f t="shared" si="142"/>
        <v>132.2124933813588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0.14728969842836684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6.1986446035941759E-24</v>
      </c>
      <c r="AC194" s="24">
        <f t="shared" si="163"/>
        <v>0.14728969842836684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-1.2710188457276673E-13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382.58588458673051</v>
      </c>
      <c r="AO194" s="62">
        <f t="shared" si="144"/>
        <v>485.5120768430603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0.3546991491153354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7.4107395757381632E-24</v>
      </c>
      <c r="AX194" s="23">
        <f t="shared" si="166"/>
        <v>0.3546991491153354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179.4725256147085</v>
      </c>
      <c r="BJ194" s="62">
        <f t="shared" si="146"/>
        <v>282.16750121151176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0.4229211706932598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7.3597000822698189E-24</v>
      </c>
      <c r="BS194" s="24">
        <f t="shared" si="169"/>
        <v>0.4229211706932598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9.0949470177292824E-13</v>
      </c>
      <c r="BZ194" s="14">
        <f>BY194*VLOOKUP('Données projet'!$B$12,Paramètres!$A$1:$I$89,3,0)*VLOOKUP('Données projet'!$B$12,Paramètres!$A$1:$I$89,5,0)</f>
        <v>4.3746695155277847E-13</v>
      </c>
      <c r="CA194" s="14">
        <f t="shared" si="170"/>
        <v>5.5346643423949219E-12</v>
      </c>
      <c r="CB194" s="22">
        <f t="shared" si="171"/>
        <v>1.0401462003625578E-11</v>
      </c>
      <c r="CC194" s="62">
        <f t="shared" si="119"/>
        <v>293.33333333334372</v>
      </c>
      <c r="CD194" s="62">
        <f ca="1">AVERAGE(OFFSET($CC$3,0,0,'Données projet'!$E$12+1,1))-AVERAGE(OFFSET($H$3,0,0,'Données projet'!$E$12+1,1))</f>
        <v>303.89994044125814</v>
      </c>
      <c r="CE194" s="62">
        <f t="shared" si="148"/>
        <v>310.35872811328807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0.41676441492626387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9.1739940133194855E-24</v>
      </c>
      <c r="CN194" s="24">
        <f t="shared" si="172"/>
        <v>0.41676441492626387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82.480973258688834</v>
      </c>
      <c r="T195" s="62">
        <f t="shared" si="142"/>
        <v>132.2124933813588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0.14440143728003185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4.3831036333668405E-24</v>
      </c>
      <c r="AC195" s="24">
        <f t="shared" si="163"/>
        <v>0.14440143728003185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-1.2710188457276673E-13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382.58588458673051</v>
      </c>
      <c r="AO195" s="62">
        <f t="shared" si="144"/>
        <v>485.5120768430603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0.34774371514630231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5.2401842076119735E-24</v>
      </c>
      <c r="AX195" s="23">
        <f t="shared" si="166"/>
        <v>0.34774371514630231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179.4725256147085</v>
      </c>
      <c r="BJ195" s="62">
        <f t="shared" si="146"/>
        <v>282.16750121151176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0.41462794449240803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5.2040938356721806E-24</v>
      </c>
      <c r="BS195" s="24">
        <f t="shared" si="169"/>
        <v>0.41462794449240803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9.0949470177292824E-13</v>
      </c>
      <c r="BZ195" s="14">
        <f>BY195*VLOOKUP('Données projet'!$B$12,Paramètres!$A$1:$I$89,3,0)*VLOOKUP('Données projet'!$B$12,Paramètres!$A$1:$I$89,5,0)</f>
        <v>4.3746695155277847E-13</v>
      </c>
      <c r="CA195" s="14">
        <f t="shared" si="170"/>
        <v>5.5346643423949219E-12</v>
      </c>
      <c r="CB195" s="22">
        <f t="shared" si="171"/>
        <v>1.0401462003625578E-11</v>
      </c>
      <c r="CC195" s="62">
        <f t="shared" si="119"/>
        <v>293.33333333334372</v>
      </c>
      <c r="CD195" s="62">
        <f ca="1">AVERAGE(OFFSET($CC$3,0,0,'Données projet'!$E$12+1,1))-AVERAGE(OFFSET($H$3,0,0,'Données projet'!$E$12+1,1))</f>
        <v>303.89994044125814</v>
      </c>
      <c r="CE195" s="62">
        <f t="shared" si="148"/>
        <v>310.35872811328807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0.40859191895075264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6.486993377382999E-24</v>
      </c>
      <c r="CN195" s="24">
        <f t="shared" si="172"/>
        <v>0.40859191895075264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82.480973258688834</v>
      </c>
      <c r="T196" s="62">
        <f t="shared" si="142"/>
        <v>132.2124933813588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0.14156981317115036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3.0993223017970879E-24</v>
      </c>
      <c r="AC196" s="24">
        <f t="shared" si="163"/>
        <v>0.14156981317115036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-1.2710188457276673E-13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382.58588458673051</v>
      </c>
      <c r="AO196" s="62">
        <f t="shared" si="144"/>
        <v>485.5120768430603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0.34092467299500617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3.7053697878690816E-24</v>
      </c>
      <c r="AX196" s="23">
        <f t="shared" si="166"/>
        <v>0.34092467299500617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179.4725256147085</v>
      </c>
      <c r="BJ196" s="62">
        <f t="shared" si="146"/>
        <v>282.16750121151176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0.40649734339898641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3.6798500411349094E-24</v>
      </c>
      <c r="BS196" s="24">
        <f t="shared" si="169"/>
        <v>0.40649734339898641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9.0949470177292824E-13</v>
      </c>
      <c r="BZ196" s="14">
        <f>BY196*VLOOKUP('Données projet'!$B$12,Paramètres!$A$1:$I$89,3,0)*VLOOKUP('Données projet'!$B$12,Paramètres!$A$1:$I$89,5,0)</f>
        <v>4.3746695155277847E-13</v>
      </c>
      <c r="CA196" s="14">
        <f t="shared" si="170"/>
        <v>5.5346643423949219E-12</v>
      </c>
      <c r="CB196" s="22">
        <f t="shared" si="171"/>
        <v>1.0401462003625578E-11</v>
      </c>
      <c r="CC196" s="62">
        <f t="shared" ref="CC196:CC203" si="195">CB196+(BT196+BU196)*44/12</f>
        <v>293.33333333334372</v>
      </c>
      <c r="CD196" s="62">
        <f ca="1">AVERAGE(OFFSET($CC$3,0,0,'Données projet'!$E$12+1,1))-AVERAGE(OFFSET($H$3,0,0,'Données projet'!$E$12+1,1))</f>
        <v>303.89994044125814</v>
      </c>
      <c r="CE196" s="62">
        <f t="shared" si="148"/>
        <v>310.35872811328807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0.40057968063659088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4.5869970066597435E-24</v>
      </c>
      <c r="CN196" s="24">
        <f t="shared" si="172"/>
        <v>0.40057968063659088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82.480973258688834</v>
      </c>
      <c r="T197" s="62">
        <f t="shared" ref="T197:T203" si="204">$T$3</f>
        <v>132.2124933813588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0.13879371548392389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2.1915518166834202E-24</v>
      </c>
      <c r="AC197" s="24">
        <f t="shared" si="163"/>
        <v>0.13879371548392389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-1.2710188457276673E-13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382.58588458673051</v>
      </c>
      <c r="AO197" s="62">
        <f t="shared" ref="AO197:AO203" si="205">$AO$3</f>
        <v>485.5120768430603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0.3342393481010919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2.6200921038059868E-24</v>
      </c>
      <c r="AX197" s="23">
        <f t="shared" si="166"/>
        <v>0.3342393481010919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179.4725256147085</v>
      </c>
      <c r="BJ197" s="62">
        <f t="shared" ref="BJ197:BJ203" si="206">$BJ$3</f>
        <v>282.16750121151176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0.39852617843382981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2.6020469178360903E-24</v>
      </c>
      <c r="BS197" s="24">
        <f t="shared" si="169"/>
        <v>0.39852617843382981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9.0949470177292824E-13</v>
      </c>
      <c r="BZ197" s="14">
        <f>BY197*VLOOKUP('Données projet'!$B$12,Paramètres!$A$1:$I$89,3,0)*VLOOKUP('Données projet'!$B$12,Paramètres!$A$1:$I$89,5,0)</f>
        <v>4.3746695155277847E-13</v>
      </c>
      <c r="CA197" s="14">
        <f t="shared" si="170"/>
        <v>5.5346643423949219E-12</v>
      </c>
      <c r="CB197" s="22">
        <f t="shared" si="171"/>
        <v>1.0401462003625578E-11</v>
      </c>
      <c r="CC197" s="62">
        <f t="shared" si="195"/>
        <v>293.33333333334372</v>
      </c>
      <c r="CD197" s="62">
        <f ca="1">AVERAGE(OFFSET($CC$3,0,0,'Données projet'!$E$12+1,1))-AVERAGE(OFFSET($H$3,0,0,'Données projet'!$E$12+1,1))</f>
        <v>303.89994044125814</v>
      </c>
      <c r="CE197" s="62">
        <f t="shared" ref="CE197:CE203" si="207">$CE$3</f>
        <v>310.35872811328807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0.39272455742878698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3.2434966886914999E-24</v>
      </c>
      <c r="CN197" s="24">
        <f t="shared" si="172"/>
        <v>0.39272455742878698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82.480973258688834</v>
      </c>
      <c r="T198" s="62">
        <f t="shared" si="204"/>
        <v>132.2124933813588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0.13607205537909151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1.549661150898544E-24</v>
      </c>
      <c r="AC198" s="24">
        <f t="shared" si="163"/>
        <v>0.13607205537909151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-1.2710188457276673E-13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382.58588458673051</v>
      </c>
      <c r="AO198" s="62">
        <f t="shared" si="205"/>
        <v>485.5120768430603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0.32768511835070174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1.8526848939345408E-24</v>
      </c>
      <c r="AX198" s="23">
        <f t="shared" si="166"/>
        <v>0.32768511835070174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179.4725256147085</v>
      </c>
      <c r="BJ198" s="62">
        <f t="shared" si="206"/>
        <v>282.16750121151176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0.39071132315170942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1.8399250205674547E-24</v>
      </c>
      <c r="BS198" s="24">
        <f t="shared" si="169"/>
        <v>0.39071132315170942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9.0949470177292824E-13</v>
      </c>
      <c r="BZ198" s="14">
        <f>BY198*VLOOKUP('Données projet'!$B$12,Paramètres!$A$1:$I$89,3,0)*VLOOKUP('Données projet'!$B$12,Paramètres!$A$1:$I$89,5,0)</f>
        <v>4.3746695155277847E-13</v>
      </c>
      <c r="CA198" s="14">
        <f t="shared" si="170"/>
        <v>5.5346643423949219E-12</v>
      </c>
      <c r="CB198" s="22">
        <f t="shared" si="171"/>
        <v>1.0401462003625578E-11</v>
      </c>
      <c r="CC198" s="62">
        <f t="shared" si="195"/>
        <v>293.33333333334372</v>
      </c>
      <c r="CD198" s="62">
        <f ca="1">AVERAGE(OFFSET($CC$3,0,0,'Données projet'!$E$12+1,1))-AVERAGE(OFFSET($H$3,0,0,'Données projet'!$E$12+1,1))</f>
        <v>303.89994044125814</v>
      </c>
      <c r="CE198" s="62">
        <f t="shared" si="207"/>
        <v>310.35872811328807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0.38502346839593604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2.2934985033298721E-24</v>
      </c>
      <c r="CN198" s="24">
        <f t="shared" si="172"/>
        <v>0.38502346839593604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82.480973258688834</v>
      </c>
      <c r="T199" s="62">
        <f t="shared" si="204"/>
        <v>132.2124933813588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0.13340376536886614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1.0957759083417101E-24</v>
      </c>
      <c r="AC199" s="24">
        <f t="shared" si="163"/>
        <v>0.13340376536886614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-1.2710188457276673E-13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382.58588458673051</v>
      </c>
      <c r="AO199" s="62">
        <f t="shared" si="205"/>
        <v>485.5120768430603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0.32125941304803135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1.3100460519029934E-24</v>
      </c>
      <c r="AX199" s="23">
        <f t="shared" si="166"/>
        <v>0.32125941304803135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179.4725256147085</v>
      </c>
      <c r="BJ199" s="62">
        <f t="shared" si="206"/>
        <v>282.16750121151176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0.38304971241508035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1.3010234589180452E-24</v>
      </c>
      <c r="BS199" s="24">
        <f t="shared" si="169"/>
        <v>0.38304971241508035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9.0949470177292824E-13</v>
      </c>
      <c r="BZ199" s="14">
        <f>BY199*VLOOKUP('Données projet'!$B$12,Paramètres!$A$1:$I$89,3,0)*VLOOKUP('Données projet'!$B$12,Paramètres!$A$1:$I$89,5,0)</f>
        <v>4.3746695155277847E-13</v>
      </c>
      <c r="CA199" s="14">
        <f t="shared" si="170"/>
        <v>5.5346643423949219E-12</v>
      </c>
      <c r="CB199" s="22">
        <f t="shared" si="171"/>
        <v>1.0401462003625578E-11</v>
      </c>
      <c r="CC199" s="62">
        <f t="shared" si="195"/>
        <v>293.33333333334372</v>
      </c>
      <c r="CD199" s="62">
        <f ca="1">AVERAGE(OFFSET($CC$3,0,0,'Données projet'!$E$12+1,1))-AVERAGE(OFFSET($H$3,0,0,'Données projet'!$E$12+1,1))</f>
        <v>303.89994044125814</v>
      </c>
      <c r="CE199" s="62">
        <f t="shared" si="207"/>
        <v>310.35872811328807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0.37747339302181881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1.6217483443457503E-24</v>
      </c>
      <c r="CN199" s="24">
        <f t="shared" si="172"/>
        <v>0.37747339302181881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82.480973258688834</v>
      </c>
      <c r="T200" s="62">
        <f t="shared" si="204"/>
        <v>132.2124933813588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0.1307877988982451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7.7483057544927198E-25</v>
      </c>
      <c r="AC200" s="24">
        <f t="shared" si="163"/>
        <v>0.1307877988982451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-1.2710188457276673E-13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382.58588458673051</v>
      </c>
      <c r="AO200" s="62">
        <f t="shared" si="205"/>
        <v>485.5120768430603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0.31495971190705307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9.263424469672704E-25</v>
      </c>
      <c r="AX200" s="23">
        <f t="shared" si="166"/>
        <v>0.31495971190705307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179.4725256147085</v>
      </c>
      <c r="BJ200" s="62">
        <f t="shared" si="206"/>
        <v>282.16750121151176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0.37553834119187546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9.1996251028372736E-25</v>
      </c>
      <c r="BS200" s="24">
        <f t="shared" si="169"/>
        <v>0.37553834119187546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9.0949470177292824E-13</v>
      </c>
      <c r="BZ200" s="14">
        <f>BY200*VLOOKUP('Données projet'!$B$12,Paramètres!$A$1:$I$89,3,0)*VLOOKUP('Données projet'!$B$12,Paramètres!$A$1:$I$89,5,0)</f>
        <v>4.3746695155277847E-13</v>
      </c>
      <c r="CA200" s="14">
        <f t="shared" si="170"/>
        <v>5.5346643423949219E-12</v>
      </c>
      <c r="CB200" s="22">
        <f t="shared" si="171"/>
        <v>1.0401462003625578E-11</v>
      </c>
      <c r="CC200" s="62">
        <f t="shared" si="195"/>
        <v>293.33333333334372</v>
      </c>
      <c r="CD200" s="62">
        <f ca="1">AVERAGE(OFFSET($CC$3,0,0,'Données projet'!$E$12+1,1))-AVERAGE(OFFSET($H$3,0,0,'Données projet'!$E$12+1,1))</f>
        <v>303.89994044125814</v>
      </c>
      <c r="CE200" s="62">
        <f t="shared" si="207"/>
        <v>310.35872811328807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0.37007137002069679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1.1467492516649362E-24</v>
      </c>
      <c r="CN200" s="24">
        <f t="shared" si="172"/>
        <v>0.37007137002069679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82.480973258688834</v>
      </c>
      <c r="T201" s="62">
        <f t="shared" si="204"/>
        <v>132.2124933813588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0.12822312993453094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5.4788795417085506E-25</v>
      </c>
      <c r="AC201" s="24">
        <f t="shared" si="163"/>
        <v>0.12822312993453094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-1.2710188457276673E-13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382.58588458673051</v>
      </c>
      <c r="AO201" s="62">
        <f t="shared" si="205"/>
        <v>485.5120768430603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0.30878354406301112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6.5502302595149669E-25</v>
      </c>
      <c r="AX201" s="23">
        <f t="shared" si="166"/>
        <v>0.30878354406301112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179.4725256147085</v>
      </c>
      <c r="BJ201" s="62">
        <f t="shared" si="206"/>
        <v>282.16750121151176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0.36817426337687353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6.5051172945902258E-25</v>
      </c>
      <c r="BS201" s="24">
        <f t="shared" si="169"/>
        <v>0.36817426337687353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9.0949470177292824E-13</v>
      </c>
      <c r="BZ201" s="14">
        <f>BY201*VLOOKUP('Données projet'!$B$12,Paramètres!$A$1:$I$89,3,0)*VLOOKUP('Données projet'!$B$12,Paramètres!$A$1:$I$89,5,0)</f>
        <v>4.3746695155277847E-13</v>
      </c>
      <c r="CA201" s="14">
        <f t="shared" si="170"/>
        <v>5.5346643423949219E-12</v>
      </c>
      <c r="CB201" s="22">
        <f t="shared" si="171"/>
        <v>1.0401462003625578E-11</v>
      </c>
      <c r="CC201" s="62">
        <f t="shared" si="195"/>
        <v>293.33333333334372</v>
      </c>
      <c r="CD201" s="62">
        <f ca="1">AVERAGE(OFFSET($CC$3,0,0,'Données projet'!$E$12+1,1))-AVERAGE(OFFSET($H$3,0,0,'Données projet'!$E$12+1,1))</f>
        <v>303.89994044125814</v>
      </c>
      <c r="CE201" s="62">
        <f t="shared" si="207"/>
        <v>310.35872811328807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0.3628144961758385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8.1087417217287524E-25</v>
      </c>
      <c r="CN201" s="24">
        <f t="shared" si="172"/>
        <v>0.3628144961758385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82.480973258688834</v>
      </c>
      <c r="T202" s="62">
        <f t="shared" si="204"/>
        <v>132.2124933813588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0.1257087525649016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3.8741528772463599E-25</v>
      </c>
      <c r="AC202" s="24">
        <f t="shared" si="163"/>
        <v>0.1257087525649016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-1.2710188457276673E-13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382.58588458673051</v>
      </c>
      <c r="AO202" s="62">
        <f t="shared" si="205"/>
        <v>485.5120768430603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0.30272848710330036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4.631712234836352E-25</v>
      </c>
      <c r="AX202" s="23">
        <f t="shared" si="166"/>
        <v>0.30272848710330036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179.4725256147085</v>
      </c>
      <c r="BJ202" s="62">
        <f t="shared" si="206"/>
        <v>282.16750121151176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0.36095459063617985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4.5998125514186368E-25</v>
      </c>
      <c r="BS202" s="24">
        <f t="shared" si="169"/>
        <v>0.36095459063617985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9.0949470177292824E-13</v>
      </c>
      <c r="BZ202" s="14">
        <f>BY202*VLOOKUP('Données projet'!$B$12,Paramètres!$A$1:$I$89,3,0)*VLOOKUP('Données projet'!$B$12,Paramètres!$A$1:$I$89,5,0)</f>
        <v>4.3746695155277847E-13</v>
      </c>
      <c r="CA202" s="14">
        <f t="shared" si="170"/>
        <v>5.5346643423949219E-12</v>
      </c>
      <c r="CB202" s="22">
        <f t="shared" si="171"/>
        <v>1.0401462003625578E-11</v>
      </c>
      <c r="CC202" s="62">
        <f t="shared" si="195"/>
        <v>293.33333333334372</v>
      </c>
      <c r="CD202" s="62">
        <f ca="1">AVERAGE(OFFSET($CC$3,0,0,'Données projet'!$E$12+1,1))-AVERAGE(OFFSET($H$3,0,0,'Données projet'!$E$12+1,1))</f>
        <v>303.89994044125814</v>
      </c>
      <c r="CE202" s="62">
        <f t="shared" si="207"/>
        <v>310.35872811328807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0.35569992520082189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5.7337462583246821E-25</v>
      </c>
      <c r="CN202" s="24">
        <f t="shared" si="172"/>
        <v>0.35569992520082189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82.480973258688834</v>
      </c>
      <c r="T203" s="62">
        <f t="shared" si="204"/>
        <v>132.2124933813588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0.12324368060187195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2.7394397708542753E-25</v>
      </c>
      <c r="AC203" s="24">
        <f t="shared" si="163"/>
        <v>0.12324368060187195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-1.2710188457276673E-13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382.58588458673051</v>
      </c>
      <c r="AO203" s="62">
        <f t="shared" si="205"/>
        <v>485.5120768430603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0.29679216611734949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3.2751151297574834E-25</v>
      </c>
      <c r="AX203" s="23">
        <f t="shared" si="166"/>
        <v>0.29679216611734949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179.4725256147085</v>
      </c>
      <c r="BJ203" s="62">
        <f t="shared" si="206"/>
        <v>282.16750121151176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0.3538764912743656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3.2525586472951129E-25</v>
      </c>
      <c r="BS203" s="24">
        <f t="shared" si="169"/>
        <v>0.3538764912743656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9.0949470177292824E-13</v>
      </c>
      <c r="BZ203" s="14">
        <f>BY203*VLOOKUP('Données projet'!$B$12,Paramètres!$A$1:$I$89,3,0)*VLOOKUP('Données projet'!$B$12,Paramètres!$A$1:$I$89,5,0)</f>
        <v>4.3746695155277847E-13</v>
      </c>
      <c r="CA203" s="14">
        <f t="shared" si="170"/>
        <v>5.5346643423949219E-12</v>
      </c>
      <c r="CB203" s="22">
        <f t="shared" si="171"/>
        <v>1.0401462003625578E-11</v>
      </c>
      <c r="CC203" s="62">
        <f t="shared" si="195"/>
        <v>293.33333333334372</v>
      </c>
      <c r="CD203" s="62">
        <f ca="1">AVERAGE(OFFSET($CC$3,0,0,'Données projet'!$E$12+1,1))-AVERAGE(OFFSET($H$3,0,0,'Données projet'!$E$12+1,1))</f>
        <v>303.89994044125814</v>
      </c>
      <c r="CE203" s="62">
        <f t="shared" si="207"/>
        <v>310.35872811328807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0.34872486662316554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4.0543708608643767E-25</v>
      </c>
      <c r="CN203" s="24">
        <f t="shared" si="172"/>
        <v>0.34872486662316554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>
        <f>EXP(LN('Données projet'!B88)/'Données projet'!A88)</f>
        <v>1.2997069632623315</v>
      </c>
      <c r="BV205" s="88">
        <f>EXP(LN('Données projet'!B114)/'Données projet'!A114)</f>
        <v>1.2563584400948855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M6" sqref="M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0.82694999999999996</v>
      </c>
      <c r="C6" s="156">
        <f ca="1">IF(OR('Données projet'!B9="",'Données projet'!C9="",'Données projet'!C9=0%),0,Calculateur!S3)</f>
        <v>82.480973258688834</v>
      </c>
      <c r="D6" s="156">
        <f>IF(OR('Données projet'!B9="",'Données projet'!C9="",'Données projet'!C9=0%),0,Calculateur!T3)</f>
        <v>132.2124933813588</v>
      </c>
      <c r="E6" s="156">
        <f ca="1">MIN(C6,D6)</f>
        <v>82.480973258688834</v>
      </c>
      <c r="F6" s="156">
        <f ca="1">E6*B6</f>
        <v>68.207640836272731</v>
      </c>
      <c r="G6" s="156">
        <f ca="1">F6*(100%-'Données projet'!$C$24)*(100%-'Données projet'!$C$25)*(100%-'Données projet'!$C$26)*(100%-'Données projet'!$C$27)</f>
        <v>58.317532915013182</v>
      </c>
      <c r="H6" s="157">
        <f>IF(OR('Données projet'!B9="",'Données projet'!C9="",'Données projet'!C9=0%),0,AVERAGE(Calculateur!$AC$3:$AC$33)*B6)</f>
        <v>0.62835314581163815</v>
      </c>
      <c r="I6" s="158">
        <f>H6*(100%-'Données projet'!$C$24)*(100%-'Données projet'!$C$25)*(100%-'Données projet'!$C$26)*(100%-'Données projet'!$C$27)</f>
        <v>0.53724193966895062</v>
      </c>
      <c r="J6" s="159">
        <f>IF(OR('Données projet'!B9="",'Données projet'!C9="",'Données projet'!C9=0%),0,SUM(Calculateur!$V$3:$V$33)*VLOOKUP('Données projet'!$B$9,Paramètres!$A$1:$I$89,9,0)*B6)</f>
        <v>24.891194999999996</v>
      </c>
      <c r="K6" s="160">
        <f>J6*(100%-'Données projet'!$C$24)*(100%-'Données projet'!$C$25)*(100%-'Données projet'!$C$26)*(100%-'Données projet'!$C$27)</f>
        <v>21.281971724999998</v>
      </c>
      <c r="L6" s="161">
        <f ca="1">G6+I6+K6</f>
        <v>80.136746579682125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Douglas</v>
      </c>
      <c r="B7" s="163">
        <f>'Données projet'!D10</f>
        <v>1.3231199999999999</v>
      </c>
      <c r="C7" s="156">
        <f ca="1">IF(OR('Données projet'!B10="",'Données projet'!C10="",'Données projet'!C10=0%),0,Calculateur!AN3)</f>
        <v>382.58588458673051</v>
      </c>
      <c r="D7" s="156">
        <f>IF(OR('Données projet'!B10="",'Données projet'!C10="",'Données projet'!C10=0%),0,Calculateur!AO3)</f>
        <v>485.5120768430603</v>
      </c>
      <c r="E7" s="156">
        <f t="shared" ref="E7:E15" ca="1" si="0">MIN(C7,D7)</f>
        <v>382.58588458673051</v>
      </c>
      <c r="F7" s="156">
        <f t="shared" ref="F7:F15" ca="1" si="1">E7*B7</f>
        <v>506.20703561439484</v>
      </c>
      <c r="G7" s="156">
        <f ca="1">F7*(100%-'Données projet'!$C$24)*(100%-'Données projet'!$C$25)*(100%-'Données projet'!$C$26)*(100%-'Données projet'!$C$27)</f>
        <v>432.80701545030757</v>
      </c>
      <c r="H7" s="164">
        <f>IF(OR('Données projet'!B10="",'Données projet'!C10="",'Données projet'!C10=0%),0,AVERAGE(Calculateur!$AX$3:$AX$33)*B7)</f>
        <v>2.9998582619706435</v>
      </c>
      <c r="I7" s="158">
        <f>H7*(100%-'Données projet'!$C$24)*(100%-'Données projet'!$C$25)*(100%-'Données projet'!$C$26)*(100%-'Données projet'!$C$27)</f>
        <v>2.5648788139849001</v>
      </c>
      <c r="J7" s="159">
        <f>IF(OR('Données projet'!B10="",'Données projet'!C10="",'Données projet'!C10=0%),0,SUM(Calculateur!$AQ$3:$AQ$33)*VLOOKUP('Données projet'!$B$10,Paramètres!$A$1:$I$89,9,0)*B7)</f>
        <v>61.445692799999989</v>
      </c>
      <c r="K7" s="160">
        <f>J7*(100%-'Données projet'!$C$24)*(100%-'Données projet'!$C$25)*(100%-'Données projet'!$C$26)*(100%-'Données projet'!$C$27)</f>
        <v>52.536067343999989</v>
      </c>
      <c r="L7" s="161">
        <f t="shared" ref="L7:L15" ca="1" si="2">G7+I7+K7</f>
        <v>487.90796160829245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Mélèze d'Europe</v>
      </c>
      <c r="B8" s="163">
        <f>'Données projet'!D11</f>
        <v>0.33077999999999996</v>
      </c>
      <c r="C8" s="156">
        <f ca="1">IF(OR('Données projet'!B11="",'Données projet'!C11="",'Données projet'!C11=0%),0,Calculateur!BI3)</f>
        <v>179.4725256147085</v>
      </c>
      <c r="D8" s="156">
        <f>IF(OR('Données projet'!B11="",'Données projet'!C11="",'Données projet'!C11=0%),0,Calculateur!BJ3)</f>
        <v>282.16750121151176</v>
      </c>
      <c r="E8" s="156">
        <f t="shared" ca="1" si="0"/>
        <v>179.4725256147085</v>
      </c>
      <c r="F8" s="156">
        <f t="shared" ca="1" si="1"/>
        <v>59.365922022833274</v>
      </c>
      <c r="G8" s="156">
        <f ca="1">F8*(100%-'Données projet'!$C$24)*(100%-'Données projet'!$C$25)*(100%-'Données projet'!$C$26)*(100%-'Données projet'!$C$27)</f>
        <v>50.757863329522444</v>
      </c>
      <c r="H8" s="164">
        <f>IF(OR('Données projet'!B11="",'Données projet'!C11="",'Données projet'!C11=0%),0,AVERAGE(Calculateur!$BS$3:$BS$33)*B8)</f>
        <v>0.96332789036562683</v>
      </c>
      <c r="I8" s="158">
        <f>H8*(100%-'Données projet'!$C$24)*(100%-'Données projet'!$C$25)*(100%-'Données projet'!$C$26)*(100%-'Données projet'!$C$27)</f>
        <v>0.82364534626261099</v>
      </c>
      <c r="J8" s="159">
        <f>IF(OR('Données projet'!B11="",'Données projet'!C11="",'Données projet'!C11=0%),0,SUM(Calculateur!$BL$3:$BL$33)*VLOOKUP('Données projet'!$B$11,Paramètres!$A$1:$I$89,9,0)*B8)</f>
        <v>18.206131199999998</v>
      </c>
      <c r="K8" s="160">
        <f>J8*(100%-'Données projet'!$C$24)*(100%-'Données projet'!$C$25)*(100%-'Données projet'!$C$26)*(100%-'Données projet'!$C$27)</f>
        <v>15.566242175999996</v>
      </c>
      <c r="L8" s="161">
        <f t="shared" ca="1" si="2"/>
        <v>67.147750851785048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Sapin de Nordmann</v>
      </c>
      <c r="B9" s="163">
        <f>'Données projet'!D12</f>
        <v>0.27565000000000001</v>
      </c>
      <c r="C9" s="156">
        <f ca="1">IF(OR('Données projet'!B12="",'Données projet'!C12="",'Données projet'!C12=0%),0,Calculateur!CD3)</f>
        <v>303.89994044125814</v>
      </c>
      <c r="D9" s="156">
        <f>IF(OR('Données projet'!B12="",'Données projet'!C12="",'Données projet'!C12=0%),0,Calculateur!CE3)</f>
        <v>310.35872811328807</v>
      </c>
      <c r="E9" s="156">
        <f t="shared" ca="1" si="0"/>
        <v>303.89994044125814</v>
      </c>
      <c r="F9" s="156">
        <f t="shared" ca="1" si="1"/>
        <v>83.770018582632801</v>
      </c>
      <c r="G9" s="156">
        <f ca="1">F9*(100%-'Données projet'!$C$24)*(100%-'Données projet'!$C$25)*(100%-'Données projet'!$C$26)*(100%-'Données projet'!$C$27)</f>
        <v>71.623365888151042</v>
      </c>
      <c r="H9" s="164">
        <f>IF(OR('Données projet'!B12="",'Données projet'!C12="",'Données projet'!C12=0%),0,AVERAGE(Calculateur!$CN$3:$CN$33)*B9)</f>
        <v>0.22933844559107022</v>
      </c>
      <c r="I9" s="158">
        <f>H9*(100%-'Données projet'!$C$24)*(100%-'Données projet'!$C$25)*(100%-'Données projet'!$C$26)*(100%-'Données projet'!$C$27)</f>
        <v>0.19608437098036505</v>
      </c>
      <c r="J9" s="159">
        <f>IF(OR('Données projet'!B12="",'Données projet'!C12="",'Données projet'!C12=0%),0,SUM(Calculateur!$CG$3:$CG$33)*VLOOKUP('Données projet'!$B$12,Paramètres!$A$1:$I$89,9,0)*B9)</f>
        <v>11.378832000000001</v>
      </c>
      <c r="K9" s="160">
        <f>J9*(100%-'Données projet'!$C$24)*(100%-'Données projet'!$C$25)*(100%-'Données projet'!$C$26)*(100%-'Données projet'!$C$27)</f>
        <v>9.7289013600000018</v>
      </c>
      <c r="L9" s="161">
        <f t="shared" ca="1" si="2"/>
        <v>81.54835161913141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717.55061705613366</v>
      </c>
      <c r="G16" s="175">
        <f t="shared" ca="1" si="3"/>
        <v>613.50577758299426</v>
      </c>
      <c r="H16" s="176">
        <f t="shared" si="3"/>
        <v>4.8208777437389783</v>
      </c>
      <c r="I16" s="176">
        <f t="shared" si="3"/>
        <v>4.1218504708968267</v>
      </c>
      <c r="J16" s="177">
        <f t="shared" si="3"/>
        <v>115.92185099999999</v>
      </c>
      <c r="K16" s="177">
        <f t="shared" si="3"/>
        <v>99.113182604999992</v>
      </c>
      <c r="L16" s="178">
        <f t="shared" ca="1" si="3"/>
        <v>716.74081065889106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Mélèze d'Europe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Sapin de Nordmann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1" zoomScale="80" zoomScaleNormal="80" workbookViewId="0">
      <selection activeCell="S3" sqref="S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-2775.2275726339481</v>
      </c>
      <c r="U10" s="190">
        <f>'Données projet'!D9</f>
        <v>0.82694999999999996</v>
      </c>
      <c r="V10" s="189">
        <f>U10*T10</f>
        <v>-2294.9744411896431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2227.076997826648</v>
      </c>
      <c r="U11" s="190">
        <f>'Données projet'!D10</f>
        <v>1.3231199999999999</v>
      </c>
      <c r="V11" s="189">
        <f t="shared" ref="V11" si="0">U11*T11</f>
        <v>2946.6901173643942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Mélèze d'Europe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929.32719560339456</v>
      </c>
      <c r="U12" s="190">
        <f>'Données projet'!D11</f>
        <v>0.33077999999999996</v>
      </c>
      <c r="V12" s="189">
        <f t="shared" ref="V12:V19" si="1">U12*T12</f>
        <v>307.40284976169085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Sapin de Nordmann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-618.80849096768202</v>
      </c>
      <c r="U13" s="190">
        <f>'Données projet'!D12</f>
        <v>0.27565000000000001</v>
      </c>
      <c r="V13" s="189">
        <f t="shared" si="1"/>
        <v>-170.57456053524155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((0.9*1015)+1624+(0.6*1015))/0.83</f>
        <v>3790.9638554216867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40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400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(5500+2508+1980)/2.7565</f>
        <v>3623.4355160529658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700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700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30</v>
      </c>
      <c r="C23" s="206">
        <v>11</v>
      </c>
      <c r="D23" s="194">
        <f>B23*C23</f>
        <v>330</v>
      </c>
      <c r="E23" s="206"/>
      <c r="F23" s="261"/>
      <c r="H23" s="203">
        <v>4</v>
      </c>
      <c r="I23" s="204">
        <v>700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-15393.571068510824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40</v>
      </c>
      <c r="C24" s="206">
        <v>11</v>
      </c>
      <c r="D24" s="194">
        <f t="shared" ref="D24:D42" si="2">B24*C24</f>
        <v>440</v>
      </c>
      <c r="E24" s="206"/>
      <c r="F24" s="264"/>
      <c r="H24" s="203">
        <v>5</v>
      </c>
      <c r="I24" s="204">
        <v>700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189.56858581897836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50</v>
      </c>
      <c r="C25" s="206">
        <v>11</v>
      </c>
      <c r="D25" s="194">
        <f t="shared" si="2"/>
        <v>550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-15583.139654329803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60</v>
      </c>
      <c r="C26" s="206">
        <v>20</v>
      </c>
      <c r="D26" s="194">
        <f t="shared" si="2"/>
        <v>1200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70</v>
      </c>
      <c r="C27" s="206">
        <v>20</v>
      </c>
      <c r="D27" s="194">
        <f t="shared" si="2"/>
        <v>1400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80</v>
      </c>
      <c r="C28" s="206">
        <v>40</v>
      </c>
      <c r="D28" s="194">
        <f t="shared" si="2"/>
        <v>3200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80</v>
      </c>
      <c r="B29" s="193">
        <f>'Données projet'!D42</f>
        <v>80</v>
      </c>
      <c r="C29" s="206">
        <v>40</v>
      </c>
      <c r="D29" s="194">
        <f t="shared" si="2"/>
        <v>3200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90</v>
      </c>
      <c r="B30" s="193">
        <f>'Données projet'!D43</f>
        <v>225</v>
      </c>
      <c r="C30" s="206">
        <v>45</v>
      </c>
      <c r="D30" s="194">
        <f t="shared" si="2"/>
        <v>10125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((0.9*1575)+945+(0.6*1575))/1.32</f>
        <v>2505.681818181818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19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54</v>
      </c>
      <c r="C55" s="204">
        <v>5</v>
      </c>
      <c r="D55" s="191">
        <f t="shared" ref="D55:D73" si="4">B55*C55</f>
        <v>270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54</v>
      </c>
      <c r="C56" s="204">
        <v>15</v>
      </c>
      <c r="D56" s="191">
        <f t="shared" si="4"/>
        <v>810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69</v>
      </c>
      <c r="C57" s="204">
        <v>20</v>
      </c>
      <c r="D57" s="191">
        <f t="shared" si="4"/>
        <v>1380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72</v>
      </c>
      <c r="C58" s="204">
        <v>30</v>
      </c>
      <c r="D58" s="191">
        <f t="shared" si="4"/>
        <v>2160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66</v>
      </c>
      <c r="C59" s="204">
        <v>40</v>
      </c>
      <c r="D59" s="191">
        <f t="shared" si="4"/>
        <v>2640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48</v>
      </c>
      <c r="C60" s="204">
        <v>40</v>
      </c>
      <c r="D60" s="191">
        <f t="shared" si="4"/>
        <v>1920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35</v>
      </c>
      <c r="C61" s="204">
        <v>60</v>
      </c>
      <c r="D61" s="191">
        <f t="shared" si="4"/>
        <v>2100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666</v>
      </c>
      <c r="C62" s="204">
        <v>65</v>
      </c>
      <c r="D62" s="191">
        <f t="shared" si="4"/>
        <v>43290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Mélèze d'Europe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((0.9*390)+253.5+(0.6*390))/0.33</f>
        <v>2540.909090909091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20</v>
      </c>
      <c r="C85" s="204">
        <v>10</v>
      </c>
      <c r="D85" s="191">
        <f>B85*C85</f>
        <v>200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21</v>
      </c>
      <c r="B86" s="193">
        <f>'Données projet'!D89</f>
        <v>26</v>
      </c>
      <c r="C86" s="204">
        <v>10</v>
      </c>
      <c r="D86" s="191">
        <f t="shared" ref="D86:D104" si="6">B86*C86</f>
        <v>260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24</v>
      </c>
      <c r="B87" s="193">
        <f>'Données projet'!D90</f>
        <v>29</v>
      </c>
      <c r="C87" s="204">
        <v>20</v>
      </c>
      <c r="D87" s="191">
        <f t="shared" si="6"/>
        <v>580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53</v>
      </c>
      <c r="C88" s="204">
        <v>20</v>
      </c>
      <c r="D88" s="191">
        <f t="shared" si="6"/>
        <v>1060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36</v>
      </c>
      <c r="B89" s="193">
        <f>'Données projet'!D92</f>
        <v>62</v>
      </c>
      <c r="C89" s="204">
        <v>30</v>
      </c>
      <c r="D89" s="191">
        <f t="shared" si="6"/>
        <v>1860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42</v>
      </c>
      <c r="B90" s="193">
        <f>'Données projet'!D93</f>
        <v>67</v>
      </c>
      <c r="C90" s="204">
        <v>40</v>
      </c>
      <c r="D90" s="191">
        <f t="shared" si="6"/>
        <v>2680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48</v>
      </c>
      <c r="B91" s="193">
        <f>'Données projet'!D94</f>
        <v>65</v>
      </c>
      <c r="C91" s="204">
        <v>60</v>
      </c>
      <c r="D91" s="191">
        <f t="shared" si="6"/>
        <v>3900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304</v>
      </c>
      <c r="C92" s="204">
        <v>70</v>
      </c>
      <c r="D92" s="191">
        <f t="shared" si="6"/>
        <v>21280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Sapin de Nordmann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((0.9*320)+256+128+(0.6*320))/0.28</f>
        <v>3085.7142857142853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96</v>
      </c>
      <c r="C117" s="204">
        <v>11</v>
      </c>
      <c r="D117" s="191">
        <f t="shared" ref="D117:D135" si="8">B117*C117</f>
        <v>1056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40</v>
      </c>
      <c r="B118" s="193">
        <f>'Données projet'!D116</f>
        <v>112</v>
      </c>
      <c r="C118" s="204">
        <v>11</v>
      </c>
      <c r="D118" s="191">
        <f t="shared" si="8"/>
        <v>1232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50</v>
      </c>
      <c r="B119" s="193">
        <f>'Données projet'!D117</f>
        <v>112</v>
      </c>
      <c r="C119" s="204">
        <v>25</v>
      </c>
      <c r="D119" s="191">
        <f t="shared" si="8"/>
        <v>2800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60</v>
      </c>
      <c r="B120" s="193">
        <f>'Données projet'!D118</f>
        <v>106</v>
      </c>
      <c r="C120" s="204">
        <v>30</v>
      </c>
      <c r="D120" s="191">
        <f t="shared" si="8"/>
        <v>3180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65</v>
      </c>
      <c r="B121" s="193">
        <f>'Données projet'!D119</f>
        <v>45</v>
      </c>
      <c r="C121" s="204">
        <v>40</v>
      </c>
      <c r="D121" s="191">
        <f t="shared" si="8"/>
        <v>1800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75</v>
      </c>
      <c r="B122" s="193">
        <f>'Données projet'!D120</f>
        <v>724</v>
      </c>
      <c r="C122" s="204">
        <v>50</v>
      </c>
      <c r="D122" s="191">
        <f t="shared" si="8"/>
        <v>36200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2022-07-20T17:08:14Z</dcterms:modified>
</cp:coreProperties>
</file>