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Neuflize OBC ABN AMRO\2022\11 - Cassaniouze\CNPF C+for n° 86 Cantal (Banque Neuflize n°3)\"/>
    </mc:Choice>
  </mc:AlternateContent>
  <bookViews>
    <workbookView xWindow="0" yWindow="0" windowWidth="28800" windowHeight="1231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9" i="1" l="1"/>
  <c r="D124" i="1"/>
  <c r="B115" i="1"/>
  <c r="D96" i="1"/>
  <c r="D44" i="1"/>
  <c r="D37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DH156" i="2" l="1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52" i="2" a="1"/>
  <c r="CS52" i="2" s="1"/>
  <c r="CS137" i="2" a="1"/>
  <c r="CS137" i="2" s="1"/>
  <c r="CS72" i="2" a="1"/>
  <c r="CS72" i="2" s="1"/>
  <c r="CS134" i="2" a="1"/>
  <c r="CS134" i="2" s="1"/>
  <c r="CS38" i="2" a="1"/>
  <c r="CS38" i="2" s="1"/>
  <c r="CS114" i="2" a="1"/>
  <c r="CS114" i="2" s="1"/>
  <c r="CS105" i="2" a="1"/>
  <c r="CS105" i="2" s="1"/>
  <c r="CS185" i="2" a="1"/>
  <c r="CS185" i="2" s="1"/>
  <c r="CS66" i="2" a="1"/>
  <c r="CS66" i="2" s="1"/>
  <c r="CS161" i="2" a="1"/>
  <c r="CS161" i="2" s="1"/>
  <c r="CS77" i="2" a="1"/>
  <c r="CS77" i="2" s="1"/>
  <c r="CS116" i="2" a="1"/>
  <c r="CS116" i="2" s="1"/>
  <c r="CS24" i="2" a="1"/>
  <c r="CS24" i="2" s="1"/>
  <c r="CS120" i="2" a="1"/>
  <c r="CS120" i="2" s="1"/>
  <c r="CS129" i="2" a="1"/>
  <c r="CS129" i="2" s="1"/>
  <c r="BX107" i="2" a="1"/>
  <c r="BX107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62" i="2" a="1"/>
  <c r="AH62" i="2" s="1"/>
  <c r="AH92" i="2" a="1"/>
  <c r="AH92" i="2" s="1"/>
  <c r="AH199" i="2" a="1"/>
  <c r="AH199" i="2" s="1"/>
  <c r="AH19" i="2" a="1"/>
  <c r="AH19" i="2" s="1"/>
  <c r="AH90" i="2" a="1"/>
  <c r="AH90" i="2" s="1"/>
  <c r="AH166" i="2" a="1"/>
  <c r="AH166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186" i="2"/>
  <c r="DT183" i="2"/>
  <c r="DT27" i="2"/>
  <c r="DT161" i="2"/>
  <c r="DT178" i="2"/>
  <c r="DT37" i="2"/>
  <c r="DT105" i="2"/>
  <c r="DT8" i="2"/>
  <c r="DT121" i="2"/>
  <c r="DT48" i="2"/>
  <c r="DT158" i="2"/>
  <c r="DT13" i="2"/>
  <c r="DT35" i="2"/>
  <c r="DT116" i="2"/>
  <c r="DT45" i="2"/>
  <c r="DT91" i="2"/>
  <c r="DT78" i="2"/>
  <c r="DT127" i="2"/>
  <c r="DT62" i="2"/>
  <c r="DT39" i="2"/>
  <c r="DT110" i="2"/>
  <c r="DT120" i="2"/>
  <c r="DT96" i="2"/>
  <c r="DT142" i="2"/>
  <c r="DT82" i="2"/>
  <c r="DT109" i="2"/>
  <c r="DT21" i="2"/>
  <c r="DT162" i="2"/>
  <c r="DT56" i="2"/>
  <c r="DT156" i="2"/>
  <c r="DT59" i="2"/>
  <c r="DT50" i="2"/>
  <c r="DT31" i="2"/>
  <c r="DT160" i="2"/>
  <c r="DT99" i="2"/>
  <c r="DT34" i="2"/>
  <c r="DT168" i="2"/>
  <c r="DT74" i="2"/>
  <c r="DT36" i="2"/>
  <c r="DT73" i="2"/>
  <c r="DT101" i="2"/>
  <c r="DT129" i="2"/>
  <c r="DT47" i="2"/>
  <c r="DT135" i="2"/>
  <c r="DT172" i="2"/>
  <c r="DT97" i="2"/>
  <c r="DT93" i="2"/>
  <c r="DT58" i="2"/>
  <c r="DT125" i="2"/>
  <c r="DT195" i="2"/>
  <c r="DT15" i="2"/>
  <c r="DT83" i="2"/>
  <c r="DT61" i="2"/>
  <c r="DT163" i="2"/>
  <c r="DT136" i="2"/>
  <c r="DT76" i="2"/>
  <c r="DT203" i="2"/>
  <c r="DT72" i="2"/>
  <c r="DT146" i="2"/>
  <c r="DT111" i="2"/>
  <c r="DT147" i="2"/>
  <c r="DT112" i="2"/>
  <c r="DT182" i="2"/>
  <c r="DT57" i="2"/>
  <c r="DT191" i="2"/>
  <c r="DT44" i="2"/>
  <c r="DT145" i="2"/>
  <c r="DT138" i="2"/>
  <c r="DT152" i="2"/>
  <c r="DT137" i="2"/>
  <c r="DT134" i="2"/>
  <c r="DT89" i="2"/>
  <c r="DT18" i="2"/>
  <c r="DT170" i="2"/>
  <c r="DT154" i="2"/>
  <c r="DT113" i="2"/>
  <c r="DT54" i="2"/>
  <c r="DT189" i="2"/>
  <c r="DT192" i="2"/>
  <c r="DT157" i="2"/>
  <c r="DT166" i="2"/>
  <c r="DT194" i="2"/>
  <c r="DT122" i="2"/>
  <c r="DT167" i="2"/>
  <c r="DT179" i="2"/>
  <c r="DT69" i="2"/>
  <c r="DT102" i="2"/>
  <c r="DT20" i="2"/>
  <c r="DT60" i="2"/>
  <c r="DT187" i="2"/>
  <c r="DT42" i="2"/>
  <c r="DT30" i="2"/>
  <c r="DT90" i="2"/>
  <c r="DT173" i="2"/>
  <c r="DT9" i="2"/>
  <c r="DT53" i="2"/>
  <c r="DT126" i="2"/>
  <c r="DT150" i="2"/>
  <c r="DT200" i="2"/>
  <c r="DT181" i="2"/>
  <c r="DT55" i="2"/>
  <c r="DT14" i="2"/>
  <c r="DT104" i="2"/>
  <c r="DT193" i="2"/>
  <c r="DT92" i="2"/>
  <c r="DT128" i="2"/>
  <c r="DT32" i="2"/>
  <c r="DT177" i="2"/>
  <c r="DT40" i="2"/>
  <c r="DT132" i="2"/>
  <c r="DT26" i="2"/>
  <c r="DT49" i="2"/>
  <c r="DT197" i="2"/>
  <c r="DT67" i="2"/>
  <c r="DT130" i="2"/>
  <c r="DT148" i="2"/>
  <c r="DT165" i="2"/>
  <c r="DT108" i="2"/>
  <c r="DT3" i="2"/>
  <c r="C11" i="4" s="1"/>
  <c r="E11" i="4" s="1"/>
  <c r="F11" i="4" s="1"/>
  <c r="G11" i="4" s="1"/>
  <c r="L11" i="4" s="1"/>
  <c r="DT75" i="2"/>
  <c r="DT7" i="2"/>
  <c r="DT175" i="2"/>
  <c r="DT28" i="2"/>
  <c r="DT103" i="2"/>
  <c r="DT70" i="2"/>
  <c r="DT63" i="2"/>
  <c r="DT139" i="2"/>
  <c r="DT77" i="2"/>
  <c r="DT174" i="2"/>
  <c r="DT71" i="2"/>
  <c r="DT4" i="2"/>
  <c r="DT41" i="2"/>
  <c r="DT188" i="2"/>
  <c r="DT25" i="2"/>
  <c r="DT202" i="2"/>
  <c r="DT16" i="2"/>
  <c r="DT100" i="2"/>
  <c r="DT185" i="2"/>
  <c r="DT52" i="2"/>
  <c r="DT199" i="2"/>
  <c r="DT124" i="2"/>
  <c r="DT94" i="2"/>
  <c r="DT118" i="2"/>
  <c r="DT79" i="2"/>
  <c r="DT201" i="2"/>
  <c r="DT115" i="2"/>
  <c r="DT123" i="2"/>
  <c r="DT81" i="2"/>
  <c r="DT159" i="2"/>
  <c r="DT141" i="2"/>
  <c r="DT133" i="2"/>
  <c r="DT46" i="2"/>
  <c r="DT95" i="2"/>
  <c r="DT176" i="2"/>
  <c r="DT33" i="2"/>
  <c r="DT169" i="2"/>
  <c r="DT164" i="2"/>
  <c r="DT131" i="2"/>
  <c r="DT68" i="2"/>
  <c r="DT65" i="2"/>
  <c r="DT171" i="2"/>
  <c r="DT180" i="2"/>
  <c r="DT87" i="2"/>
  <c r="DT22" i="2"/>
  <c r="DT29" i="2"/>
  <c r="DT11" i="2"/>
  <c r="DT66" i="2"/>
  <c r="DT84" i="2"/>
  <c r="DT51" i="2"/>
  <c r="DT149" i="2"/>
  <c r="DT98" i="2"/>
  <c r="DT143" i="2"/>
  <c r="DT184" i="2"/>
  <c r="DT198" i="2"/>
  <c r="DT140" i="2"/>
  <c r="DT153" i="2"/>
  <c r="DT106" i="2"/>
  <c r="DT107" i="2"/>
  <c r="DT24" i="2"/>
  <c r="DT144" i="2"/>
  <c r="DT155" i="2"/>
  <c r="DT43" i="2"/>
  <c r="DT80" i="2"/>
  <c r="DT85" i="2"/>
  <c r="DT17" i="2"/>
  <c r="DT64" i="2"/>
  <c r="DT190" i="2"/>
  <c r="DT19" i="2"/>
  <c r="DT6" i="2"/>
  <c r="DT117" i="2"/>
  <c r="DT114" i="2"/>
  <c r="DT196" i="2"/>
  <c r="DT151" i="2"/>
  <c r="DT119" i="2"/>
  <c r="DT12" i="2"/>
  <c r="DT5" i="2"/>
  <c r="DT38" i="2"/>
  <c r="DT23" i="2"/>
  <c r="DT88" i="2"/>
  <c r="DT10" i="2"/>
  <c r="CY14" i="2"/>
  <c r="CY156" i="2"/>
  <c r="CY63" i="2"/>
  <c r="CY167" i="2"/>
  <c r="CY20" i="2"/>
  <c r="CY62" i="2"/>
  <c r="CY196" i="2"/>
  <c r="CY203" i="2"/>
  <c r="CY99" i="2"/>
  <c r="CY11" i="2"/>
  <c r="CY132" i="2"/>
  <c r="CY135" i="2"/>
  <c r="CY170" i="2"/>
  <c r="CY168" i="2"/>
  <c r="CY194" i="2"/>
  <c r="CY53" i="2"/>
  <c r="CY162" i="2"/>
  <c r="CY112" i="2"/>
  <c r="CY24" i="2"/>
  <c r="CY69" i="2"/>
  <c r="CY10" i="2"/>
  <c r="CY133" i="2"/>
  <c r="CY123" i="2"/>
  <c r="CY54" i="2"/>
  <c r="CY76" i="2"/>
  <c r="CY104" i="2"/>
  <c r="CY97" i="2"/>
  <c r="CY3" i="2"/>
  <c r="C10" i="4" s="1"/>
  <c r="E10" i="4" s="1"/>
  <c r="F10" i="4" s="1"/>
  <c r="G10" i="4" s="1"/>
  <c r="L10" i="4" s="1"/>
  <c r="CY144" i="2"/>
  <c r="CY191" i="2"/>
  <c r="CY113" i="2"/>
  <c r="CY136" i="2"/>
  <c r="CY52" i="2"/>
  <c r="CY121" i="2"/>
  <c r="CY87" i="2"/>
  <c r="CY149" i="2"/>
  <c r="CY48" i="2"/>
  <c r="CY118" i="2"/>
  <c r="CY182" i="2"/>
  <c r="CY12" i="2"/>
  <c r="CY171" i="2"/>
  <c r="CY173" i="2"/>
  <c r="CY34" i="2"/>
  <c r="CY36" i="2"/>
  <c r="CY103" i="2"/>
  <c r="CY105" i="2"/>
  <c r="CY9" i="2"/>
  <c r="CY192" i="2"/>
  <c r="CY73" i="2"/>
  <c r="CY88" i="2"/>
  <c r="CY186" i="2"/>
  <c r="CY153" i="2"/>
  <c r="CY71" i="2"/>
  <c r="CY137" i="2"/>
  <c r="CY70" i="2"/>
  <c r="CY4" i="2"/>
  <c r="CY131" i="2"/>
  <c r="CY126" i="2"/>
  <c r="CY134" i="2"/>
  <c r="CY6" i="2"/>
  <c r="CY65" i="2"/>
  <c r="CY184" i="2"/>
  <c r="CY21" i="2"/>
  <c r="CY128" i="2"/>
  <c r="CY193" i="2"/>
  <c r="CY72" i="2"/>
  <c r="CY60" i="2"/>
  <c r="CY58" i="2"/>
  <c r="CY109" i="2"/>
  <c r="CY140" i="2"/>
  <c r="CY125" i="2"/>
  <c r="CY61" i="2"/>
  <c r="CY120" i="2"/>
  <c r="CY100" i="2"/>
  <c r="CY164" i="2"/>
  <c r="CY23" i="2"/>
  <c r="CY101" i="2"/>
  <c r="CY16" i="2"/>
  <c r="CY82" i="2"/>
  <c r="CY35" i="2"/>
  <c r="CY32" i="2"/>
  <c r="CY180" i="2"/>
  <c r="CY119" i="2"/>
  <c r="CY80" i="2"/>
  <c r="CY181" i="2"/>
  <c r="CY176" i="2"/>
  <c r="CY40" i="2"/>
  <c r="CY160" i="2"/>
  <c r="CY67" i="2"/>
  <c r="CY8" i="2"/>
  <c r="CY46" i="2"/>
  <c r="CY111" i="2"/>
  <c r="CY17" i="2"/>
  <c r="CY127" i="2"/>
  <c r="CY115" i="2"/>
  <c r="CY150" i="2"/>
  <c r="CY95" i="2"/>
  <c r="CY59" i="2"/>
  <c r="CY151" i="2"/>
  <c r="CY15" i="2"/>
  <c r="CY83" i="2"/>
  <c r="CY166" i="2"/>
  <c r="CY51" i="2"/>
  <c r="CY75" i="2"/>
  <c r="CY145" i="2"/>
  <c r="CY92" i="2"/>
  <c r="CY74" i="2"/>
  <c r="CY163" i="2"/>
  <c r="CY96" i="2"/>
  <c r="CY86" i="2"/>
  <c r="CY19" i="2"/>
  <c r="CY38" i="2"/>
  <c r="CY39" i="2"/>
  <c r="CY124" i="2"/>
  <c r="CY130" i="2"/>
  <c r="CY68" i="2"/>
  <c r="CY178" i="2"/>
  <c r="CY33" i="2"/>
  <c r="CY129" i="2"/>
  <c r="CY22" i="2"/>
  <c r="CY57" i="2"/>
  <c r="CY117" i="2"/>
  <c r="CY197" i="2"/>
  <c r="CY30" i="2"/>
  <c r="CY25" i="2"/>
  <c r="CY169" i="2"/>
  <c r="CY195" i="2"/>
  <c r="CY77" i="2"/>
  <c r="CY174" i="2"/>
  <c r="CY138" i="2"/>
  <c r="CY27" i="2"/>
  <c r="CY5" i="2"/>
  <c r="CY122" i="2"/>
  <c r="CY13" i="2"/>
  <c r="CY188" i="2"/>
  <c r="CY146" i="2"/>
  <c r="CY165" i="2"/>
  <c r="CY29" i="2"/>
  <c r="CY177" i="2"/>
  <c r="CY147" i="2"/>
  <c r="CY47" i="2"/>
  <c r="CY152" i="2"/>
  <c r="CY90" i="2"/>
  <c r="CY102" i="2"/>
  <c r="CY154" i="2"/>
  <c r="CY37" i="2"/>
  <c r="CY158" i="2"/>
  <c r="CY108" i="2"/>
  <c r="CY55" i="2"/>
  <c r="CY78" i="2"/>
  <c r="CY114" i="2"/>
  <c r="CY26" i="2"/>
  <c r="CY199" i="2"/>
  <c r="CY155" i="2"/>
  <c r="CY64" i="2"/>
  <c r="CY85" i="2"/>
  <c r="CY185" i="2"/>
  <c r="CY200" i="2"/>
  <c r="CY187" i="2"/>
  <c r="CY141" i="2"/>
  <c r="CY172" i="2"/>
  <c r="CY106" i="2"/>
  <c r="CY81" i="2"/>
  <c r="CY50" i="2"/>
  <c r="CY45" i="2"/>
  <c r="CY198" i="2"/>
  <c r="CY201" i="2"/>
  <c r="CY190" i="2"/>
  <c r="CY175" i="2"/>
  <c r="CY179" i="2"/>
  <c r="CY143" i="2"/>
  <c r="CY31" i="2"/>
  <c r="CY41" i="2"/>
  <c r="CY44" i="2"/>
  <c r="CY18" i="2"/>
  <c r="CY189" i="2"/>
  <c r="CY89" i="2"/>
  <c r="CY93" i="2"/>
  <c r="CY42" i="2"/>
  <c r="CY56" i="2"/>
  <c r="CY142" i="2"/>
  <c r="CY183" i="2"/>
  <c r="CY43" i="2"/>
  <c r="CY94" i="2"/>
  <c r="CY157" i="2"/>
  <c r="CY110" i="2"/>
  <c r="CY7" i="2"/>
  <c r="CY202" i="2"/>
  <c r="CY28" i="2"/>
  <c r="CY66" i="2"/>
  <c r="CY79" i="2"/>
  <c r="CY139" i="2"/>
  <c r="CY91" i="2"/>
  <c r="CY98" i="2"/>
  <c r="CY49" i="2"/>
  <c r="CY161" i="2"/>
  <c r="CY159" i="2"/>
  <c r="CY84" i="2"/>
  <c r="CY107" i="2"/>
  <c r="CY148" i="2"/>
  <c r="CY11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<sst xmlns="http://schemas.openxmlformats.org/spreadsheetml/2006/main" count="1175" uniqueCount="324">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</sst>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62.916606491893987</c:v>
                </c:pt>
                <c:pt idx="7">
                  <c:v>79.76504064831029</c:v>
                </c:pt>
                <c:pt idx="8">
                  <c:v>96.522861130686337</c:v>
                </c:pt>
                <c:pt idx="9">
                  <c:v>113.20809736584094</c:v>
                </c:pt>
                <c:pt idx="10">
                  <c:v>129.83298609190555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2143904"/>
        <c:axId val="1062132480"/>
      </c:scatterChart>
      <c:valAx>
        <c:axId val="106214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2132480"/>
        <c:crosses val="autoZero"/>
        <c:crossBetween val="midCat"/>
      </c:valAx>
      <c:valAx>
        <c:axId val="106213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214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30560"/>
        <c:axId val="1252222400"/>
      </c:scatterChart>
      <c:valAx>
        <c:axId val="125223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2400"/>
        <c:crosses val="autoZero"/>
        <c:crossBetween val="midCat"/>
      </c:valAx>
      <c:valAx>
        <c:axId val="125222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175.48763589154603</c:v>
                </c:pt>
                <c:pt idx="22">
                  <c:v>195.3338800973107</c:v>
                </c:pt>
                <c:pt idx="23">
                  <c:v>215.1332662548451</c:v>
                </c:pt>
                <c:pt idx="24">
                  <c:v>234.89071410306022</c:v>
                </c:pt>
                <c:pt idx="25">
                  <c:v>254.61024730171843</c:v>
                </c:pt>
                <c:pt idx="26">
                  <c:v>161.0066429666328</c:v>
                </c:pt>
                <c:pt idx="27">
                  <c:v>180.09643806867584</c:v>
                </c:pt>
                <c:pt idx="28">
                  <c:v>199.13883063239675</c:v>
                </c:pt>
                <c:pt idx="29">
                  <c:v>218.13899263195233</c:v>
                </c:pt>
                <c:pt idx="30">
                  <c:v>237.10112030306402</c:v>
                </c:pt>
                <c:pt idx="31">
                  <c:v>254.10587143995565</c:v>
                </c:pt>
                <c:pt idx="32">
                  <c:v>271.08486470892927</c:v>
                </c:pt>
                <c:pt idx="33">
                  <c:v>288.03994036841988</c:v>
                </c:pt>
                <c:pt idx="34">
                  <c:v>304.97270429039048</c:v>
                </c:pt>
                <c:pt idx="35">
                  <c:v>321.88456944440219</c:v>
                </c:pt>
                <c:pt idx="36">
                  <c:v>248.68238808568103</c:v>
                </c:pt>
                <c:pt idx="37">
                  <c:v>263.55920069967749</c:v>
                </c:pt>
                <c:pt idx="38">
                  <c:v>278.41707470412359</c:v>
                </c:pt>
                <c:pt idx="39">
                  <c:v>293.25716318239881</c:v>
                </c:pt>
                <c:pt idx="40">
                  <c:v>308.0804929561578</c:v>
                </c:pt>
                <c:pt idx="41">
                  <c:v>320.943805495449</c:v>
                </c:pt>
                <c:pt idx="42">
                  <c:v>333.79571492319093</c:v>
                </c:pt>
                <c:pt idx="43">
                  <c:v>346.63672222687961</c:v>
                </c:pt>
                <c:pt idx="44">
                  <c:v>359.46728823872098</c:v>
                </c:pt>
                <c:pt idx="45">
                  <c:v>372.28783820294626</c:v>
                </c:pt>
                <c:pt idx="46">
                  <c:v>305.44362644993339</c:v>
                </c:pt>
                <c:pt idx="47">
                  <c:v>316.61550205732698</c:v>
                </c:pt>
                <c:pt idx="48">
                  <c:v>327.77864659386574</c:v>
                </c:pt>
                <c:pt idx="49">
                  <c:v>338.93339944597733</c:v>
                </c:pt>
                <c:pt idx="50">
                  <c:v>350.08007582809665</c:v>
                </c:pt>
                <c:pt idx="51">
                  <c:v>359.65497726243211</c:v>
                </c:pt>
                <c:pt idx="52">
                  <c:v>369.22430348163545</c:v>
                </c:pt>
                <c:pt idx="53">
                  <c:v>378.78821942757878</c:v>
                </c:pt>
                <c:pt idx="54">
                  <c:v>388.34688102923502</c:v>
                </c:pt>
                <c:pt idx="55">
                  <c:v>397.90043590968804</c:v>
                </c:pt>
                <c:pt idx="56">
                  <c:v>359.24831500061532</c:v>
                </c:pt>
                <c:pt idx="57">
                  <c:v>367.31712958739416</c:v>
                </c:pt>
                <c:pt idx="58">
                  <c:v>375.38207542773506</c:v>
                </c:pt>
                <c:pt idx="59">
                  <c:v>383.44324742108893</c:v>
                </c:pt>
                <c:pt idx="60">
                  <c:v>391.50073614846127</c:v>
                </c:pt>
                <c:pt idx="61">
                  <c:v>398.27498302495178</c:v>
                </c:pt>
                <c:pt idx="62">
                  <c:v>405.04673497528461</c:v>
                </c:pt>
                <c:pt idx="63">
                  <c:v>411.81603962747312</c:v>
                </c:pt>
                <c:pt idx="64">
                  <c:v>418.58294291479933</c:v>
                </c:pt>
                <c:pt idx="65">
                  <c:v>425.34748916314493</c:v>
                </c:pt>
                <c:pt idx="66">
                  <c:v>395.80907392213197</c:v>
                </c:pt>
                <c:pt idx="67">
                  <c:v>401.67677095231397</c:v>
                </c:pt>
                <c:pt idx="68">
                  <c:v>407.54261349115632</c:v>
                </c:pt>
                <c:pt idx="69">
                  <c:v>413.40663202077485</c:v>
                </c:pt>
                <c:pt idx="70">
                  <c:v>419.26885608721159</c:v>
                </c:pt>
                <c:pt idx="71">
                  <c:v>424.56828230673386</c:v>
                </c:pt>
                <c:pt idx="72">
                  <c:v>429.86628525377677</c:v>
                </c:pt>
                <c:pt idx="73">
                  <c:v>435.16288496071166</c:v>
                </c:pt>
                <c:pt idx="74">
                  <c:v>440.45810093204318</c:v>
                </c:pt>
                <c:pt idx="75">
                  <c:v>445.75195216463999</c:v>
                </c:pt>
                <c:pt idx="76">
                  <c:v>450.39074940019526</c:v>
                </c:pt>
                <c:pt idx="77">
                  <c:v>455.02852463184337</c:v>
                </c:pt>
                <c:pt idx="78">
                  <c:v>459.66528975532242</c:v>
                </c:pt>
                <c:pt idx="79">
                  <c:v>464.30105640658741</c:v>
                </c:pt>
                <c:pt idx="80">
                  <c:v>468.93583597007887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32736"/>
        <c:axId val="1252233280"/>
      </c:scatterChart>
      <c:valAx>
        <c:axId val="1252232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3280"/>
        <c:crosses val="autoZero"/>
        <c:crossBetween val="midCat"/>
      </c:valAx>
      <c:valAx>
        <c:axId val="125223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24576"/>
        <c:axId val="1252225120"/>
      </c:scatterChart>
      <c:valAx>
        <c:axId val="125222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5120"/>
        <c:crosses val="autoZero"/>
        <c:crossBetween val="midCat"/>
      </c:valAx>
      <c:valAx>
        <c:axId val="125222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158.96711933407138</c:v>
                </c:pt>
                <c:pt idx="22">
                  <c:v>174.80435986940384</c:v>
                </c:pt>
                <c:pt idx="23">
                  <c:v>190.60789667260715</c:v>
                </c:pt>
                <c:pt idx="24">
                  <c:v>206.38091870707342</c:v>
                </c:pt>
                <c:pt idx="25">
                  <c:v>222.12608711761609</c:v>
                </c:pt>
                <c:pt idx="26">
                  <c:v>193.7131067470614</c:v>
                </c:pt>
                <c:pt idx="27">
                  <c:v>211.80440891545254</c:v>
                </c:pt>
                <c:pt idx="28">
                  <c:v>229.86009453547459</c:v>
                </c:pt>
                <c:pt idx="29">
                  <c:v>247.88335510881768</c:v>
                </c:pt>
                <c:pt idx="30">
                  <c:v>265.87687983783059</c:v>
                </c:pt>
                <c:pt idx="31">
                  <c:v>221.094424049145</c:v>
                </c:pt>
                <c:pt idx="32">
                  <c:v>245.82510561630218</c:v>
                </c:pt>
                <c:pt idx="33">
                  <c:v>270.49926667643871</c:v>
                </c:pt>
                <c:pt idx="34">
                  <c:v>295.12278580201036</c:v>
                </c:pt>
                <c:pt idx="35">
                  <c:v>319.70048005131156</c:v>
                </c:pt>
                <c:pt idx="36">
                  <c:v>276.65969017765576</c:v>
                </c:pt>
                <c:pt idx="37">
                  <c:v>300.24677381248517</c:v>
                </c:pt>
                <c:pt idx="38">
                  <c:v>323.79259907322461</c:v>
                </c:pt>
                <c:pt idx="39">
                  <c:v>347.30058618137645</c:v>
                </c:pt>
                <c:pt idx="40">
                  <c:v>370.77365464076269</c:v>
                </c:pt>
                <c:pt idx="41">
                  <c:v>332.7401462206351</c:v>
                </c:pt>
                <c:pt idx="42">
                  <c:v>355.97934182146497</c:v>
                </c:pt>
                <c:pt idx="43">
                  <c:v>379.18532666257607</c:v>
                </c:pt>
                <c:pt idx="44">
                  <c:v>402.36041748843604</c:v>
                </c:pt>
                <c:pt idx="45">
                  <c:v>425.50664252865255</c:v>
                </c:pt>
                <c:pt idx="46">
                  <c:v>377.65623675733673</c:v>
                </c:pt>
                <c:pt idx="47">
                  <c:v>402.36041748843598</c:v>
                </c:pt>
                <c:pt idx="48">
                  <c:v>427.03179740518721</c:v>
                </c:pt>
                <c:pt idx="49">
                  <c:v>451.6725362162706</c:v>
                </c:pt>
                <c:pt idx="50">
                  <c:v>476.28453894255682</c:v>
                </c:pt>
                <c:pt idx="51">
                  <c:v>440.75297566986848</c:v>
                </c:pt>
                <c:pt idx="52">
                  <c:v>464.87006056330688</c:v>
                </c:pt>
                <c:pt idx="53">
                  <c:v>488.96047611898672</c:v>
                </c:pt>
                <c:pt idx="54">
                  <c:v>513.02571977154412</c:v>
                </c:pt>
                <c:pt idx="55">
                  <c:v>537.06713714333102</c:v>
                </c:pt>
                <c:pt idx="56">
                  <c:v>501.88275263065435</c:v>
                </c:pt>
                <c:pt idx="57">
                  <c:v>527.45334886640921</c:v>
                </c:pt>
                <c:pt idx="58">
                  <c:v>552.99785326740505</c:v>
                </c:pt>
                <c:pt idx="59">
                  <c:v>578.51763916434709</c:v>
                </c:pt>
                <c:pt idx="60">
                  <c:v>604.01394898353021</c:v>
                </c:pt>
                <c:pt idx="61">
                  <c:v>586.59816285328338</c:v>
                </c:pt>
                <c:pt idx="62">
                  <c:v>609.56459959541496</c:v>
                </c:pt>
                <c:pt idx="63">
                  <c:v>632.51308531631423</c:v>
                </c:pt>
                <c:pt idx="64">
                  <c:v>655.44436221136857</c:v>
                </c:pt>
                <c:pt idx="65">
                  <c:v>678.35911636872549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34912"/>
        <c:axId val="1252227296"/>
      </c:scatterChart>
      <c:valAx>
        <c:axId val="1252234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7296"/>
        <c:crosses val="autoZero"/>
        <c:crossBetween val="midCat"/>
      </c:valAx>
      <c:valAx>
        <c:axId val="125222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4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20224"/>
        <c:axId val="1252230016"/>
      </c:scatterChart>
      <c:valAx>
        <c:axId val="1252220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0016"/>
        <c:crosses val="autoZero"/>
        <c:crossBetween val="midCat"/>
      </c:valAx>
      <c:valAx>
        <c:axId val="125223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0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23488"/>
        <c:axId val="1252225664"/>
      </c:scatterChart>
      <c:valAx>
        <c:axId val="1252223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5664"/>
        <c:crosses val="autoZero"/>
        <c:crossBetween val="midCat"/>
      </c:valAx>
      <c:valAx>
        <c:axId val="125222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3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31648"/>
        <c:axId val="1252221312"/>
      </c:scatterChart>
      <c:valAx>
        <c:axId val="125223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1312"/>
        <c:crosses val="autoZero"/>
        <c:crossBetween val="midCat"/>
      </c:valAx>
      <c:valAx>
        <c:axId val="125222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3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20768"/>
        <c:axId val="1252226208"/>
      </c:scatterChart>
      <c:valAx>
        <c:axId val="1252220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6208"/>
        <c:crosses val="autoZero"/>
        <c:crossBetween val="midCat"/>
      </c:valAx>
      <c:valAx>
        <c:axId val="125222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226752"/>
        <c:axId val="1252229472"/>
      </c:scatterChart>
      <c:valAx>
        <c:axId val="1252226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9472"/>
        <c:crosses val="autoZero"/>
        <c:crossBetween val="midCat"/>
      </c:valAx>
      <c:valAx>
        <c:axId val="12522294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2226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0.45747508305647844</v>
      </c>
      <c r="D9" s="36">
        <f t="shared" ref="D9:D18" si="0">C9*$C$5</f>
        <v>1.377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5.0830564784053157E-2</v>
      </c>
      <c r="D10" s="36">
        <f t="shared" si="0"/>
        <v>0.153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0.3049833887043189</v>
      </c>
      <c r="D11" s="36">
        <f t="shared" si="0"/>
        <v>0.91799999999999982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3.3887043189368769E-2</v>
      </c>
      <c r="D12" s="36">
        <f t="shared" si="0"/>
        <v>0.10199999999999999</v>
      </c>
      <c r="E12" s="37">
        <v>65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</v>
      </c>
      <c r="C13" s="35">
        <v>0.13754152823920265</v>
      </c>
      <c r="D13" s="36">
        <f t="shared" si="0"/>
        <v>0.41399999999999998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14</v>
      </c>
      <c r="C14" s="35">
        <v>1.5282392026578074E-2</v>
      </c>
      <c r="D14" s="36">
        <f t="shared" si="0"/>
        <v>4.5999999999999999E-2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3.01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22</v>
      </c>
      <c r="C36" s="63"/>
      <c r="D36" s="63"/>
      <c r="E36" s="54"/>
      <c r="F36" s="54"/>
      <c r="G36" s="54"/>
      <c r="H36" s="54"/>
      <c r="I36" s="52">
        <f>IFERROR(B36/A36,"")</f>
        <v>4.4000000000000004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f>62+2</f>
        <v>64</v>
      </c>
      <c r="C37" s="63">
        <v>1</v>
      </c>
      <c r="D37" s="63">
        <f>2+15</f>
        <v>17</v>
      </c>
      <c r="E37" s="54"/>
      <c r="F37" s="54"/>
      <c r="G37" s="54"/>
      <c r="H37" s="54">
        <v>1</v>
      </c>
      <c r="I37" s="56">
        <f t="shared" ref="I37:I55" si="1">IF(A37&lt;&gt;0,(B37-(B36-D36))/(A37-A36),"")</f>
        <v>8.4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89</v>
      </c>
      <c r="C38" s="63">
        <v>2</v>
      </c>
      <c r="D38" s="63">
        <v>13</v>
      </c>
      <c r="E38" s="54"/>
      <c r="F38" s="54"/>
      <c r="G38" s="54"/>
      <c r="H38" s="54">
        <v>1</v>
      </c>
      <c r="I38" s="56">
        <f t="shared" si="1"/>
        <v>8.4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114</v>
      </c>
      <c r="C39" s="63">
        <v>3</v>
      </c>
      <c r="D39" s="63">
        <v>10</v>
      </c>
      <c r="E39" s="54"/>
      <c r="F39" s="54"/>
      <c r="G39" s="54"/>
      <c r="H39" s="54">
        <v>1</v>
      </c>
      <c r="I39" s="52">
        <f t="shared" si="1"/>
        <v>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136</v>
      </c>
      <c r="C40" s="63">
        <v>4</v>
      </c>
      <c r="D40" s="63">
        <v>8</v>
      </c>
      <c r="E40" s="54"/>
      <c r="F40" s="54"/>
      <c r="G40" s="54"/>
      <c r="H40" s="54">
        <v>1</v>
      </c>
      <c r="I40" s="52">
        <f t="shared" si="1"/>
        <v>6.4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154</v>
      </c>
      <c r="C41" s="63">
        <v>5</v>
      </c>
      <c r="D41" s="63">
        <v>6</v>
      </c>
      <c r="E41" s="54"/>
      <c r="F41" s="54"/>
      <c r="G41" s="54"/>
      <c r="H41" s="54">
        <v>1</v>
      </c>
      <c r="I41" s="56">
        <f t="shared" si="1"/>
        <v>5.2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169</v>
      </c>
      <c r="C42" s="63">
        <v>6</v>
      </c>
      <c r="D42" s="63">
        <v>5</v>
      </c>
      <c r="E42" s="54"/>
      <c r="F42" s="54"/>
      <c r="G42" s="54"/>
      <c r="H42" s="54"/>
      <c r="I42" s="56">
        <f t="shared" si="1"/>
        <v>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40</v>
      </c>
      <c r="B43" s="63">
        <v>183</v>
      </c>
      <c r="C43" s="63">
        <v>7</v>
      </c>
      <c r="D43" s="63">
        <v>4</v>
      </c>
      <c r="E43" s="54"/>
      <c r="F43" s="54"/>
      <c r="G43" s="54"/>
      <c r="H43" s="54"/>
      <c r="I43" s="52">
        <f t="shared" si="1"/>
        <v>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45</v>
      </c>
      <c r="B44" s="63">
        <v>198</v>
      </c>
      <c r="C44" s="63">
        <v>8</v>
      </c>
      <c r="D44" s="63">
        <f>B44</f>
        <v>198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37.4</v>
      </c>
      <c r="C62" s="63"/>
      <c r="D62" s="63"/>
      <c r="E62" s="54"/>
      <c r="F62" s="54"/>
      <c r="G62" s="54"/>
      <c r="H62" s="54"/>
      <c r="I62" s="56">
        <f>IFERROR(B62/A62,"")</f>
        <v>2.4933333333333332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95.1</v>
      </c>
      <c r="C63" s="63"/>
      <c r="D63" s="63"/>
      <c r="E63" s="54"/>
      <c r="F63" s="54"/>
      <c r="G63" s="54"/>
      <c r="H63" s="54"/>
      <c r="I63" s="52">
        <f>IF(A63&lt;&gt;0,(B63-(B62-D62))/(A63-A62),"")</f>
        <v>11.54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157.6</v>
      </c>
      <c r="C64" s="63">
        <v>1</v>
      </c>
      <c r="D64" s="63">
        <v>71.099999999999994</v>
      </c>
      <c r="E64" s="54"/>
      <c r="F64" s="54"/>
      <c r="G64" s="54"/>
      <c r="H64" s="54">
        <v>1</v>
      </c>
      <c r="I64" s="52">
        <f>IF(A64&lt;&gt;0,(B64-(B63-D63))/(A64-A63),"")</f>
        <v>12.5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146.5</v>
      </c>
      <c r="C65" s="63"/>
      <c r="D65" s="63"/>
      <c r="E65" s="54"/>
      <c r="F65" s="54"/>
      <c r="G65" s="54"/>
      <c r="H65" s="54"/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200.4</v>
      </c>
      <c r="C66" s="63">
        <v>2</v>
      </c>
      <c r="D66" s="63">
        <v>56</v>
      </c>
      <c r="E66" s="54"/>
      <c r="F66" s="54"/>
      <c r="G66" s="54"/>
      <c r="H66" s="54"/>
      <c r="I66" s="52">
        <f t="shared" ref="I66:I81" si="2">IF(A66&lt;&gt;0,(B66-(B65-D65))/(A66-A65),"")</f>
        <v>10.780000000000001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191.6</v>
      </c>
      <c r="C67" s="63"/>
      <c r="D67" s="63"/>
      <c r="E67" s="54"/>
      <c r="F67" s="54"/>
      <c r="G67" s="54"/>
      <c r="H67" s="54"/>
      <c r="I67" s="52">
        <f t="shared" si="2"/>
        <v>9.4399999999999977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232.60000000000002</v>
      </c>
      <c r="C68" s="63">
        <v>3</v>
      </c>
      <c r="D68" s="63">
        <v>49.8</v>
      </c>
      <c r="E68" s="54"/>
      <c r="F68" s="54"/>
      <c r="G68" s="54"/>
      <c r="H68" s="54"/>
      <c r="I68" s="52">
        <f t="shared" si="2"/>
        <v>8.2000000000000064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218.4</v>
      </c>
      <c r="C69" s="53"/>
      <c r="D69" s="53"/>
      <c r="E69" s="54"/>
      <c r="F69" s="54"/>
      <c r="G69" s="54"/>
      <c r="H69" s="54"/>
      <c r="I69" s="52">
        <f t="shared" si="2"/>
        <v>7.1199999999999992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249</v>
      </c>
      <c r="C70" s="53">
        <v>4</v>
      </c>
      <c r="D70" s="53">
        <v>29.9</v>
      </c>
      <c r="E70" s="54"/>
      <c r="F70" s="54"/>
      <c r="G70" s="54"/>
      <c r="H70" s="54"/>
      <c r="I70" s="52">
        <f t="shared" si="2"/>
        <v>6.1199999999999992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244.9</v>
      </c>
      <c r="C71" s="53"/>
      <c r="D71" s="53"/>
      <c r="E71" s="54"/>
      <c r="F71" s="54"/>
      <c r="G71" s="54"/>
      <c r="H71" s="54"/>
      <c r="I71" s="52">
        <f t="shared" si="2"/>
        <v>5.1600000000000019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266.60000000000002</v>
      </c>
      <c r="C72" s="53">
        <v>5</v>
      </c>
      <c r="D72" s="53">
        <v>22.700000000000003</v>
      </c>
      <c r="E72" s="54"/>
      <c r="F72" s="54"/>
      <c r="G72" s="54"/>
      <c r="H72" s="54"/>
      <c r="I72" s="52">
        <f t="shared" si="2"/>
        <v>4.3400000000000034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262.7</v>
      </c>
      <c r="C73" s="53"/>
      <c r="D73" s="53"/>
      <c r="E73" s="54"/>
      <c r="F73" s="54"/>
      <c r="G73" s="54"/>
      <c r="H73" s="54"/>
      <c r="I73" s="52">
        <f t="shared" si="2"/>
        <v>3.7599999999999909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279.70000000000005</v>
      </c>
      <c r="C74" s="53"/>
      <c r="D74" s="53"/>
      <c r="E74" s="54"/>
      <c r="F74" s="54"/>
      <c r="G74" s="54"/>
      <c r="H74" s="54"/>
      <c r="I74" s="52">
        <f t="shared" si="2"/>
        <v>3.4000000000000115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294.60000000000002</v>
      </c>
      <c r="C75" s="53">
        <v>6</v>
      </c>
      <c r="D75" s="53">
        <v>294.60000000000002</v>
      </c>
      <c r="E75" s="54"/>
      <c r="F75" s="54"/>
      <c r="G75" s="54"/>
      <c r="H75" s="54"/>
      <c r="I75" s="52">
        <f t="shared" si="2"/>
        <v>2.9799999999999955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28</v>
      </c>
      <c r="C88" s="63"/>
      <c r="D88" s="63"/>
      <c r="E88" s="54"/>
      <c r="F88" s="54"/>
      <c r="G88" s="54"/>
      <c r="H88" s="93"/>
      <c r="I88" s="56">
        <f>IFERROR(B88/A88,"")</f>
        <v>1.4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121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9.3000000000000007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267</v>
      </c>
      <c r="C90" s="63">
        <v>1</v>
      </c>
      <c r="D90" s="63">
        <v>91</v>
      </c>
      <c r="E90" s="93"/>
      <c r="F90" s="93"/>
      <c r="G90" s="93"/>
      <c r="H90" s="93"/>
      <c r="I90" s="56">
        <f t="shared" si="3"/>
        <v>14.6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380</v>
      </c>
      <c r="C91" s="63">
        <v>2</v>
      </c>
      <c r="D91" s="63">
        <v>91</v>
      </c>
      <c r="E91" s="93"/>
      <c r="F91" s="93"/>
      <c r="G91" s="93"/>
      <c r="H91" s="93"/>
      <c r="I91" s="56">
        <f t="shared" si="3"/>
        <v>20.399999999999999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516</v>
      </c>
      <c r="C92" s="63">
        <v>3</v>
      </c>
      <c r="D92" s="63">
        <v>112</v>
      </c>
      <c r="E92" s="93"/>
      <c r="F92" s="93"/>
      <c r="G92" s="93"/>
      <c r="H92" s="93"/>
      <c r="I92" s="56">
        <f t="shared" si="3"/>
        <v>22.7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631</v>
      </c>
      <c r="C93" s="63">
        <v>4</v>
      </c>
      <c r="D93" s="63">
        <v>109</v>
      </c>
      <c r="E93" s="93"/>
      <c r="F93" s="93"/>
      <c r="G93" s="93"/>
      <c r="H93" s="93"/>
      <c r="I93" s="56">
        <f t="shared" si="3"/>
        <v>22.7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734</v>
      </c>
      <c r="C94" s="63">
        <v>5</v>
      </c>
      <c r="D94" s="63">
        <v>110</v>
      </c>
      <c r="E94" s="93"/>
      <c r="F94" s="93"/>
      <c r="G94" s="93"/>
      <c r="H94" s="93"/>
      <c r="I94" s="56">
        <f t="shared" si="3"/>
        <v>21.2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90</v>
      </c>
      <c r="B95" s="63">
        <v>802</v>
      </c>
      <c r="C95" s="63">
        <v>6</v>
      </c>
      <c r="D95" s="63">
        <v>97</v>
      </c>
      <c r="E95" s="93"/>
      <c r="F95" s="93"/>
      <c r="G95" s="93"/>
      <c r="H95" s="93"/>
      <c r="I95" s="56">
        <f t="shared" si="3"/>
        <v>17.8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100</v>
      </c>
      <c r="B96" s="63">
        <v>855</v>
      </c>
      <c r="C96" s="63">
        <v>7</v>
      </c>
      <c r="D96" s="63">
        <f>B96</f>
        <v>855</v>
      </c>
      <c r="E96" s="93"/>
      <c r="F96" s="93"/>
      <c r="G96" s="93"/>
      <c r="H96" s="93"/>
      <c r="I96" s="56">
        <f t="shared" si="3"/>
        <v>15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17</v>
      </c>
      <c r="B114" s="63">
        <v>103</v>
      </c>
      <c r="C114" s="53"/>
      <c r="D114" s="63"/>
      <c r="E114" s="54"/>
      <c r="F114" s="54"/>
      <c r="G114" s="54"/>
      <c r="H114" s="54"/>
      <c r="I114" s="56">
        <f>IFERROR(B114/A114,"")</f>
        <v>6.0588235294117645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122+15</f>
        <v>137</v>
      </c>
      <c r="C115" s="53">
        <v>1</v>
      </c>
      <c r="D115" s="63">
        <v>30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168</v>
      </c>
      <c r="C116" s="53">
        <v>2</v>
      </c>
      <c r="D116" s="63">
        <v>36</v>
      </c>
      <c r="E116" s="54"/>
      <c r="F116" s="54"/>
      <c r="G116" s="54"/>
      <c r="H116" s="54">
        <v>1</v>
      </c>
      <c r="I116" s="56">
        <f t="shared" si="4"/>
        <v>12.2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202</v>
      </c>
      <c r="C117" s="53">
        <v>3</v>
      </c>
      <c r="D117" s="63">
        <v>54</v>
      </c>
      <c r="E117" s="54"/>
      <c r="F117" s="54"/>
      <c r="G117" s="54"/>
      <c r="H117" s="54">
        <v>1</v>
      </c>
      <c r="I117" s="56">
        <f t="shared" si="4"/>
        <v>14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244</v>
      </c>
      <c r="C118" s="53">
        <v>4</v>
      </c>
      <c r="D118" s="63">
        <v>52</v>
      </c>
      <c r="E118" s="54"/>
      <c r="F118" s="54"/>
      <c r="G118" s="54"/>
      <c r="H118" s="54"/>
      <c r="I118" s="56">
        <f t="shared" si="4"/>
        <v>19.2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284</v>
      </c>
      <c r="C119" s="53">
        <v>5</v>
      </c>
      <c r="D119" s="63">
        <v>48</v>
      </c>
      <c r="E119" s="54"/>
      <c r="F119" s="54"/>
      <c r="G119" s="54"/>
      <c r="H119" s="54"/>
      <c r="I119" s="56">
        <f t="shared" si="4"/>
        <v>18.399999999999999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v>327</v>
      </c>
      <c r="C120" s="53">
        <v>6</v>
      </c>
      <c r="D120" s="63">
        <v>57</v>
      </c>
      <c r="E120" s="93"/>
      <c r="F120" s="93"/>
      <c r="G120" s="93"/>
      <c r="H120" s="93"/>
      <c r="I120" s="56">
        <f t="shared" si="4"/>
        <v>18.2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50</v>
      </c>
      <c r="B121" s="63">
        <v>367</v>
      </c>
      <c r="C121" s="53">
        <v>7</v>
      </c>
      <c r="D121" s="63">
        <v>47</v>
      </c>
      <c r="E121" s="93"/>
      <c r="F121" s="93"/>
      <c r="G121" s="93"/>
      <c r="H121" s="93"/>
      <c r="I121" s="56">
        <f t="shared" si="4"/>
        <v>19.399999999999999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55</v>
      </c>
      <c r="B122" s="63">
        <v>415</v>
      </c>
      <c r="C122" s="53">
        <v>8</v>
      </c>
      <c r="D122" s="63">
        <v>48</v>
      </c>
      <c r="E122" s="93"/>
      <c r="F122" s="93"/>
      <c r="G122" s="93"/>
      <c r="H122" s="93"/>
      <c r="I122" s="56">
        <f t="shared" si="4"/>
        <v>19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60</v>
      </c>
      <c r="B123" s="63">
        <v>468</v>
      </c>
      <c r="C123" s="53">
        <v>9</v>
      </c>
      <c r="D123" s="63">
        <v>32</v>
      </c>
      <c r="E123" s="93"/>
      <c r="F123" s="93"/>
      <c r="G123" s="93"/>
      <c r="H123" s="93"/>
      <c r="I123" s="56">
        <f t="shared" si="4"/>
        <v>20.2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65</v>
      </c>
      <c r="B124" s="63">
        <v>527</v>
      </c>
      <c r="C124" s="53">
        <v>10</v>
      </c>
      <c r="D124" s="63">
        <f>B124</f>
        <v>527</v>
      </c>
      <c r="E124" s="93"/>
      <c r="F124" s="93"/>
      <c r="G124" s="93"/>
      <c r="H124" s="93"/>
      <c r="I124" s="56">
        <f t="shared" si="4"/>
        <v>18.2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pubescent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42</v>
      </c>
      <c r="C140" s="53"/>
      <c r="D140" s="63"/>
      <c r="E140" s="54"/>
      <c r="F140" s="54"/>
      <c r="G140" s="54"/>
      <c r="H140" s="54"/>
      <c r="I140" s="60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70</v>
      </c>
      <c r="C141" s="53">
        <v>1</v>
      </c>
      <c r="D141" s="63">
        <v>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97</v>
      </c>
      <c r="C142" s="53"/>
      <c r="D142" s="63"/>
      <c r="E142" s="54"/>
      <c r="F142" s="54"/>
      <c r="G142" s="54"/>
      <c r="H142" s="54"/>
      <c r="I142" s="60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137</v>
      </c>
      <c r="C143" s="53">
        <v>2</v>
      </c>
      <c r="D143" s="63">
        <v>42</v>
      </c>
      <c r="E143" s="54"/>
      <c r="F143" s="54"/>
      <c r="G143" s="54"/>
      <c r="H143" s="54"/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137</v>
      </c>
      <c r="C144" s="53"/>
      <c r="D144" s="63"/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179</v>
      </c>
      <c r="C145" s="53">
        <v>3</v>
      </c>
      <c r="D145" s="63">
        <v>42</v>
      </c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178</v>
      </c>
      <c r="C146" s="53"/>
      <c r="D146" s="63"/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218</v>
      </c>
      <c r="C147" s="53">
        <v>4</v>
      </c>
      <c r="D147" s="63">
        <v>42</v>
      </c>
      <c r="E147" s="54"/>
      <c r="F147" s="54"/>
      <c r="G147" s="54"/>
      <c r="H147" s="54"/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214</v>
      </c>
      <c r="C148" s="53"/>
      <c r="D148" s="63"/>
      <c r="E148" s="54"/>
      <c r="F148" s="54"/>
      <c r="G148" s="54"/>
      <c r="H148" s="54"/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250</v>
      </c>
      <c r="C149" s="53">
        <v>5</v>
      </c>
      <c r="D149" s="63">
        <v>42</v>
      </c>
      <c r="E149" s="54"/>
      <c r="F149" s="54"/>
      <c r="G149" s="54"/>
      <c r="H149" s="54"/>
      <c r="I149" s="60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242</v>
      </c>
      <c r="C150" s="53"/>
      <c r="D150" s="63"/>
      <c r="E150" s="54"/>
      <c r="F150" s="54"/>
      <c r="G150" s="54"/>
      <c r="H150" s="54"/>
      <c r="I150" s="60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273</v>
      </c>
      <c r="C151" s="53">
        <v>6</v>
      </c>
      <c r="D151" s="63">
        <v>42</v>
      </c>
      <c r="E151" s="54"/>
      <c r="F151" s="54"/>
      <c r="G151" s="54"/>
      <c r="H151" s="54"/>
      <c r="I151" s="60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290</v>
      </c>
      <c r="C152" s="53">
        <v>7</v>
      </c>
      <c r="D152" s="63">
        <v>42</v>
      </c>
      <c r="E152" s="57"/>
      <c r="F152" s="57"/>
      <c r="G152" s="57"/>
      <c r="H152" s="57"/>
      <c r="I152" s="60">
        <f t="shared" si="5"/>
        <v>5.9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95</v>
      </c>
      <c r="B153" s="63">
        <v>300</v>
      </c>
      <c r="C153" s="53">
        <v>8</v>
      </c>
      <c r="D153" s="63">
        <v>42</v>
      </c>
      <c r="E153" s="57"/>
      <c r="F153" s="57"/>
      <c r="G153" s="57"/>
      <c r="H153" s="57"/>
      <c r="I153" s="60">
        <f t="shared" si="5"/>
        <v>5.2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105</v>
      </c>
      <c r="B154" s="59">
        <v>305</v>
      </c>
      <c r="C154" s="53">
        <v>9</v>
      </c>
      <c r="D154" s="53">
        <v>41</v>
      </c>
      <c r="E154" s="57"/>
      <c r="F154" s="57"/>
      <c r="G154" s="57"/>
      <c r="H154" s="57"/>
      <c r="I154" s="60">
        <f t="shared" si="5"/>
        <v>4.7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115</v>
      </c>
      <c r="B155" s="59">
        <v>304</v>
      </c>
      <c r="C155" s="53">
        <v>10</v>
      </c>
      <c r="D155" s="53">
        <v>37</v>
      </c>
      <c r="E155" s="57"/>
      <c r="F155" s="57"/>
      <c r="G155" s="57"/>
      <c r="H155" s="57"/>
      <c r="I155" s="60">
        <f t="shared" si="5"/>
        <v>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125</v>
      </c>
      <c r="B156" s="59">
        <v>301</v>
      </c>
      <c r="C156" s="53">
        <v>11</v>
      </c>
      <c r="D156" s="53">
        <v>33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135</v>
      </c>
      <c r="B157" s="59">
        <v>298</v>
      </c>
      <c r="C157" s="53">
        <v>12</v>
      </c>
      <c r="D157" s="53">
        <v>29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145</v>
      </c>
      <c r="B158" s="59">
        <v>295</v>
      </c>
      <c r="C158" s="53"/>
      <c r="D158" s="53"/>
      <c r="E158" s="57"/>
      <c r="F158" s="57"/>
      <c r="G158" s="57"/>
      <c r="H158" s="57"/>
      <c r="I158" s="60">
        <f t="shared" si="5"/>
        <v>2.6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150</v>
      </c>
      <c r="B159" s="59">
        <v>306</v>
      </c>
      <c r="C159" s="53">
        <v>13</v>
      </c>
      <c r="D159" s="61">
        <f>B159</f>
        <v>306</v>
      </c>
      <c r="E159" s="57"/>
      <c r="F159" s="57"/>
      <c r="G159" s="57"/>
      <c r="H159" s="57"/>
      <c r="I159" s="60">
        <f t="shared" si="5"/>
        <v>2.2000000000000002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sessile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42</v>
      </c>
      <c r="C166" s="53"/>
      <c r="D166" s="63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v>70</v>
      </c>
      <c r="C167" s="53">
        <v>1</v>
      </c>
      <c r="D167" s="63"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v>97</v>
      </c>
      <c r="C168" s="53"/>
      <c r="D168" s="63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v>137</v>
      </c>
      <c r="C169" s="53">
        <v>2</v>
      </c>
      <c r="D169" s="63">
        <v>42</v>
      </c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v>137</v>
      </c>
      <c r="C170" s="53"/>
      <c r="D170" s="63"/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v>179</v>
      </c>
      <c r="C171" s="53">
        <v>3</v>
      </c>
      <c r="D171" s="63"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178</v>
      </c>
      <c r="C172" s="53"/>
      <c r="D172" s="63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3">
        <v>218</v>
      </c>
      <c r="C173" s="53">
        <v>4</v>
      </c>
      <c r="D173" s="63"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63">
        <v>214</v>
      </c>
      <c r="C174" s="53"/>
      <c r="D174" s="63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63">
        <v>250</v>
      </c>
      <c r="C175" s="53">
        <v>5</v>
      </c>
      <c r="D175" s="63">
        <v>42</v>
      </c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63">
        <v>242</v>
      </c>
      <c r="C176" s="53"/>
      <c r="D176" s="63"/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63">
        <v>273</v>
      </c>
      <c r="C177" s="53">
        <v>6</v>
      </c>
      <c r="D177" s="63">
        <v>42</v>
      </c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63">
        <v>290</v>
      </c>
      <c r="C178" s="53">
        <v>7</v>
      </c>
      <c r="D178" s="63">
        <v>42</v>
      </c>
      <c r="E178" s="57"/>
      <c r="F178" s="57"/>
      <c r="G178" s="57"/>
      <c r="H178" s="57"/>
      <c r="I178" s="52">
        <f t="shared" si="6"/>
        <v>5.9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95</v>
      </c>
      <c r="B179" s="63">
        <v>300</v>
      </c>
      <c r="C179" s="53">
        <v>8</v>
      </c>
      <c r="D179" s="63">
        <v>42</v>
      </c>
      <c r="E179" s="57"/>
      <c r="F179" s="57"/>
      <c r="G179" s="57"/>
      <c r="H179" s="57"/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8">
        <v>105</v>
      </c>
      <c r="B180" s="59">
        <v>305</v>
      </c>
      <c r="C180" s="53">
        <v>9</v>
      </c>
      <c r="D180" s="53">
        <v>41</v>
      </c>
      <c r="E180" s="57"/>
      <c r="F180" s="57"/>
      <c r="G180" s="57"/>
      <c r="H180" s="57"/>
      <c r="I180" s="52">
        <f t="shared" si="6"/>
        <v>4.7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8">
        <v>115</v>
      </c>
      <c r="B181" s="59">
        <v>304</v>
      </c>
      <c r="C181" s="53">
        <v>10</v>
      </c>
      <c r="D181" s="53">
        <v>37</v>
      </c>
      <c r="E181" s="57"/>
      <c r="F181" s="57"/>
      <c r="G181" s="57"/>
      <c r="H181" s="57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8">
        <v>125</v>
      </c>
      <c r="B182" s="59">
        <v>301</v>
      </c>
      <c r="C182" s="53">
        <v>11</v>
      </c>
      <c r="D182" s="53">
        <v>33</v>
      </c>
      <c r="E182" s="57"/>
      <c r="F182" s="57"/>
      <c r="G182" s="57"/>
      <c r="H182" s="57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8">
        <v>135</v>
      </c>
      <c r="B183" s="59">
        <v>298</v>
      </c>
      <c r="C183" s="53">
        <v>12</v>
      </c>
      <c r="D183" s="53">
        <v>29</v>
      </c>
      <c r="E183" s="57"/>
      <c r="F183" s="57"/>
      <c r="G183" s="57"/>
      <c r="H183" s="57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8">
        <v>145</v>
      </c>
      <c r="B184" s="59">
        <v>295</v>
      </c>
      <c r="C184" s="53"/>
      <c r="D184" s="53"/>
      <c r="E184" s="57"/>
      <c r="F184" s="57"/>
      <c r="G184" s="57"/>
      <c r="H184" s="57"/>
      <c r="I184" s="52">
        <f t="shared" si="6"/>
        <v>2.6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8">
        <v>150</v>
      </c>
      <c r="B185" s="59">
        <v>306</v>
      </c>
      <c r="C185" s="53">
        <v>13</v>
      </c>
      <c r="D185" s="61">
        <v>306</v>
      </c>
      <c r="E185" s="57"/>
      <c r="F185" s="57"/>
      <c r="G185" s="57"/>
      <c r="H185" s="57"/>
      <c r="I185" s="52">
        <f t="shared" si="6"/>
        <v>2.2000000000000002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Châtaignier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pubescent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sessile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245.25496369542458</v>
      </c>
      <c r="T3" s="62">
        <f>IF('Données projet'!E9&gt;30,$R$33-$H$33,LOOKUP('Données projet'!$E$9,$A$3:$A$203,R3:R203)-LOOKUP('Données projet'!$E$9,$A$3:$A$203,$H$3:$H$203))</f>
        <v>342.30266518164211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295.09692454113895</v>
      </c>
      <c r="AO3" s="62">
        <f>IF('Données projet'!E10&gt;30,$AM$33-$H$33,LOOKUP('Données projet'!$E$10,$A$3:$A$203,AM3:AM203)-LOOKUP('Données projet'!$E$10,$A$3:$A$203,$H$3:$H$203))</f>
        <v>273.76778696973071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399.92909819003523</v>
      </c>
      <c r="BJ3" s="62">
        <f>IF('Données projet'!E11&gt;30,$BH$33-$H$33,LOOKUP('Données projet'!$E$11,$A$3:$A$203,BH3:BH203)-LOOKUP('Données projet'!$E$11,$A$3:$A$203,$H$3:$H$203))</f>
        <v>163.7053537268381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309.32324918719803</v>
      </c>
      <c r="CE3" s="62">
        <f>IF('Données projet'!E12&gt;30,$CC$33-$H$33,LOOKUP('Données projet'!$E$12,$A$3:$A$203,CC3:CC203)-LOOKUP('Données projet'!$E$12,$A$3:$A$203,$H$3:$H$203))</f>
        <v>302.54354650449721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477.00263959594946</v>
      </c>
      <c r="CZ3" s="62">
        <f>IF('Données projet'!E13&gt;30,$CX$33-$H$33,LOOKUP('Données projet'!$E$13,$A$3:$A$203,CX3:CX203)-LOOKUP('Données projet'!$E$13,$A$3:$A$203,$H$3:$H$203))</f>
        <v>254.25036207346591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430.21146937947236</v>
      </c>
      <c r="DU3" s="62">
        <f>IF('Données projet'!E14&gt;30,$DS$33-$H$33,LOOKUP('Données projet'!$E$14,$A$3:$A$203,DS3:DS203)-LOOKUP('Données projet'!$E$14,$A$3:$A$203,$H$3:$H$203))</f>
        <v>231.36959598460686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4.4000000000000004</v>
      </c>
      <c r="N4" s="14">
        <f>IF('Données projet'!$A$36&gt;35,N3+M4-V3,IF(A4&lt;'Données projet'!$A$36,$K$205^A4,IF(A4='Données projet'!$A$36,'Données projet'!$B$36,N3+M4-V3)))</f>
        <v>1.8556007362580844</v>
      </c>
      <c r="O4" s="14">
        <f>N4*VLOOKUP('Données projet'!$B$9,Paramètres!$A$1:$I$89,3,0)*VLOOKUP('Données projet'!$B$9,Paramètres!$A$1:$I$89,5,0)</f>
        <v>1.6789475461663146</v>
      </c>
      <c r="P4" s="14">
        <f>EXP(-1.0587+0.8836*LN(O4)+0.284)</f>
        <v>0.72844182078056119</v>
      </c>
      <c r="Q4" s="22">
        <f t="shared" ref="Q4:Q34" si="2">(O4+P4)*0.475*44/12</f>
        <v>4.1928698140991418</v>
      </c>
      <c r="R4" s="62">
        <f t="shared" si="0"/>
        <v>262.081758702988</v>
      </c>
      <c r="S4" s="62">
        <f ca="1">AVERAGE(OFFSET($R$3,0,0,'Données projet'!$E$9+1,1))-AVERAGE(OFFSET($H$3,0,0,'Données projet'!$E$9+1,1))</f>
        <v>245.25496369542458</v>
      </c>
      <c r="T4" s="62">
        <f>$T$3</f>
        <v>342.30266518164211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2.4933333333333332</v>
      </c>
      <c r="AI4" s="14">
        <f>IF('Données projet'!$A$62&gt;35,AI3+AH4-AQ3,IF(A4&lt;'Données projet'!$A$62,$AF$205^A4,IF(A4='Données projet'!$A$62,'Données projet'!$B$62,AI3+AH4-AQ3)))</f>
        <v>1.2730870686066207</v>
      </c>
      <c r="AJ4" s="14">
        <f>AI4*VLOOKUP('Données projet'!$B$10,Paramètres!$A$1:$I$89,3,0)*VLOOKUP('Données projet'!$B$10,Paramètres!$A$1:$I$89,5,0)</f>
        <v>0.93342743870237421</v>
      </c>
      <c r="AK4" s="14">
        <f>EXP(-1.0587+0.8836*LN(AJ4)+0.284)</f>
        <v>0.43362593613342421</v>
      </c>
      <c r="AL4" s="22">
        <f t="shared" ref="AL4:AL67" si="4">(AJ4+AK4)*0.475*44/12</f>
        <v>2.3809512945056821</v>
      </c>
      <c r="AM4" s="62">
        <f t="shared" ref="AM4:AM67" si="5">AL4+(AD4+AE4)*44/12</f>
        <v>260.26984018339454</v>
      </c>
      <c r="AN4" s="62">
        <f ca="1">AVERAGE(OFFSET($AM$3,0,0,'Données projet'!$E$10+1,1))-AVERAGE(OFFSET($H$3,0,0,'Données projet'!$E$10+1,1))</f>
        <v>295.09692454113895</v>
      </c>
      <c r="AO4" s="62">
        <f>$AO$3</f>
        <v>273.76778696973071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1.4</v>
      </c>
      <c r="BD4" s="13">
        <f>IF('Données projet'!$A$88&gt;35,BD3+BC4-BL3,IF(A4&lt;'Données projet'!$A$88,$BA$205^A4,IF(A4='Données projet'!$A$88,'Données projet'!$B$88,BD3+BC4-BL3)))</f>
        <v>1.1812937373976771</v>
      </c>
      <c r="BE4" s="14">
        <f>BD4*VLOOKUP('Données projet'!$B$11,Paramètres!$A$1:$I$89,3,0)*VLOOKUP('Données projet'!$B$11,Paramètres!$A$1:$I$89,5,0)</f>
        <v>0.55284546910211285</v>
      </c>
      <c r="BF4" s="14">
        <f>EXP(-1.0587+0.8836*LN(BE4)+0.284)</f>
        <v>0.27297114564908254</v>
      </c>
      <c r="BG4" s="22">
        <f t="shared" ref="BG4:BG67" si="7">(BE4+BF4)*0.475*44/12</f>
        <v>1.4382972706916652</v>
      </c>
      <c r="BH4" s="62">
        <f t="shared" ref="BH4:BH67" si="8">BG4+(AY4+AZ4)*44/12</f>
        <v>259.32718615958055</v>
      </c>
      <c r="BI4" s="62">
        <f ca="1">AVERAGE(OFFSET($BH$3,0,0,'Données projet'!$E$11+1,1))-AVERAGE(OFFSET($H$3,0,0,'Données projet'!$E$11+1,1))</f>
        <v>399.92909819003523</v>
      </c>
      <c r="BJ4" s="62">
        <f>$BJ$3</f>
        <v>163.7053537268381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6.0588235294117645</v>
      </c>
      <c r="BY4" s="13">
        <f>IF('Données projet'!$A$114&gt;35,BY3+BX4-CG3,IF(A4&lt;'Données projet'!$A$114,$BV$205^A4,IF(A4='Données projet'!$A$114,'Données projet'!$B$114,BY3+BX4-CG3)))</f>
        <v>1.3134156586844881</v>
      </c>
      <c r="BZ4" s="14">
        <f>BY4*VLOOKUP('Données projet'!$B$12,Paramètres!$A$1:$I$89,3,0)*VLOOKUP('Données projet'!$B$12,Paramètres!$A$1:$I$89,5,0)</f>
        <v>0.78542256389332388</v>
      </c>
      <c r="CA4" s="14">
        <f>EXP(-1.0587+0.8836*LN(BZ4)+0.284)</f>
        <v>0.3722763145534399</v>
      </c>
      <c r="CB4" s="22">
        <f t="shared" ref="CB4:CB67" si="10">(BZ4+CA4)*0.475*44/12</f>
        <v>2.0163255466281131</v>
      </c>
      <c r="CC4" s="62">
        <f t="shared" ref="CC4:CC67" si="11">CB4+(BT4+BU4)*44/12</f>
        <v>259.905214435517</v>
      </c>
      <c r="CD4" s="62">
        <f ca="1">AVERAGE(OFFSET($CC$3,0,0,'Données projet'!$E$12+1,1))-AVERAGE(OFFSET($H$3,0,0,'Données projet'!$E$12+1,1))</f>
        <v>309.32324918719803</v>
      </c>
      <c r="CE4" s="62">
        <f>$CE$3</f>
        <v>302.54354650449721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2">
        <f t="shared" ref="CX4:CX67" si="14">CW4+(CO4+CP4)*44/12</f>
        <v>260.97628431819578</v>
      </c>
      <c r="CY4" s="62">
        <f ca="1">AVERAGE(OFFSET($CX$3,0,0,'Données projet'!$E$13+1,1))-AVERAGE(OFFSET($H$3,0,0,'Données projet'!$E$13+1,1))</f>
        <v>477.00263959594946</v>
      </c>
      <c r="CZ4" s="62">
        <f>$CZ$3</f>
        <v>254.25036207346591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1.0907244698905405</v>
      </c>
      <c r="DQ4" s="14">
        <f>EXP(-1.0587+0.8836*LN(DP4)+0.284)</f>
        <v>0.49759623852608204</v>
      </c>
      <c r="DR4" s="22">
        <f t="shared" ref="DR4:DR67" si="16">(DP4+DQ4)*0.475*44/12</f>
        <v>2.7663252338256172</v>
      </c>
      <c r="DS4" s="62">
        <f t="shared" ref="DS4:DS67" si="17">DR4+(DJ4+DK4)*44/12</f>
        <v>260.65521412271448</v>
      </c>
      <c r="DT4" s="62">
        <f ca="1">AVERAGE(OFFSET($DS$3,0,0,'Données projet'!$E$14+1,1))-AVERAGE(OFFSET($H$3,0,0,'Données projet'!$E$14+1,1))</f>
        <v>430.21146937947236</v>
      </c>
      <c r="DU4" s="62">
        <f>$DU$3</f>
        <v>231.36959598460686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4.4000000000000004</v>
      </c>
      <c r="N5" s="14">
        <f>IF('Données projet'!$A$36&gt;35,N4+M5-V4,IF(A5&lt;'Données projet'!$A$36,$K$205^A5,IF(A5='Données projet'!$A$36,'Données projet'!$B$36,N4+M5-V4)))</f>
        <v>3.4432540924015451</v>
      </c>
      <c r="O5" s="14">
        <f>N5*VLOOKUP('Données projet'!$B$9,Paramètres!$A$1:$I$89,3,0)*VLOOKUP('Données projet'!$B$9,Paramètres!$A$1:$I$89,5,0)</f>
        <v>3.115456302804918</v>
      </c>
      <c r="P5" s="14">
        <f t="shared" ref="P5:P68" si="33">EXP(-1.0587+0.8836*LN(O5)+0.284)</f>
        <v>1.2578469684295466</v>
      </c>
      <c r="Q5" s="22">
        <f t="shared" si="2"/>
        <v>7.6168365307333579</v>
      </c>
      <c r="R5" s="62">
        <f t="shared" si="0"/>
        <v>266.72794764184448</v>
      </c>
      <c r="S5" s="62">
        <f ca="1">AVERAGE(OFFSET($R$3,0,0,'Données projet'!$E$9+1,1))-AVERAGE(OFFSET($H$3,0,0,'Données projet'!$E$9+1,1))</f>
        <v>245.25496369542458</v>
      </c>
      <c r="T5" s="62">
        <f t="shared" ref="T5:T68" si="34">$T$3</f>
        <v>342.30266518164211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2.4933333333333332</v>
      </c>
      <c r="AI5" s="14">
        <f>IF('Données projet'!$A$62&gt;35,AI4+AH5-AQ4,IF(A5&lt;'Données projet'!$A$62,$AF$205^A5,IF(A5='Données projet'!$A$62,'Données projet'!$B$62,AI4+AH5-AQ4)))</f>
        <v>1.6207506842533985</v>
      </c>
      <c r="AJ5" s="14">
        <f>AI5*VLOOKUP('Données projet'!$B$10,Paramètres!$A$1:$I$89,3,0)*VLOOKUP('Données projet'!$B$10,Paramètres!$A$1:$I$89,5,0)</f>
        <v>1.1883344016945918</v>
      </c>
      <c r="AK5" s="14">
        <f t="shared" ref="AK5:AK68" si="35">EXP(-1.0587+0.8836*LN(AJ5)+0.284)</f>
        <v>0.5367448345281679</v>
      </c>
      <c r="AL5" s="22">
        <f t="shared" si="4"/>
        <v>3.0045130030879732</v>
      </c>
      <c r="AM5" s="62">
        <f t="shared" si="5"/>
        <v>262.11562411419914</v>
      </c>
      <c r="AN5" s="62">
        <f ca="1">AVERAGE(OFFSET($AM$3,0,0,'Données projet'!$E$10+1,1))-AVERAGE(OFFSET($H$3,0,0,'Données projet'!$E$10+1,1))</f>
        <v>295.09692454113895</v>
      </c>
      <c r="AO5" s="62">
        <f t="shared" ref="AO5:AO68" si="36">$AO$3</f>
        <v>273.76778696973071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1.4</v>
      </c>
      <c r="BD5" s="13">
        <f>IF('Données projet'!$A$88&gt;35,BD4+BC5-BL4,IF(A5&lt;'Données projet'!$A$88,$BA$205^A5,IF(A5='Données projet'!$A$88,'Données projet'!$B$88,BD4+BC5-BL4)))</f>
        <v>1.395454894014972</v>
      </c>
      <c r="BE5" s="14">
        <f>BD5*VLOOKUP('Données projet'!$B$11,Paramètres!$A$1:$I$89,3,0)*VLOOKUP('Données projet'!$B$11,Paramètres!$A$1:$I$89,5,0)</f>
        <v>0.65307289039900684</v>
      </c>
      <c r="BF5" s="14">
        <f t="shared" ref="BF5:BF68" si="37">EXP(-1.0587+0.8836*LN(BE5)+0.284)</f>
        <v>0.31626576584246652</v>
      </c>
      <c r="BG5" s="22">
        <f t="shared" si="7"/>
        <v>1.6882648262872328</v>
      </c>
      <c r="BH5" s="62">
        <f t="shared" si="8"/>
        <v>260.79937593739839</v>
      </c>
      <c r="BI5" s="62">
        <f ca="1">AVERAGE(OFFSET($BH$3,0,0,'Données projet'!$E$11+1,1))-AVERAGE(OFFSET($H$3,0,0,'Données projet'!$E$11+1,1))</f>
        <v>399.92909819003523</v>
      </c>
      <c r="BJ5" s="62">
        <f t="shared" ref="BJ5:BJ68" si="38">$BJ$3</f>
        <v>163.7053537268381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6.0588235294117645</v>
      </c>
      <c r="BY5" s="13">
        <f>IF('Données projet'!$A$114&gt;35,BY4+BX5-CG4,IF(A5&lt;'Données projet'!$A$114,$BV$205^A5,IF(A5='Données projet'!$A$114,'Données projet'!$B$114,BY4+BX5-CG4)))</f>
        <v>1.7250606924776077</v>
      </c>
      <c r="BZ5" s="14">
        <f>BY5*VLOOKUP('Données projet'!$B$12,Paramètres!$A$1:$I$89,3,0)*VLOOKUP('Données projet'!$B$12,Paramètres!$A$1:$I$89,5,0)</f>
        <v>1.0315862941016096</v>
      </c>
      <c r="CA5" s="14">
        <f t="shared" ref="CA5:CA68" si="39">EXP(-1.0587+0.8836*LN(BZ5)+0.284)</f>
        <v>0.47368058088508075</v>
      </c>
      <c r="CB5" s="22">
        <f t="shared" si="10"/>
        <v>2.621673140601819</v>
      </c>
      <c r="CC5" s="62">
        <f t="shared" si="11"/>
        <v>261.73278425171299</v>
      </c>
      <c r="CD5" s="62">
        <f ca="1">AVERAGE(OFFSET($CC$3,0,0,'Données projet'!$E$12+1,1))-AVERAGE(OFFSET($H$3,0,0,'Données projet'!$E$12+1,1))</f>
        <v>309.32324918719803</v>
      </c>
      <c r="CE5" s="62">
        <f t="shared" ref="CE5:CE68" si="40">$CE$3</f>
        <v>302.54354650449721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2">
        <f t="shared" si="14"/>
        <v>262.80806344386446</v>
      </c>
      <c r="CY5" s="62">
        <f ca="1">AVERAGE(OFFSET($CX$3,0,0,'Données projet'!$E$13+1,1))-AVERAGE(OFFSET($H$3,0,0,'Données projet'!$E$13+1,1))</f>
        <v>477.00263959594946</v>
      </c>
      <c r="CZ5" s="62">
        <f t="shared" ref="CZ5:CZ68" si="42">$CZ$3</f>
        <v>254.25036207346591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1.3148539668633961</v>
      </c>
      <c r="DQ5" s="14">
        <f t="shared" ref="DQ5:DQ68" si="43">EXP(-1.0587+0.8836*LN(DP5)+0.284)</f>
        <v>0.58693801963664449</v>
      </c>
      <c r="DR5" s="22">
        <f t="shared" si="16"/>
        <v>3.3122877098209038</v>
      </c>
      <c r="DS5" s="62">
        <f t="shared" si="17"/>
        <v>262.42339882093205</v>
      </c>
      <c r="DT5" s="62">
        <f ca="1">AVERAGE(OFFSET($DS$3,0,0,'Données projet'!$E$14+1,1))-AVERAGE(OFFSET($H$3,0,0,'Données projet'!$E$14+1,1))</f>
        <v>430.21146937947236</v>
      </c>
      <c r="DU5" s="62">
        <f t="shared" ref="DU5:DU68" si="44">$DU$3</f>
        <v>231.36959598460686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4.4000000000000004</v>
      </c>
      <c r="N6" s="14">
        <f>IF('Données projet'!$A$36&gt;35,N5+M6-V5,IF(A6&lt;'Données projet'!$A$36,$K$205^A6,IF(A6='Données projet'!$A$36,'Données projet'!$B$36,N5+M6-V5)))</f>
        <v>6.3893048289839696</v>
      </c>
      <c r="O6" s="14">
        <f>N6*VLOOKUP('Données projet'!$B$9,Paramètres!$A$1:$I$89,3,0)*VLOOKUP('Données projet'!$B$9,Paramètres!$A$1:$I$89,5,0)</f>
        <v>5.7810430092646952</v>
      </c>
      <c r="P6" s="14">
        <f t="shared" si="33"/>
        <v>2.1720046143040199</v>
      </c>
      <c r="Q6" s="22">
        <f t="shared" si="2"/>
        <v>13.851557944382177</v>
      </c>
      <c r="R6" s="62">
        <f t="shared" si="0"/>
        <v>274.18489127771551</v>
      </c>
      <c r="S6" s="62">
        <f ca="1">AVERAGE(OFFSET($R$3,0,0,'Données projet'!$E$9+1,1))-AVERAGE(OFFSET($H$3,0,0,'Données projet'!$E$9+1,1))</f>
        <v>245.25496369542458</v>
      </c>
      <c r="T6" s="62">
        <f t="shared" si="34"/>
        <v>342.30266518164211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2.4933333333333332</v>
      </c>
      <c r="AI6" s="14">
        <f>IF('Données projet'!$A$62&gt;35,AI5+AH6-AQ5,IF(A6&lt;'Données projet'!$A$62,$AF$205^A6,IF(A6='Données projet'!$A$62,'Données projet'!$B$62,AI5+AH6-AQ5)))</f>
        <v>2.0633567375583337</v>
      </c>
      <c r="AJ6" s="14">
        <f>AI6*VLOOKUP('Données projet'!$B$10,Paramètres!$A$1:$I$89,3,0)*VLOOKUP('Données projet'!$B$10,Paramètres!$A$1:$I$89,5,0)</f>
        <v>1.5128531599777704</v>
      </c>
      <c r="AK6" s="14">
        <f t="shared" si="35"/>
        <v>0.66438603733339674</v>
      </c>
      <c r="AL6" s="22">
        <f t="shared" si="4"/>
        <v>3.7920249353169493</v>
      </c>
      <c r="AM6" s="62">
        <f t="shared" si="5"/>
        <v>264.12535826865025</v>
      </c>
      <c r="AN6" s="62">
        <f ca="1">AVERAGE(OFFSET($AM$3,0,0,'Données projet'!$E$10+1,1))-AVERAGE(OFFSET($H$3,0,0,'Données projet'!$E$10+1,1))</f>
        <v>295.09692454113895</v>
      </c>
      <c r="AO6" s="62">
        <f t="shared" si="36"/>
        <v>273.76778696973071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1.4</v>
      </c>
      <c r="BD6" s="13">
        <f>IF('Données projet'!$A$88&gt;35,BD5+BC6-BL5,IF(A6&lt;'Données projet'!$A$88,$BA$205^A6,IF(A6='Données projet'!$A$88,'Données projet'!$B$88,BD5+BC6-BL5)))</f>
        <v>1.6484421271208256</v>
      </c>
      <c r="BE6" s="14">
        <f>BD6*VLOOKUP('Données projet'!$B$11,Paramètres!$A$1:$I$89,3,0)*VLOOKUP('Données projet'!$B$11,Paramètres!$A$1:$I$89,5,0)</f>
        <v>0.77147091549254643</v>
      </c>
      <c r="BF6" s="14">
        <f t="shared" si="37"/>
        <v>0.36642713428952517</v>
      </c>
      <c r="BG6" s="22">
        <f t="shared" si="7"/>
        <v>1.9818391033704412</v>
      </c>
      <c r="BH6" s="62">
        <f t="shared" si="8"/>
        <v>262.31517243670373</v>
      </c>
      <c r="BI6" s="62">
        <f ca="1">AVERAGE(OFFSET($BH$3,0,0,'Données projet'!$E$11+1,1))-AVERAGE(OFFSET($H$3,0,0,'Données projet'!$E$11+1,1))</f>
        <v>399.92909819003523</v>
      </c>
      <c r="BJ6" s="62">
        <f t="shared" si="38"/>
        <v>163.7053537268381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6.0588235294117645</v>
      </c>
      <c r="BY6" s="13">
        <f>IF('Données projet'!$A$114&gt;35,BY5+BX6-CG5,IF(A6&lt;'Données projet'!$A$114,$BV$205^A6,IF(A6='Données projet'!$A$114,'Données projet'!$B$114,BY5+BX6-CG5)))</f>
        <v>2.2657217256811961</v>
      </c>
      <c r="BZ6" s="14">
        <f>BY6*VLOOKUP('Données projet'!$B$12,Paramètres!$A$1:$I$89,3,0)*VLOOKUP('Données projet'!$B$12,Paramètres!$A$1:$I$89,5,0)</f>
        <v>1.3549015919573553</v>
      </c>
      <c r="CA6" s="14">
        <f t="shared" si="39"/>
        <v>0.60270633380684457</v>
      </c>
      <c r="CB6" s="22">
        <f t="shared" si="10"/>
        <v>3.4095004707059817</v>
      </c>
      <c r="CC6" s="62">
        <f t="shared" si="11"/>
        <v>263.74283380403932</v>
      </c>
      <c r="CD6" s="62">
        <f ca="1">AVERAGE(OFFSET($CC$3,0,0,'Données projet'!$E$12+1,1))-AVERAGE(OFFSET($H$3,0,0,'Données projet'!$E$12+1,1))</f>
        <v>309.32324918719803</v>
      </c>
      <c r="CE6" s="62">
        <f t="shared" si="40"/>
        <v>302.54354650449721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2">
        <f t="shared" si="14"/>
        <v>264.76063455825545</v>
      </c>
      <c r="CY6" s="62">
        <f ca="1">AVERAGE(OFFSET($CX$3,0,0,'Données projet'!$E$13+1,1))-AVERAGE(OFFSET($H$3,0,0,'Données projet'!$E$13+1,1))</f>
        <v>477.00263959594946</v>
      </c>
      <c r="CZ6" s="62">
        <f t="shared" si="42"/>
        <v>254.25036207346591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1.5850391202371266</v>
      </c>
      <c r="DQ6" s="14">
        <f t="shared" si="43"/>
        <v>0.69232082604846479</v>
      </c>
      <c r="DR6" s="22">
        <f t="shared" si="16"/>
        <v>3.966401906447405</v>
      </c>
      <c r="DS6" s="62">
        <f t="shared" si="17"/>
        <v>264.29973523978072</v>
      </c>
      <c r="DT6" s="62">
        <f ca="1">AVERAGE(OFFSET($DS$3,0,0,'Données projet'!$E$14+1,1))-AVERAGE(OFFSET($H$3,0,0,'Données projet'!$E$14+1,1))</f>
        <v>430.21146937947236</v>
      </c>
      <c r="DU6" s="62">
        <f t="shared" si="44"/>
        <v>231.36959598460686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4.4000000000000004</v>
      </c>
      <c r="N7" s="14">
        <f>IF('Données projet'!$A$36&gt;35,N6+M7-V6,IF(A7&lt;'Données projet'!$A$36,$K$205^A7,IF(A7='Données projet'!$A$36,'Données projet'!$B$36,N6+M7-V6)))</f>
        <v>11.855998744839988</v>
      </c>
      <c r="O7" s="14">
        <f>N7*VLOOKUP('Données projet'!$B$9,Paramètres!$A$1:$I$89,3,0)*VLOOKUP('Données projet'!$B$9,Paramètres!$A$1:$I$89,5,0)</f>
        <v>10.727307664331221</v>
      </c>
      <c r="P7" s="14">
        <f t="shared" si="33"/>
        <v>3.7505389470771635</v>
      </c>
      <c r="Q7" s="22">
        <f t="shared" si="2"/>
        <v>25.215582848202938</v>
      </c>
      <c r="R7" s="62">
        <f t="shared" si="0"/>
        <v>286.77113840375847</v>
      </c>
      <c r="S7" s="62">
        <f ca="1">AVERAGE(OFFSET($R$3,0,0,'Données projet'!$E$9+1,1))-AVERAGE(OFFSET($H$3,0,0,'Données projet'!$E$9+1,1))</f>
        <v>245.25496369542458</v>
      </c>
      <c r="T7" s="62">
        <f t="shared" si="34"/>
        <v>342.30266518164211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2.4933333333333332</v>
      </c>
      <c r="AI7" s="14">
        <f>IF('Données projet'!$A$62&gt;35,AI6+AH7-AQ6,IF(A7&lt;'Données projet'!$A$62,$AF$205^A7,IF(A7='Données projet'!$A$62,'Données projet'!$B$62,AI6+AH7-AQ6)))</f>
        <v>2.6268327805078595</v>
      </c>
      <c r="AJ7" s="14">
        <f>AI7*VLOOKUP('Données projet'!$B$10,Paramètres!$A$1:$I$89,3,0)*VLOOKUP('Données projet'!$B$10,Paramètres!$A$1:$I$89,5,0)</f>
        <v>1.9259937946683627</v>
      </c>
      <c r="AK7" s="14">
        <f t="shared" si="35"/>
        <v>0.82238109844429064</v>
      </c>
      <c r="AL7" s="22">
        <f t="shared" si="4"/>
        <v>4.7867529388378705</v>
      </c>
      <c r="AM7" s="62">
        <f t="shared" si="5"/>
        <v>266.34230849439342</v>
      </c>
      <c r="AN7" s="62">
        <f ca="1">AVERAGE(OFFSET($AM$3,0,0,'Données projet'!$E$10+1,1))-AVERAGE(OFFSET($H$3,0,0,'Données projet'!$E$10+1,1))</f>
        <v>295.09692454113895</v>
      </c>
      <c r="AO7" s="62">
        <f t="shared" si="36"/>
        <v>273.76778696973071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1.4</v>
      </c>
      <c r="BD7" s="13">
        <f>IF('Données projet'!$A$88&gt;35,BD6+BC7-BL6,IF(A7&lt;'Données projet'!$A$88,$BA$205^A7,IF(A7='Données projet'!$A$88,'Données projet'!$B$88,BD6+BC7-BL6)))</f>
        <v>1.9472943612303368</v>
      </c>
      <c r="BE7" s="14">
        <f>BD7*VLOOKUP('Données projet'!$B$11,Paramètres!$A$1:$I$89,3,0)*VLOOKUP('Données projet'!$B$11,Paramètres!$A$1:$I$89,5,0)</f>
        <v>0.91133376105579766</v>
      </c>
      <c r="BF7" s="14">
        <f t="shared" si="37"/>
        <v>0.42454435239289751</v>
      </c>
      <c r="BG7" s="22">
        <f t="shared" si="7"/>
        <v>2.3266543809231437</v>
      </c>
      <c r="BH7" s="62">
        <f t="shared" si="8"/>
        <v>263.88220993647866</v>
      </c>
      <c r="BI7" s="62">
        <f ca="1">AVERAGE(OFFSET($BH$3,0,0,'Données projet'!$E$11+1,1))-AVERAGE(OFFSET($H$3,0,0,'Données projet'!$E$11+1,1))</f>
        <v>399.92909819003523</v>
      </c>
      <c r="BJ7" s="62">
        <f t="shared" si="38"/>
        <v>163.7053537268381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6.0588235294117645</v>
      </c>
      <c r="BY7" s="13">
        <f>IF('Données projet'!$A$114&gt;35,BY6+BX7-CG6,IF(A7&lt;'Données projet'!$A$114,$BV$205^A7,IF(A7='Données projet'!$A$114,'Données projet'!$B$114,BY6+BX7-CG6)))</f>
        <v>2.9758343927313233</v>
      </c>
      <c r="BZ7" s="14">
        <f>BY7*VLOOKUP('Données projet'!$B$12,Paramètres!$A$1:$I$89,3,0)*VLOOKUP('Données projet'!$B$12,Paramètres!$A$1:$I$89,5,0)</f>
        <v>1.7795489668533315</v>
      </c>
      <c r="CA7" s="14">
        <f t="shared" si="39"/>
        <v>0.76687738419028983</v>
      </c>
      <c r="CB7" s="22">
        <f t="shared" si="10"/>
        <v>4.4350258947343066</v>
      </c>
      <c r="CC7" s="62">
        <f t="shared" si="11"/>
        <v>265.99058145028982</v>
      </c>
      <c r="CD7" s="62">
        <f ca="1">AVERAGE(OFFSET($CC$3,0,0,'Données projet'!$E$12+1,1))-AVERAGE(OFFSET($H$3,0,0,'Données projet'!$E$12+1,1))</f>
        <v>309.32324918719803</v>
      </c>
      <c r="CE7" s="62">
        <f t="shared" si="40"/>
        <v>302.54354650449721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2">
        <f t="shared" si="14"/>
        <v>266.8580173405054</v>
      </c>
      <c r="CY7" s="62">
        <f ca="1">AVERAGE(OFFSET($CX$3,0,0,'Données projet'!$E$13+1,1))-AVERAGE(OFFSET($H$3,0,0,'Données projet'!$E$13+1,1))</f>
        <v>477.00263959594946</v>
      </c>
      <c r="CZ7" s="62">
        <f t="shared" si="42"/>
        <v>254.25036207346591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1.9107437601419195</v>
      </c>
      <c r="DQ7" s="14">
        <f t="shared" si="43"/>
        <v>0.81662477151702284</v>
      </c>
      <c r="DR7" s="22">
        <f t="shared" si="16"/>
        <v>4.7501668593059909</v>
      </c>
      <c r="DS7" s="62">
        <f t="shared" si="17"/>
        <v>266.30572241486152</v>
      </c>
      <c r="DT7" s="62">
        <f ca="1">AVERAGE(OFFSET($DS$3,0,0,'Données projet'!$E$14+1,1))-AVERAGE(OFFSET($H$3,0,0,'Données projet'!$E$14+1,1))</f>
        <v>430.21146937947236</v>
      </c>
      <c r="DU7" s="62">
        <f t="shared" si="44"/>
        <v>231.36959598460686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22</v>
      </c>
      <c r="L8" s="13">
        <f>VLOOKUP(A8,'Données projet'!$A$35:$I$55,9,0)</f>
        <v>4.4000000000000004</v>
      </c>
      <c r="M8" s="13">
        <f t="array" ref="M8">INDEX(L:L,MIN(IF(ISNUMBER(L8:L204),ROW(L8:L204),"")))</f>
        <v>4.4000000000000004</v>
      </c>
      <c r="N8" s="14">
        <f>IF('Données projet'!$A$36&gt;35,N7+M8-V7,IF(A8&lt;'Données projet'!$A$36,$K$205^A8,IF(A8='Données projet'!$A$36,'Données projet'!$B$36,N7+M8-V7)))</f>
        <v>22</v>
      </c>
      <c r="O8" s="14">
        <f>N8*VLOOKUP('Données projet'!$B$9,Paramètres!$A$1:$I$89,3,0)*VLOOKUP('Données projet'!$B$9,Paramètres!$A$1:$I$89,5,0)</f>
        <v>19.9056</v>
      </c>
      <c r="P8" s="14">
        <f t="shared" si="33"/>
        <v>6.4762948940833853</v>
      </c>
      <c r="Q8" s="22">
        <f t="shared" si="2"/>
        <v>45.948466940528562</v>
      </c>
      <c r="R8" s="62">
        <f t="shared" si="0"/>
        <v>308.72624471830636</v>
      </c>
      <c r="S8" s="62">
        <f ca="1">AVERAGE(OFFSET($R$3,0,0,'Données projet'!$E$9+1,1))-AVERAGE(OFFSET($H$3,0,0,'Données projet'!$E$9+1,1))</f>
        <v>245.25496369542458</v>
      </c>
      <c r="T8" s="62">
        <f t="shared" si="34"/>
        <v>342.30266518164211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2.4933333333333332</v>
      </c>
      <c r="AI8" s="14">
        <f>IF('Données projet'!$A$62&gt;35,AI7+AH8-AQ7,IF(A8&lt;'Données projet'!$A$62,$AF$205^A8,IF(A8='Données projet'!$A$62,'Données projet'!$B$62,AI7+AH8-AQ7)))</f>
        <v>3.3441868442565297</v>
      </c>
      <c r="AJ8" s="14">
        <f>AI8*VLOOKUP('Données projet'!$B$10,Paramètres!$A$1:$I$89,3,0)*VLOOKUP('Données projet'!$B$10,Paramètres!$A$1:$I$89,5,0)</f>
        <v>2.4519577942088877</v>
      </c>
      <c r="AK8" s="14">
        <f t="shared" si="35"/>
        <v>1.017948350920953</v>
      </c>
      <c r="AL8" s="22">
        <f t="shared" si="4"/>
        <v>6.0434198694344721</v>
      </c>
      <c r="AM8" s="62">
        <f t="shared" si="5"/>
        <v>268.82119764721222</v>
      </c>
      <c r="AN8" s="62">
        <f ca="1">AVERAGE(OFFSET($AM$3,0,0,'Données projet'!$E$10+1,1))-AVERAGE(OFFSET($H$3,0,0,'Données projet'!$E$10+1,1))</f>
        <v>295.09692454113895</v>
      </c>
      <c r="AO8" s="62">
        <f t="shared" si="36"/>
        <v>273.76778696973071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1.4</v>
      </c>
      <c r="BD8" s="13">
        <f>IF('Données projet'!$A$88&gt;35,BD7+BC8-BL7,IF(A8&lt;'Données projet'!$A$88,$BA$205^A8,IF(A8='Données projet'!$A$88,'Données projet'!$B$88,BD7+BC8-BL7)))</f>
        <v>2.3003266337912067</v>
      </c>
      <c r="BE8" s="14">
        <f>BD8*VLOOKUP('Données projet'!$B$11,Paramètres!$A$1:$I$89,3,0)*VLOOKUP('Données projet'!$B$11,Paramètres!$A$1:$I$89,5,0)</f>
        <v>1.0765528646142848</v>
      </c>
      <c r="BF8" s="14">
        <f t="shared" si="37"/>
        <v>0.49187925860941634</v>
      </c>
      <c r="BG8" s="22">
        <f t="shared" si="7"/>
        <v>2.7316859479479461</v>
      </c>
      <c r="BH8" s="62">
        <f t="shared" si="8"/>
        <v>265.50946372572571</v>
      </c>
      <c r="BI8" s="62">
        <f ca="1">AVERAGE(OFFSET($BH$3,0,0,'Données projet'!$E$11+1,1))-AVERAGE(OFFSET($H$3,0,0,'Données projet'!$E$11+1,1))</f>
        <v>399.92909819003523</v>
      </c>
      <c r="BJ8" s="62">
        <f t="shared" si="38"/>
        <v>163.7053537268381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6.0588235294117645</v>
      </c>
      <c r="BY8" s="13">
        <f>IF('Données projet'!$A$114&gt;35,BY7+BX8-CG7,IF(A8&lt;'Données projet'!$A$114,$BV$205^A8,IF(A8='Données projet'!$A$114,'Données projet'!$B$114,BY7+BX8-CG7)))</f>
        <v>3.9085074890651645</v>
      </c>
      <c r="BZ8" s="14">
        <f>BY8*VLOOKUP('Données projet'!$B$12,Paramètres!$A$1:$I$89,3,0)*VLOOKUP('Données projet'!$B$12,Paramètres!$A$1:$I$89,5,0)</f>
        <v>2.3372874784609685</v>
      </c>
      <c r="CA8" s="14">
        <f t="shared" si="39"/>
        <v>0.97576695215387577</v>
      </c>
      <c r="CB8" s="22">
        <f t="shared" si="10"/>
        <v>5.770236466654187</v>
      </c>
      <c r="CC8" s="62">
        <f t="shared" si="11"/>
        <v>268.54801424443195</v>
      </c>
      <c r="CD8" s="62">
        <f ca="1">AVERAGE(OFFSET($CC$3,0,0,'Données projet'!$E$12+1,1))-AVERAGE(OFFSET($H$3,0,0,'Données projet'!$E$12+1,1))</f>
        <v>309.32324918719803</v>
      </c>
      <c r="CE8" s="62">
        <f t="shared" si="40"/>
        <v>302.54354650449721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2">
        <f t="shared" si="14"/>
        <v>269.12902329365244</v>
      </c>
      <c r="CY8" s="62">
        <f ca="1">AVERAGE(OFFSET($CX$3,0,0,'Données projet'!$E$13+1,1))-AVERAGE(OFFSET($H$3,0,0,'Données projet'!$E$13+1,1))</f>
        <v>477.00263959594946</v>
      </c>
      <c r="CZ8" s="62">
        <f t="shared" si="42"/>
        <v>254.25036207346591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2.3033764090157529</v>
      </c>
      <c r="DQ8" s="14">
        <f t="shared" si="43"/>
        <v>0.96324708482559218</v>
      </c>
      <c r="DR8" s="22">
        <f t="shared" si="16"/>
        <v>5.6893692517736758</v>
      </c>
      <c r="DS8" s="62">
        <f t="shared" si="17"/>
        <v>268.46714702955143</v>
      </c>
      <c r="DT8" s="62">
        <f ca="1">AVERAGE(OFFSET($DS$3,0,0,'Données projet'!$E$14+1,1))-AVERAGE(OFFSET($H$3,0,0,'Données projet'!$E$14+1,1))</f>
        <v>430.21146937947236</v>
      </c>
      <c r="DU8" s="62">
        <f t="shared" si="44"/>
        <v>231.36959598460686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8.4</v>
      </c>
      <c r="N9" s="14">
        <f>IF('Données projet'!$A$36&gt;35,N8+M9-V8,IF(A9&lt;'Données projet'!$A$36,$K$205^A9,IF(A9='Données projet'!$A$36,'Données projet'!$B$36,N8+M9-V8)))</f>
        <v>30.4</v>
      </c>
      <c r="O9" s="14">
        <f>N9*VLOOKUP('Données projet'!$B$9,Paramètres!$A$1:$I$89,3,0)*VLOOKUP('Données projet'!$B$9,Paramètres!$A$1:$I$89,5,0)</f>
        <v>27.505919999999996</v>
      </c>
      <c r="P9" s="14">
        <f t="shared" si="33"/>
        <v>8.6184473637668919</v>
      </c>
      <c r="Q9" s="22">
        <f t="shared" si="2"/>
        <v>62.916606491893987</v>
      </c>
      <c r="R9" s="62">
        <f t="shared" si="0"/>
        <v>326.91660649189396</v>
      </c>
      <c r="S9" s="62">
        <f ca="1">AVERAGE(OFFSET($R$3,0,0,'Données projet'!$E$9+1,1))-AVERAGE(OFFSET($H$3,0,0,'Données projet'!$E$9+1,1))</f>
        <v>245.25496369542458</v>
      </c>
      <c r="T9" s="62">
        <f t="shared" si="34"/>
        <v>342.30266518164211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2.4933333333333332</v>
      </c>
      <c r="AI9" s="14">
        <f>IF('Données projet'!$A$62&gt;35,AI8+AH9-AQ8,IF(A9&lt;'Données projet'!$A$62,$AF$205^A9,IF(A9='Données projet'!$A$62,'Données projet'!$B$62,AI8+AH9-AQ8)))</f>
        <v>4.2574410264273705</v>
      </c>
      <c r="AJ9" s="14">
        <f>AI9*VLOOKUP('Données projet'!$B$10,Paramètres!$A$1:$I$89,3,0)*VLOOKUP('Données projet'!$B$10,Paramètres!$A$1:$I$89,5,0)</f>
        <v>3.1215557605765478</v>
      </c>
      <c r="AK9" s="14">
        <f t="shared" si="35"/>
        <v>1.2600226915512978</v>
      </c>
      <c r="AL9" s="22">
        <f t="shared" si="4"/>
        <v>7.6312491374559963</v>
      </c>
      <c r="AM9" s="62">
        <f t="shared" si="5"/>
        <v>271.631249137456</v>
      </c>
      <c r="AN9" s="62">
        <f ca="1">AVERAGE(OFFSET($AM$3,0,0,'Données projet'!$E$10+1,1))-AVERAGE(OFFSET($H$3,0,0,'Données projet'!$E$10+1,1))</f>
        <v>295.09692454113895</v>
      </c>
      <c r="AO9" s="62">
        <f t="shared" si="36"/>
        <v>273.76778696973071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1.4</v>
      </c>
      <c r="BD9" s="13">
        <f>IF('Données projet'!$A$88&gt;35,BD8+BC9-BL8,IF(A9&lt;'Données projet'!$A$88,$BA$205^A9,IF(A9='Données projet'!$A$88,'Données projet'!$B$88,BD8+BC9-BL8)))</f>
        <v>2.7173614464666325</v>
      </c>
      <c r="BE9" s="14">
        <f>BD9*VLOOKUP('Données projet'!$B$11,Paramètres!$A$1:$I$89,3,0)*VLOOKUP('Données projet'!$B$11,Paramètres!$A$1:$I$89,5,0)</f>
        <v>1.2717251569463841</v>
      </c>
      <c r="BF9" s="14">
        <f t="shared" si="37"/>
        <v>0.56989382543060962</v>
      </c>
      <c r="BG9" s="22">
        <f t="shared" si="7"/>
        <v>3.2074863943065974</v>
      </c>
      <c r="BH9" s="62">
        <f t="shared" si="8"/>
        <v>267.20748639430661</v>
      </c>
      <c r="BI9" s="62">
        <f ca="1">AVERAGE(OFFSET($BH$3,0,0,'Données projet'!$E$11+1,1))-AVERAGE(OFFSET($H$3,0,0,'Données projet'!$E$11+1,1))</f>
        <v>399.92909819003523</v>
      </c>
      <c r="BJ9" s="62">
        <f t="shared" si="38"/>
        <v>163.7053537268381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6.0588235294117645</v>
      </c>
      <c r="BY9" s="13">
        <f>IF('Données projet'!$A$114&gt;35,BY8+BX9-CG8,IF(A9&lt;'Données projet'!$A$114,$BV$205^A9,IF(A9='Données projet'!$A$114,'Données projet'!$B$114,BY8+BX9-CG8)))</f>
        <v>5.1334949382237776</v>
      </c>
      <c r="BZ9" s="14">
        <f>BY9*VLOOKUP('Données projet'!$B$12,Paramètres!$A$1:$I$89,3,0)*VLOOKUP('Données projet'!$B$12,Paramètres!$A$1:$I$89,5,0)</f>
        <v>3.0698299730578196</v>
      </c>
      <c r="CA9" s="14">
        <f t="shared" si="39"/>
        <v>1.2415559052128844</v>
      </c>
      <c r="CB9" s="22">
        <f t="shared" si="10"/>
        <v>7.5089970713214749</v>
      </c>
      <c r="CC9" s="62">
        <f t="shared" si="11"/>
        <v>271.50899707132146</v>
      </c>
      <c r="CD9" s="62">
        <f ca="1">AVERAGE(OFFSET($CC$3,0,0,'Données projet'!$E$12+1,1))-AVERAGE(OFFSET($H$3,0,0,'Données projet'!$E$12+1,1))</f>
        <v>309.32324918719803</v>
      </c>
      <c r="CE9" s="62">
        <f t="shared" si="40"/>
        <v>302.54354650449721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2">
        <f t="shared" si="14"/>
        <v>271.60821456387049</v>
      </c>
      <c r="CY9" s="62">
        <f ca="1">AVERAGE(OFFSET($CX$3,0,0,'Données projet'!$E$13+1,1))-AVERAGE(OFFSET($H$3,0,0,'Données projet'!$E$13+1,1))</f>
        <v>477.00263959594946</v>
      </c>
      <c r="CZ9" s="62">
        <f t="shared" si="42"/>
        <v>254.25036207346591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2.7766898902321886</v>
      </c>
      <c r="DQ9" s="14">
        <f t="shared" si="43"/>
        <v>1.1361949561012803</v>
      </c>
      <c r="DR9" s="22">
        <f t="shared" si="16"/>
        <v>6.8149411073641248</v>
      </c>
      <c r="DS9" s="62">
        <f t="shared" si="17"/>
        <v>270.81494110736412</v>
      </c>
      <c r="DT9" s="62">
        <f ca="1">AVERAGE(OFFSET($DS$3,0,0,'Données projet'!$E$14+1,1))-AVERAGE(OFFSET($H$3,0,0,'Données projet'!$E$14+1,1))</f>
        <v>430.21146937947236</v>
      </c>
      <c r="DU9" s="62">
        <f t="shared" si="44"/>
        <v>231.36959598460686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8.4</v>
      </c>
      <c r="N10" s="14">
        <f>IF('Données projet'!$A$36&gt;35,N9+M10-V9,IF(A10&lt;'Données projet'!$A$36,$K$205^A10,IF(A10='Données projet'!$A$36,'Données projet'!$B$36,N9+M10-V9)))</f>
        <v>38.799999999999997</v>
      </c>
      <c r="O10" s="14">
        <f>N10*VLOOKUP('Données projet'!$B$9,Paramètres!$A$1:$I$89,3,0)*VLOOKUP('Données projet'!$B$9,Paramètres!$A$1:$I$89,5,0)</f>
        <v>35.10624</v>
      </c>
      <c r="P10" s="14">
        <f t="shared" si="33"/>
        <v>10.691869463144661</v>
      </c>
      <c r="Q10" s="22">
        <f t="shared" si="2"/>
        <v>79.76504064831029</v>
      </c>
      <c r="R10" s="62">
        <f t="shared" si="0"/>
        <v>344.9872628705325</v>
      </c>
      <c r="S10" s="62">
        <f ca="1">AVERAGE(OFFSET($R$3,0,0,'Données projet'!$E$9+1,1))-AVERAGE(OFFSET($H$3,0,0,'Données projet'!$E$9+1,1))</f>
        <v>245.25496369542458</v>
      </c>
      <c r="T10" s="62">
        <f t="shared" si="34"/>
        <v>342.30266518164211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2.4933333333333332</v>
      </c>
      <c r="AI10" s="14">
        <f>IF('Données projet'!$A$62&gt;35,AI9+AH10-AQ9,IF(A10&lt;'Données projet'!$A$62,$AF$205^A10,IF(A10='Données projet'!$A$62,'Données projet'!$B$62,AI9+AH10-AQ9)))</f>
        <v>5.4200931160999835</v>
      </c>
      <c r="AJ10" s="14">
        <f>AI10*VLOOKUP('Données projet'!$B$10,Paramètres!$A$1:$I$89,3,0)*VLOOKUP('Données projet'!$B$10,Paramètres!$A$1:$I$89,5,0)</f>
        <v>3.974012272724508</v>
      </c>
      <c r="AK10" s="14">
        <f t="shared" si="35"/>
        <v>1.5596637901989818</v>
      </c>
      <c r="AL10" s="22">
        <f t="shared" si="4"/>
        <v>9.6378191429250784</v>
      </c>
      <c r="AM10" s="62">
        <f t="shared" si="5"/>
        <v>274.86004136514731</v>
      </c>
      <c r="AN10" s="62">
        <f ca="1">AVERAGE(OFFSET($AM$3,0,0,'Données projet'!$E$10+1,1))-AVERAGE(OFFSET($H$3,0,0,'Données projet'!$E$10+1,1))</f>
        <v>295.09692454113895</v>
      </c>
      <c r="AO10" s="62">
        <f t="shared" si="36"/>
        <v>273.76778696973071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1.4</v>
      </c>
      <c r="BD10" s="13">
        <f>IF('Données projet'!$A$88&gt;35,BD9+BC10-BL9,IF(A10&lt;'Données projet'!$A$88,$BA$205^A10,IF(A10='Données projet'!$A$88,'Données projet'!$B$88,BD9+BC10-BL9)))</f>
        <v>3.2100020589569258</v>
      </c>
      <c r="BE10" s="14">
        <f>BD10*VLOOKUP('Données projet'!$B$11,Paramètres!$A$1:$I$89,3,0)*VLOOKUP('Données projet'!$B$11,Paramètres!$A$1:$I$89,5,0)</f>
        <v>1.5022809635918413</v>
      </c>
      <c r="BF10" s="14">
        <f t="shared" si="37"/>
        <v>0.66028190166446799</v>
      </c>
      <c r="BG10" s="22">
        <f t="shared" si="7"/>
        <v>3.7664636569880714</v>
      </c>
      <c r="BH10" s="62">
        <f t="shared" si="8"/>
        <v>268.98868587921032</v>
      </c>
      <c r="BI10" s="62">
        <f ca="1">AVERAGE(OFFSET($BH$3,0,0,'Données projet'!$E$11+1,1))-AVERAGE(OFFSET($H$3,0,0,'Données projet'!$E$11+1,1))</f>
        <v>399.92909819003523</v>
      </c>
      <c r="BJ10" s="62">
        <f t="shared" si="38"/>
        <v>163.7053537268381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6.0588235294117645</v>
      </c>
      <c r="BY10" s="13">
        <f>IF('Données projet'!$A$114&gt;35,BY9+BX10-CG9,IF(A10&lt;'Données projet'!$A$114,$BV$205^A10,IF(A10='Données projet'!$A$114,'Données projet'!$B$114,BY9+BX10-CG9)))</f>
        <v>6.742412635640668</v>
      </c>
      <c r="BZ10" s="14">
        <f>BY10*VLOOKUP('Données projet'!$B$12,Paramètres!$A$1:$I$89,3,0)*VLOOKUP('Données projet'!$B$12,Paramètres!$A$1:$I$89,5,0)</f>
        <v>4.0319627561131197</v>
      </c>
      <c r="CA10" s="14">
        <f t="shared" si="39"/>
        <v>1.5797430548005489</v>
      </c>
      <c r="CB10" s="22">
        <f t="shared" si="10"/>
        <v>9.7737209540079721</v>
      </c>
      <c r="CC10" s="62">
        <f t="shared" si="11"/>
        <v>274.99594317623018</v>
      </c>
      <c r="CD10" s="62">
        <f ca="1">AVERAGE(OFFSET($CC$3,0,0,'Données projet'!$E$12+1,1))-AVERAGE(OFFSET($H$3,0,0,'Données projet'!$E$12+1,1))</f>
        <v>309.32324918719803</v>
      </c>
      <c r="CE10" s="62">
        <f t="shared" si="40"/>
        <v>302.54354650449721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2">
        <f t="shared" si="14"/>
        <v>274.33705514539406</v>
      </c>
      <c r="CY10" s="62">
        <f ca="1">AVERAGE(OFFSET($CX$3,0,0,'Données projet'!$E$13+1,1))-AVERAGE(OFFSET($H$3,0,0,'Données projet'!$E$13+1,1))</f>
        <v>477.00263959594946</v>
      </c>
      <c r="CZ10" s="62">
        <f t="shared" si="42"/>
        <v>254.25036207346591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3.3472630510321921</v>
      </c>
      <c r="DQ10" s="14">
        <f t="shared" si="43"/>
        <v>1.34019505338418</v>
      </c>
      <c r="DR10" s="22">
        <f t="shared" si="16"/>
        <v>8.1639895318585136</v>
      </c>
      <c r="DS10" s="62">
        <f t="shared" si="17"/>
        <v>273.38621175408076</v>
      </c>
      <c r="DT10" s="62">
        <f ca="1">AVERAGE(OFFSET($DS$3,0,0,'Données projet'!$E$14+1,1))-AVERAGE(OFFSET($H$3,0,0,'Données projet'!$E$14+1,1))</f>
        <v>430.21146937947236</v>
      </c>
      <c r="DU10" s="62">
        <f t="shared" si="44"/>
        <v>231.36959598460686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8.4</v>
      </c>
      <c r="N11" s="14">
        <f>IF('Données projet'!$A$36&gt;35,N10+M11-V10,IF(A11&lt;'Données projet'!$A$36,$K$205^A11,IF(A11='Données projet'!$A$36,'Données projet'!$B$36,N10+M11-V10)))</f>
        <v>47.199999999999996</v>
      </c>
      <c r="O11" s="14">
        <f>N11*VLOOKUP('Données projet'!$B$9,Paramètres!$A$1:$I$89,3,0)*VLOOKUP('Données projet'!$B$9,Paramètres!$A$1:$I$89,5,0)</f>
        <v>42.706559999999989</v>
      </c>
      <c r="P11" s="14">
        <f t="shared" si="33"/>
        <v>12.713264572642883</v>
      </c>
      <c r="Q11" s="22">
        <f t="shared" si="2"/>
        <v>96.522861130686337</v>
      </c>
      <c r="R11" s="62">
        <f t="shared" si="0"/>
        <v>362.96730557513081</v>
      </c>
      <c r="S11" s="62">
        <f ca="1">AVERAGE(OFFSET($R$3,0,0,'Données projet'!$E$9+1,1))-AVERAGE(OFFSET($H$3,0,0,'Données projet'!$E$9+1,1))</f>
        <v>245.25496369542458</v>
      </c>
      <c r="T11" s="62">
        <f t="shared" si="34"/>
        <v>342.30266518164211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2.4933333333333332</v>
      </c>
      <c r="AI11" s="14">
        <f>IF('Données projet'!$A$62&gt;35,AI10+AH11-AQ10,IF(A11&lt;'Données projet'!$A$62,$AF$205^A11,IF(A11='Données projet'!$A$62,'Données projet'!$B$62,AI10+AH11-AQ10)))</f>
        <v>6.9002504567506522</v>
      </c>
      <c r="AJ11" s="14">
        <f>AI11*VLOOKUP('Données projet'!$B$10,Paramètres!$A$1:$I$89,3,0)*VLOOKUP('Données projet'!$B$10,Paramètres!$A$1:$I$89,5,0)</f>
        <v>5.0592636348895788</v>
      </c>
      <c r="AK11" s="14">
        <f t="shared" si="35"/>
        <v>1.9305613738296874</v>
      </c>
      <c r="AL11" s="22">
        <f t="shared" si="4"/>
        <v>12.173945223519388</v>
      </c>
      <c r="AM11" s="62">
        <f t="shared" si="5"/>
        <v>278.61838966796387</v>
      </c>
      <c r="AN11" s="62">
        <f ca="1">AVERAGE(OFFSET($AM$3,0,0,'Données projet'!$E$10+1,1))-AVERAGE(OFFSET($H$3,0,0,'Données projet'!$E$10+1,1))</f>
        <v>295.09692454113895</v>
      </c>
      <c r="AO11" s="62">
        <f t="shared" si="36"/>
        <v>273.76778696973071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1.4</v>
      </c>
      <c r="BD11" s="13">
        <f>IF('Données projet'!$A$88&gt;35,BD10+BC11-BL10,IF(A11&lt;'Données projet'!$A$88,$BA$205^A11,IF(A11='Données projet'!$A$88,'Données projet'!$B$88,BD10+BC11-BL10)))</f>
        <v>3.7919553292794657</v>
      </c>
      <c r="BE11" s="14">
        <f>BD11*VLOOKUP('Données projet'!$B$11,Paramètres!$A$1:$I$89,3,0)*VLOOKUP('Données projet'!$B$11,Paramètres!$A$1:$I$89,5,0)</f>
        <v>1.7746350941027897</v>
      </c>
      <c r="BF11" s="14">
        <f t="shared" si="37"/>
        <v>0.76500598920549345</v>
      </c>
      <c r="BG11" s="22">
        <f t="shared" si="7"/>
        <v>4.42320822009526</v>
      </c>
      <c r="BH11" s="62">
        <f t="shared" si="8"/>
        <v>270.86765266453972</v>
      </c>
      <c r="BI11" s="62">
        <f ca="1">AVERAGE(OFFSET($BH$3,0,0,'Données projet'!$E$11+1,1))-AVERAGE(OFFSET($H$3,0,0,'Données projet'!$E$11+1,1))</f>
        <v>399.92909819003523</v>
      </c>
      <c r="BJ11" s="62">
        <f t="shared" si="38"/>
        <v>163.7053537268381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6.0588235294117645</v>
      </c>
      <c r="BY11" s="13">
        <f>IF('Données projet'!$A$114&gt;35,BY10+BX11-CG10,IF(A11&lt;'Données projet'!$A$114,$BV$205^A11,IF(A11='Données projet'!$A$114,'Données projet'!$B$114,BY10+BX11-CG10)))</f>
        <v>8.8555903329626044</v>
      </c>
      <c r="BZ11" s="14">
        <f>BY11*VLOOKUP('Données projet'!$B$12,Paramètres!$A$1:$I$89,3,0)*VLOOKUP('Données projet'!$B$12,Paramètres!$A$1:$I$89,5,0)</f>
        <v>5.2956430191116386</v>
      </c>
      <c r="CA11" s="14">
        <f t="shared" si="39"/>
        <v>2.0100489303078644</v>
      </c>
      <c r="CB11" s="22">
        <f t="shared" si="10"/>
        <v>12.724080145238965</v>
      </c>
      <c r="CC11" s="62">
        <f t="shared" si="11"/>
        <v>279.16852458968344</v>
      </c>
      <c r="CD11" s="62">
        <f ca="1">AVERAGE(OFFSET($CC$3,0,0,'Données projet'!$E$12+1,1))-AVERAGE(OFFSET($H$3,0,0,'Données projet'!$E$12+1,1))</f>
        <v>309.32324918719803</v>
      </c>
      <c r="CE11" s="62">
        <f t="shared" si="40"/>
        <v>302.54354650449721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2">
        <f t="shared" si="14"/>
        <v>277.36529317093459</v>
      </c>
      <c r="CY11" s="62">
        <f ca="1">AVERAGE(OFFSET($CX$3,0,0,'Données projet'!$E$13+1,1))-AVERAGE(OFFSET($H$3,0,0,'Données projet'!$E$13+1,1))</f>
        <v>477.00263959594946</v>
      </c>
      <c r="CZ11" s="62">
        <f t="shared" si="42"/>
        <v>254.25036207346591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4.0350814731667564</v>
      </c>
      <c r="DQ11" s="14">
        <f t="shared" si="43"/>
        <v>1.5808227025391921</v>
      </c>
      <c r="DR11" s="22">
        <f t="shared" si="16"/>
        <v>9.7810331060211926</v>
      </c>
      <c r="DS11" s="62">
        <f t="shared" si="17"/>
        <v>276.22547755046565</v>
      </c>
      <c r="DT11" s="62">
        <f ca="1">AVERAGE(OFFSET($DS$3,0,0,'Données projet'!$E$14+1,1))-AVERAGE(OFFSET($H$3,0,0,'Données projet'!$E$14+1,1))</f>
        <v>430.21146937947236</v>
      </c>
      <c r="DU11" s="62">
        <f t="shared" si="44"/>
        <v>231.36959598460686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8.4</v>
      </c>
      <c r="N12" s="14">
        <f>IF('Données projet'!$A$36&gt;35,N11+M12-V11,IF(A12&lt;'Données projet'!$A$36,$K$205^A12,IF(A12='Données projet'!$A$36,'Données projet'!$B$36,N11+M12-V11)))</f>
        <v>55.599999999999994</v>
      </c>
      <c r="O12" s="14">
        <f>N12*VLOOKUP('Données projet'!$B$9,Paramètres!$A$1:$I$89,3,0)*VLOOKUP('Données projet'!$B$9,Paramètres!$A$1:$I$89,5,0)</f>
        <v>50.30688</v>
      </c>
      <c r="P12" s="14">
        <f t="shared" si="33"/>
        <v>14.692984516272311</v>
      </c>
      <c r="Q12" s="22">
        <f t="shared" si="2"/>
        <v>113.20809736584094</v>
      </c>
      <c r="R12" s="62">
        <f t="shared" si="0"/>
        <v>380.87476403250764</v>
      </c>
      <c r="S12" s="62">
        <f ca="1">AVERAGE(OFFSET($R$3,0,0,'Données projet'!$E$9+1,1))-AVERAGE(OFFSET($H$3,0,0,'Données projet'!$E$9+1,1))</f>
        <v>245.25496369542458</v>
      </c>
      <c r="T12" s="62">
        <f t="shared" si="34"/>
        <v>342.30266518164211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2.4933333333333332</v>
      </c>
      <c r="AI12" s="14">
        <f>IF('Données projet'!$A$62&gt;35,AI11+AH12-AQ11,IF(A12&lt;'Données projet'!$A$62,$AF$205^A12,IF(A12='Données projet'!$A$62,'Données projet'!$B$62,AI11+AH12-AQ11)))</f>
        <v>8.784619626636184</v>
      </c>
      <c r="AJ12" s="14">
        <f>AI12*VLOOKUP('Données projet'!$B$10,Paramètres!$A$1:$I$89,3,0)*VLOOKUP('Données projet'!$B$10,Paramètres!$A$1:$I$89,5,0)</f>
        <v>6.4408831102496507</v>
      </c>
      <c r="AK12" s="14">
        <f t="shared" si="35"/>
        <v>2.3896606701676846</v>
      </c>
      <c r="AL12" s="22">
        <f t="shared" si="4"/>
        <v>15.379863750893525</v>
      </c>
      <c r="AM12" s="62">
        <f t="shared" si="5"/>
        <v>283.04653041756023</v>
      </c>
      <c r="AN12" s="62">
        <f ca="1">AVERAGE(OFFSET($AM$3,0,0,'Données projet'!$E$10+1,1))-AVERAGE(OFFSET($H$3,0,0,'Données projet'!$E$10+1,1))</f>
        <v>295.09692454113895</v>
      </c>
      <c r="AO12" s="62">
        <f t="shared" si="36"/>
        <v>273.76778696973071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1.4</v>
      </c>
      <c r="BD12" s="13">
        <f>IF('Données projet'!$A$88&gt;35,BD11+BC12-BL11,IF(A12&lt;'Données projet'!$A$88,$BA$205^A12,IF(A12='Données projet'!$A$88,'Données projet'!$B$88,BD11+BC12-BL11)))</f>
        <v>4.4794130829695789</v>
      </c>
      <c r="BE12" s="14">
        <f>BD12*VLOOKUP('Données projet'!$B$11,Paramètres!$A$1:$I$89,3,0)*VLOOKUP('Données projet'!$B$11,Paramètres!$A$1:$I$89,5,0)</f>
        <v>2.096365322829763</v>
      </c>
      <c r="BF12" s="14">
        <f t="shared" si="37"/>
        <v>0.88633985278862137</v>
      </c>
      <c r="BG12" s="22">
        <f t="shared" si="7"/>
        <v>5.1948781808686864</v>
      </c>
      <c r="BH12" s="62">
        <f t="shared" si="8"/>
        <v>272.86154484753536</v>
      </c>
      <c r="BI12" s="62">
        <f ca="1">AVERAGE(OFFSET($BH$3,0,0,'Données projet'!$E$11+1,1))-AVERAGE(OFFSET($H$3,0,0,'Données projet'!$E$11+1,1))</f>
        <v>399.92909819003523</v>
      </c>
      <c r="BJ12" s="62">
        <f t="shared" si="38"/>
        <v>163.7053537268381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6.0588235294117645</v>
      </c>
      <c r="BY12" s="13">
        <f>IF('Données projet'!$A$114&gt;35,BY11+BX12-CG11,IF(A12&lt;'Données projet'!$A$114,$BV$205^A12,IF(A12='Données projet'!$A$114,'Données projet'!$B$114,BY11+BX12-CG11)))</f>
        <v>11.631071010208064</v>
      </c>
      <c r="BZ12" s="14">
        <f>BY12*VLOOKUP('Données projet'!$B$12,Paramètres!$A$1:$I$89,3,0)*VLOOKUP('Données projet'!$B$12,Paramètres!$A$1:$I$89,5,0)</f>
        <v>6.9553804641044223</v>
      </c>
      <c r="CA12" s="14">
        <f t="shared" si="39"/>
        <v>2.5575657319423368</v>
      </c>
      <c r="CB12" s="22">
        <f t="shared" si="10"/>
        <v>16.568381291448102</v>
      </c>
      <c r="CC12" s="62">
        <f t="shared" si="11"/>
        <v>284.23504795811476</v>
      </c>
      <c r="CD12" s="62">
        <f ca="1">AVERAGE(OFFSET($CC$3,0,0,'Données projet'!$E$12+1,1))-AVERAGE(OFFSET($H$3,0,0,'Données projet'!$E$12+1,1))</f>
        <v>309.32324918719803</v>
      </c>
      <c r="CE12" s="62">
        <f t="shared" si="40"/>
        <v>302.54354650449721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2">
        <f t="shared" si="14"/>
        <v>280.75262079014198</v>
      </c>
      <c r="CY12" s="62">
        <f ca="1">AVERAGE(OFFSET($CX$3,0,0,'Données projet'!$E$13+1,1))-AVERAGE(OFFSET($H$3,0,0,'Données projet'!$E$13+1,1))</f>
        <v>477.00263959594946</v>
      </c>
      <c r="CZ12" s="62">
        <f t="shared" si="42"/>
        <v>254.25036207346591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4.8642375119197085</v>
      </c>
      <c r="DQ12" s="14">
        <f t="shared" si="43"/>
        <v>1.8646542609995393</v>
      </c>
      <c r="DR12" s="22">
        <f t="shared" si="16"/>
        <v>11.719486504501022</v>
      </c>
      <c r="DS12" s="62">
        <f t="shared" si="17"/>
        <v>279.38615317116773</v>
      </c>
      <c r="DT12" s="62">
        <f ca="1">AVERAGE(OFFSET($DS$3,0,0,'Données projet'!$E$14+1,1))-AVERAGE(OFFSET($H$3,0,0,'Données projet'!$E$14+1,1))</f>
        <v>430.21146937947236</v>
      </c>
      <c r="DU12" s="62">
        <f t="shared" si="44"/>
        <v>231.36959598460686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64</v>
      </c>
      <c r="L13" s="13">
        <f>VLOOKUP(A13,'Données projet'!$A$35:$I$55,9,0)</f>
        <v>8.4</v>
      </c>
      <c r="M13" s="13">
        <f t="array" ref="M13">INDEX(L:L,MIN(IF(ISNUMBER(L13:L209),ROW(L13:L209),"")))</f>
        <v>8.4</v>
      </c>
      <c r="N13" s="14">
        <f>IF('Données projet'!$A$36&gt;35,N12+M13-V12,IF(A13&lt;'Données projet'!$A$36,$K$205^A13,IF(A13='Données projet'!$A$36,'Données projet'!$B$36,N12+M13-V12)))</f>
        <v>63.999999999999993</v>
      </c>
      <c r="O13" s="14">
        <f>N13*VLOOKUP('Données projet'!$B$9,Paramètres!$A$1:$I$89,3,0)*VLOOKUP('Données projet'!$B$9,Paramètres!$A$1:$I$89,5,0)</f>
        <v>57.907199999999989</v>
      </c>
      <c r="P13" s="14">
        <f t="shared" si="33"/>
        <v>16.638055172385986</v>
      </c>
      <c r="Q13" s="22">
        <f t="shared" si="2"/>
        <v>129.83298609190555</v>
      </c>
      <c r="R13" s="62">
        <f t="shared" si="0"/>
        <v>398.72187498079438</v>
      </c>
      <c r="S13" s="62">
        <f ca="1">AVERAGE(OFFSET($R$3,0,0,'Données projet'!$E$9+1,1))-AVERAGE(OFFSET($H$3,0,0,'Données projet'!$E$9+1,1))</f>
        <v>245.25496369542458</v>
      </c>
      <c r="T13" s="62">
        <f t="shared" si="34"/>
        <v>342.30266518164211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17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2.4933333333333332</v>
      </c>
      <c r="AI13" s="14">
        <f>IF('Données projet'!$A$62&gt;35,AI12+AH13-AQ12,IF(A13&lt;'Données projet'!$A$62,$AF$205^A13,IF(A13='Données projet'!$A$62,'Données projet'!$B$62,AI12+AH13-AQ12)))</f>
        <v>11.183585649298445</v>
      </c>
      <c r="AJ13" s="14">
        <f>AI13*VLOOKUP('Données projet'!$B$10,Paramètres!$A$1:$I$89,3,0)*VLOOKUP('Données projet'!$B$10,Paramètres!$A$1:$I$89,5,0)</f>
        <v>8.1998049980656198</v>
      </c>
      <c r="AK13" s="14">
        <f t="shared" si="35"/>
        <v>2.9579365856773014</v>
      </c>
      <c r="AL13" s="22">
        <f t="shared" si="4"/>
        <v>19.433066591685588</v>
      </c>
      <c r="AM13" s="62">
        <f t="shared" si="5"/>
        <v>288.32195548057445</v>
      </c>
      <c r="AN13" s="62">
        <f ca="1">AVERAGE(OFFSET($AM$3,0,0,'Données projet'!$E$10+1,1))-AVERAGE(OFFSET($H$3,0,0,'Données projet'!$E$10+1,1))</f>
        <v>295.09692454113895</v>
      </c>
      <c r="AO13" s="62">
        <f t="shared" si="36"/>
        <v>273.76778696973071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1.4</v>
      </c>
      <c r="BD13" s="13">
        <f>IF('Données projet'!$A$88&gt;35,BD12+BC13-BL12,IF(A13&lt;'Données projet'!$A$88,$BA$205^A13,IF(A13='Données projet'!$A$88,'Données projet'!$B$88,BD12+BC13-BL12)))</f>
        <v>5.291502622129185</v>
      </c>
      <c r="BE13" s="14">
        <f>BD13*VLOOKUP('Données projet'!$B$11,Paramètres!$A$1:$I$89,3,0)*VLOOKUP('Données projet'!$B$11,Paramètres!$A$1:$I$89,5,0)</f>
        <v>2.4764232271564586</v>
      </c>
      <c r="BF13" s="14">
        <f t="shared" si="37"/>
        <v>1.026917887868104</v>
      </c>
      <c r="BG13" s="22">
        <f t="shared" si="7"/>
        <v>6.1016524420011136</v>
      </c>
      <c r="BH13" s="62">
        <f t="shared" si="8"/>
        <v>274.99054133088998</v>
      </c>
      <c r="BI13" s="62">
        <f ca="1">AVERAGE(OFFSET($BH$3,0,0,'Données projet'!$E$11+1,1))-AVERAGE(OFFSET($H$3,0,0,'Données projet'!$E$11+1,1))</f>
        <v>399.92909819003523</v>
      </c>
      <c r="BJ13" s="62">
        <f t="shared" si="38"/>
        <v>163.7053537268381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6.0588235294117645</v>
      </c>
      <c r="BY13" s="13">
        <f>IF('Données projet'!$A$114&gt;35,BY12+BX13-CG12,IF(A13&lt;'Données projet'!$A$114,$BV$205^A13,IF(A13='Données projet'!$A$114,'Données projet'!$B$114,BY12+BX13-CG12)))</f>
        <v>15.276430792078479</v>
      </c>
      <c r="BZ13" s="14">
        <f>BY13*VLOOKUP('Données projet'!$B$12,Paramètres!$A$1:$I$89,3,0)*VLOOKUP('Données projet'!$B$12,Paramètres!$A$1:$I$89,5,0)</f>
        <v>9.1353056136629309</v>
      </c>
      <c r="CA13" s="14">
        <f t="shared" si="39"/>
        <v>3.254220519001934</v>
      </c>
      <c r="CB13" s="22">
        <f t="shared" si="10"/>
        <v>21.578424681057971</v>
      </c>
      <c r="CC13" s="62">
        <f t="shared" si="11"/>
        <v>290.46731356994684</v>
      </c>
      <c r="CD13" s="62">
        <f ca="1">AVERAGE(OFFSET($CC$3,0,0,'Données projet'!$E$12+1,1))-AVERAGE(OFFSET($H$3,0,0,'Données projet'!$E$12+1,1))</f>
        <v>309.32324918719803</v>
      </c>
      <c r="CE13" s="62">
        <f t="shared" si="40"/>
        <v>302.54354650449721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2">
        <f t="shared" si="14"/>
        <v>284.57066751792433</v>
      </c>
      <c r="CY13" s="62">
        <f ca="1">AVERAGE(OFFSET($CX$3,0,0,'Données projet'!$E$13+1,1))-AVERAGE(OFFSET($H$3,0,0,'Données projet'!$E$13+1,1))</f>
        <v>477.00263959594946</v>
      </c>
      <c r="CZ13" s="62">
        <f t="shared" si="42"/>
        <v>254.25036207346591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5.8637741839194364</v>
      </c>
      <c r="DQ13" s="14">
        <f t="shared" si="43"/>
        <v>2.1994468497187687</v>
      </c>
      <c r="DR13" s="22">
        <f t="shared" si="16"/>
        <v>14.043443300253207</v>
      </c>
      <c r="DS13" s="62">
        <f t="shared" si="17"/>
        <v>282.93233218914207</v>
      </c>
      <c r="DT13" s="62">
        <f ca="1">AVERAGE(OFFSET($DS$3,0,0,'Données projet'!$E$14+1,1))-AVERAGE(OFFSET($H$3,0,0,'Données projet'!$E$14+1,1))</f>
        <v>430.21146937947236</v>
      </c>
      <c r="DU13" s="62">
        <f t="shared" si="44"/>
        <v>231.36959598460686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8.4</v>
      </c>
      <c r="N14" s="14">
        <f>IF('Données projet'!$A$36&gt;35,N13+M14-V13,IF(A14&lt;'Données projet'!$A$36,$K$205^A14,IF(A14='Données projet'!$A$36,'Données projet'!$B$36,N13+M14-V13)))</f>
        <v>55.399999999999991</v>
      </c>
      <c r="O14" s="14">
        <f>N14*VLOOKUP('Données projet'!$B$9,Paramètres!$A$1:$I$89,3,0)*VLOOKUP('Données projet'!$B$9,Paramètres!$A$1:$I$89,5,0)</f>
        <v>50.125919999999986</v>
      </c>
      <c r="P14" s="14">
        <f t="shared" si="33"/>
        <v>14.646274290627822</v>
      </c>
      <c r="Q14" s="22">
        <f t="shared" si="2"/>
        <v>112.81157172284342</v>
      </c>
      <c r="R14" s="62">
        <f t="shared" si="0"/>
        <v>382.92268283395458</v>
      </c>
      <c r="S14" s="62">
        <f ca="1">AVERAGE(OFFSET($R$3,0,0,'Données projet'!$E$9+1,1))-AVERAGE(OFFSET($H$3,0,0,'Données projet'!$E$9+1,1))</f>
        <v>245.25496369542458</v>
      </c>
      <c r="T14" s="62">
        <f t="shared" si="34"/>
        <v>342.30266518164211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2.4933333333333332</v>
      </c>
      <c r="AI14" s="14">
        <f>IF('Données projet'!$A$62&gt;35,AI13+AH14-AQ13,IF(A14&lt;'Données projet'!$A$62,$AF$205^A14,IF(A14='Données projet'!$A$62,'Données projet'!$B$62,AI13+AH14-AQ13)))</f>
        <v>14.237678270776428</v>
      </c>
      <c r="AJ14" s="14">
        <f>AI14*VLOOKUP('Données projet'!$B$10,Paramètres!$A$1:$I$89,3,0)*VLOOKUP('Données projet'!$B$10,Paramètres!$A$1:$I$89,5,0)</f>
        <v>10.439065708133278</v>
      </c>
      <c r="AK14" s="14">
        <f t="shared" si="35"/>
        <v>3.6613519878009879</v>
      </c>
      <c r="AL14" s="22">
        <f t="shared" si="4"/>
        <v>24.558227487085514</v>
      </c>
      <c r="AM14" s="62">
        <f t="shared" si="5"/>
        <v>294.66933859819665</v>
      </c>
      <c r="AN14" s="62">
        <f ca="1">AVERAGE(OFFSET($AM$3,0,0,'Données projet'!$E$10+1,1))-AVERAGE(OFFSET($H$3,0,0,'Données projet'!$E$10+1,1))</f>
        <v>295.09692454113895</v>
      </c>
      <c r="AO14" s="62">
        <f t="shared" si="36"/>
        <v>273.76778696973071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1.4</v>
      </c>
      <c r="BD14" s="13">
        <f>IF('Données projet'!$A$88&gt;35,BD13+BC14-BL13,IF(A14&lt;'Données projet'!$A$88,$BA$205^A14,IF(A14='Données projet'!$A$88,'Données projet'!$B$88,BD13+BC14-BL13)))</f>
        <v>6.2508189089445931</v>
      </c>
      <c r="BE14" s="14">
        <f>BD14*VLOOKUP('Données projet'!$B$11,Paramètres!$A$1:$I$89,3,0)*VLOOKUP('Données projet'!$B$11,Paramètres!$A$1:$I$89,5,0)</f>
        <v>2.9253832493860692</v>
      </c>
      <c r="BF14" s="14">
        <f t="shared" si="37"/>
        <v>1.1897923184945451</v>
      </c>
      <c r="BG14" s="22">
        <f t="shared" si="7"/>
        <v>7.1672641140587361</v>
      </c>
      <c r="BH14" s="62">
        <f t="shared" si="8"/>
        <v>277.2783752251699</v>
      </c>
      <c r="BI14" s="62">
        <f ca="1">AVERAGE(OFFSET($BH$3,0,0,'Données projet'!$E$11+1,1))-AVERAGE(OFFSET($H$3,0,0,'Données projet'!$E$11+1,1))</f>
        <v>399.92909819003523</v>
      </c>
      <c r="BJ14" s="62">
        <f t="shared" si="38"/>
        <v>163.7053537268381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6.0588235294117645</v>
      </c>
      <c r="BY14" s="13">
        <f>IF('Données projet'!$A$114&gt;35,BY13+BX14-CG13,IF(A14&lt;'Données projet'!$A$114,$BV$205^A14,IF(A14='Données projet'!$A$114,'Données projet'!$B$114,BY13+BX14-CG13)))</f>
        <v>20.064303411125749</v>
      </c>
      <c r="BZ14" s="14">
        <f>BY14*VLOOKUP('Données projet'!$B$12,Paramètres!$A$1:$I$89,3,0)*VLOOKUP('Données projet'!$B$12,Paramètres!$A$1:$I$89,5,0)</f>
        <v>11.998453439853199</v>
      </c>
      <c r="CA14" s="14">
        <f t="shared" si="39"/>
        <v>4.1406369556925151</v>
      </c>
      <c r="CB14" s="22">
        <f t="shared" si="10"/>
        <v>28.108915772242117</v>
      </c>
      <c r="CC14" s="62">
        <f t="shared" si="11"/>
        <v>298.22002688335328</v>
      </c>
      <c r="CD14" s="62">
        <f ca="1">AVERAGE(OFFSET($CC$3,0,0,'Données projet'!$E$12+1,1))-AVERAGE(OFFSET($H$3,0,0,'Données projet'!$E$12+1,1))</f>
        <v>309.32324918719803</v>
      </c>
      <c r="CE14" s="62">
        <f t="shared" si="40"/>
        <v>302.54354650449721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2">
        <f t="shared" si="14"/>
        <v>288.90539420934834</v>
      </c>
      <c r="CY14" s="62">
        <f ca="1">AVERAGE(OFFSET($CX$3,0,0,'Données projet'!$E$13+1,1))-AVERAGE(OFFSET($H$3,0,0,'Données projet'!$E$13+1,1))</f>
        <v>477.00263959594946</v>
      </c>
      <c r="CZ14" s="62">
        <f t="shared" si="42"/>
        <v>254.25036207346591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7.0687024627689707</v>
      </c>
      <c r="DQ14" s="14">
        <f t="shared" si="43"/>
        <v>2.5943503554083325</v>
      </c>
      <c r="DR14" s="22">
        <f t="shared" si="16"/>
        <v>16.829816991658799</v>
      </c>
      <c r="DS14" s="62">
        <f t="shared" si="17"/>
        <v>286.94092810276993</v>
      </c>
      <c r="DT14" s="62">
        <f ca="1">AVERAGE(OFFSET($DS$3,0,0,'Données projet'!$E$14+1,1))-AVERAGE(OFFSET($H$3,0,0,'Données projet'!$E$14+1,1))</f>
        <v>430.21146937947236</v>
      </c>
      <c r="DU14" s="62">
        <f t="shared" si="44"/>
        <v>231.36959598460686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8.4</v>
      </c>
      <c r="N15" s="14">
        <f>IF('Données projet'!$A$36&gt;35,N14+M15-V14,IF(A15&lt;'Données projet'!$A$36,$K$205^A15,IF(A15='Données projet'!$A$36,'Données projet'!$B$36,N14+M15-V14)))</f>
        <v>63.79999999999999</v>
      </c>
      <c r="O15" s="14">
        <f>N15*VLOOKUP('Données projet'!$B$9,Paramètres!$A$1:$I$89,3,0)*VLOOKUP('Données projet'!$B$9,Paramètres!$A$1:$I$89,5,0)</f>
        <v>57.72623999999999</v>
      </c>
      <c r="P15" s="14">
        <f t="shared" si="33"/>
        <v>16.59210497713789</v>
      </c>
      <c r="Q15" s="22">
        <f t="shared" si="2"/>
        <v>129.43778416851515</v>
      </c>
      <c r="R15" s="62">
        <f t="shared" si="0"/>
        <v>400.77111750184849</v>
      </c>
      <c r="S15" s="62">
        <f ca="1">AVERAGE(OFFSET($R$3,0,0,'Données projet'!$E$9+1,1))-AVERAGE(OFFSET($H$3,0,0,'Données projet'!$E$9+1,1))</f>
        <v>245.25496369542458</v>
      </c>
      <c r="T15" s="62">
        <f t="shared" si="34"/>
        <v>342.30266518164211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2.4933333333333332</v>
      </c>
      <c r="AI15" s="14">
        <f>IF('Données projet'!$A$62&gt;35,AI14+AH15-AQ14,IF(A15&lt;'Données projet'!$A$62,$AF$205^A15,IF(A15='Données projet'!$A$62,'Données projet'!$B$62,AI14+AH15-AQ14)))</f>
        <v>18.125804093506943</v>
      </c>
      <c r="AJ15" s="14">
        <f>AI15*VLOOKUP('Données projet'!$B$10,Paramètres!$A$1:$I$89,3,0)*VLOOKUP('Données projet'!$B$10,Paramètres!$A$1:$I$89,5,0)</f>
        <v>13.28983956135929</v>
      </c>
      <c r="AK15" s="14">
        <f t="shared" si="35"/>
        <v>4.5320438725716254</v>
      </c>
      <c r="AL15" s="22">
        <f t="shared" si="4"/>
        <v>31.039780314096337</v>
      </c>
      <c r="AM15" s="62">
        <f t="shared" si="5"/>
        <v>302.37311364742965</v>
      </c>
      <c r="AN15" s="62">
        <f ca="1">AVERAGE(OFFSET($AM$3,0,0,'Données projet'!$E$10+1,1))-AVERAGE(OFFSET($H$3,0,0,'Données projet'!$E$10+1,1))</f>
        <v>295.09692454113895</v>
      </c>
      <c r="AO15" s="62">
        <f t="shared" si="36"/>
        <v>273.76778696973071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1.4</v>
      </c>
      <c r="BD15" s="13">
        <f>IF('Données projet'!$A$88&gt;35,BD14+BC15-BL14,IF(A15&lt;'Données projet'!$A$88,$BA$205^A15,IF(A15='Données projet'!$A$88,'Données projet'!$B$88,BD14+BC15-BL14)))</f>
        <v>7.3840532307432287</v>
      </c>
      <c r="BE15" s="14">
        <f>BD15*VLOOKUP('Données projet'!$B$11,Paramètres!$A$1:$I$89,3,0)*VLOOKUP('Données projet'!$B$11,Paramètres!$A$1:$I$89,5,0)</f>
        <v>3.455736911987831</v>
      </c>
      <c r="BF15" s="14">
        <f t="shared" si="37"/>
        <v>1.3784994670678521</v>
      </c>
      <c r="BG15" s="22">
        <f t="shared" si="7"/>
        <v>8.4196283601886481</v>
      </c>
      <c r="BH15" s="62">
        <f t="shared" si="8"/>
        <v>279.75296169352197</v>
      </c>
      <c r="BI15" s="62">
        <f ca="1">AVERAGE(OFFSET($BH$3,0,0,'Données projet'!$E$11+1,1))-AVERAGE(OFFSET($H$3,0,0,'Données projet'!$E$11+1,1))</f>
        <v>399.92909819003523</v>
      </c>
      <c r="BJ15" s="62">
        <f t="shared" si="38"/>
        <v>163.7053537268381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6.0588235294117645</v>
      </c>
      <c r="BY15" s="13">
        <f>IF('Données projet'!$A$114&gt;35,BY14+BX15-CG14,IF(A15&lt;'Données projet'!$A$114,$BV$205^A15,IF(A15='Données projet'!$A$114,'Données projet'!$B$114,BY14+BX15-CG14)))</f>
        <v>26.35277028076915</v>
      </c>
      <c r="BZ15" s="14">
        <f>BY15*VLOOKUP('Données projet'!$B$12,Paramètres!$A$1:$I$89,3,0)*VLOOKUP('Données projet'!$B$12,Paramètres!$A$1:$I$89,5,0)</f>
        <v>15.758956627899952</v>
      </c>
      <c r="CA15" s="14">
        <f t="shared" si="39"/>
        <v>5.2685041774934476</v>
      </c>
      <c r="CB15" s="22">
        <f t="shared" si="10"/>
        <v>36.6228275693935</v>
      </c>
      <c r="CC15" s="62">
        <f t="shared" si="11"/>
        <v>307.95616090272682</v>
      </c>
      <c r="CD15" s="62">
        <f ca="1">AVERAGE(OFFSET($CC$3,0,0,'Données projet'!$E$12+1,1))-AVERAGE(OFFSET($H$3,0,0,'Données projet'!$E$12+1,1))</f>
        <v>309.32324918719803</v>
      </c>
      <c r="CE15" s="62">
        <f t="shared" si="40"/>
        <v>302.54354650449721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2">
        <f t="shared" si="14"/>
        <v>293.85996837222763</v>
      </c>
      <c r="CY15" s="62">
        <f ca="1">AVERAGE(OFFSET($CX$3,0,0,'Données projet'!$E$13+1,1))-AVERAGE(OFFSET($H$3,0,0,'Données projet'!$E$13+1,1))</f>
        <v>477.00263959594946</v>
      </c>
      <c r="CZ15" s="62">
        <f t="shared" si="42"/>
        <v>254.25036207346591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8.521227615514638</v>
      </c>
      <c r="DQ15" s="14">
        <f t="shared" si="43"/>
        <v>3.0601574970852128</v>
      </c>
      <c r="DR15" s="22">
        <f t="shared" si="16"/>
        <v>20.170912404444739</v>
      </c>
      <c r="DS15" s="62">
        <f t="shared" si="17"/>
        <v>291.50424573777804</v>
      </c>
      <c r="DT15" s="62">
        <f ca="1">AVERAGE(OFFSET($DS$3,0,0,'Données projet'!$E$14+1,1))-AVERAGE(OFFSET($H$3,0,0,'Données projet'!$E$14+1,1))</f>
        <v>430.21146937947236</v>
      </c>
      <c r="DU15" s="62">
        <f t="shared" si="44"/>
        <v>231.36959598460686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8.4</v>
      </c>
      <c r="N16" s="14">
        <f>IF('Données projet'!$A$36&gt;35,N15+M16-V15,IF(A16&lt;'Données projet'!$A$36,$K$205^A16,IF(A16='Données projet'!$A$36,'Données projet'!$B$36,N15+M16-V15)))</f>
        <v>72.199999999999989</v>
      </c>
      <c r="O16" s="14">
        <f>N16*VLOOKUP('Données projet'!$B$9,Paramètres!$A$1:$I$89,3,0)*VLOOKUP('Données projet'!$B$9,Paramètres!$A$1:$I$89,5,0)</f>
        <v>65.326559999999986</v>
      </c>
      <c r="P16" s="14">
        <f t="shared" si="33"/>
        <v>18.508251950337144</v>
      </c>
      <c r="Q16" s="22">
        <f t="shared" si="2"/>
        <v>146.0122974801705</v>
      </c>
      <c r="R16" s="62">
        <f t="shared" si="0"/>
        <v>418.56785303572605</v>
      </c>
      <c r="S16" s="62">
        <f ca="1">AVERAGE(OFFSET($R$3,0,0,'Données projet'!$E$9+1,1))-AVERAGE(OFFSET($H$3,0,0,'Données projet'!$E$9+1,1))</f>
        <v>245.25496369542458</v>
      </c>
      <c r="T16" s="62">
        <f t="shared" si="34"/>
        <v>342.30266518164211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2.4933333333333332</v>
      </c>
      <c r="AI16" s="14">
        <f>IF('Données projet'!$A$62&gt;35,AI15+AH16-AQ15,IF(A16&lt;'Données projet'!$A$62,$AF$205^A16,IF(A16='Données projet'!$A$62,'Données projet'!$B$62,AI15+AH16-AQ15)))</f>
        <v>23.075726799540639</v>
      </c>
      <c r="AJ16" s="14">
        <f>AI16*VLOOKUP('Données projet'!$B$10,Paramètres!$A$1:$I$89,3,0)*VLOOKUP('Données projet'!$B$10,Paramètres!$A$1:$I$89,5,0)</f>
        <v>16.919122889423196</v>
      </c>
      <c r="AK16" s="14">
        <f t="shared" si="35"/>
        <v>5.6097916101341596</v>
      </c>
      <c r="AL16" s="22">
        <f t="shared" si="4"/>
        <v>39.237859420062392</v>
      </c>
      <c r="AM16" s="62">
        <f t="shared" si="5"/>
        <v>311.79341497561791</v>
      </c>
      <c r="AN16" s="62">
        <f ca="1">AVERAGE(OFFSET($AM$3,0,0,'Données projet'!$E$10+1,1))-AVERAGE(OFFSET($H$3,0,0,'Données projet'!$E$10+1,1))</f>
        <v>295.09692454113895</v>
      </c>
      <c r="AO16" s="62">
        <f t="shared" si="36"/>
        <v>273.76778696973071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1.4</v>
      </c>
      <c r="BD16" s="13">
        <f>IF('Données projet'!$A$88&gt;35,BD15+BC16-BL15,IF(A16&lt;'Données projet'!$A$88,$BA$205^A16,IF(A16='Données projet'!$A$88,'Données projet'!$B$88,BD15+BC16-BL15)))</f>
        <v>8.7227358380880595</v>
      </c>
      <c r="BE16" s="14">
        <f>BD16*VLOOKUP('Données projet'!$B$11,Paramètres!$A$1:$I$89,3,0)*VLOOKUP('Données projet'!$B$11,Paramètres!$A$1:$I$89,5,0)</f>
        <v>4.0822403722252121</v>
      </c>
      <c r="BF16" s="14">
        <f t="shared" si="37"/>
        <v>1.5971365348120328</v>
      </c>
      <c r="BG16" s="22">
        <f t="shared" si="7"/>
        <v>9.891581446423201</v>
      </c>
      <c r="BH16" s="62">
        <f t="shared" si="8"/>
        <v>282.44713700197872</v>
      </c>
      <c r="BI16" s="62">
        <f ca="1">AVERAGE(OFFSET($BH$3,0,0,'Données projet'!$E$11+1,1))-AVERAGE(OFFSET($H$3,0,0,'Données projet'!$E$11+1,1))</f>
        <v>399.92909819003523</v>
      </c>
      <c r="BJ16" s="62">
        <f t="shared" si="38"/>
        <v>163.7053537268381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6.0588235294117645</v>
      </c>
      <c r="BY16" s="13">
        <f>IF('Données projet'!$A$114&gt;35,BY15+BX16-CG15,IF(A16&lt;'Données projet'!$A$114,$BV$205^A16,IF(A16='Données projet'!$A$114,'Données projet'!$B$114,BY15+BX16-CG15)))</f>
        <v>34.612141136477412</v>
      </c>
      <c r="BZ16" s="14">
        <f>BY16*VLOOKUP('Données projet'!$B$12,Paramètres!$A$1:$I$89,3,0)*VLOOKUP('Données projet'!$B$12,Paramètres!$A$1:$I$89,5,0)</f>
        <v>20.698060399613492</v>
      </c>
      <c r="CA16" s="14">
        <f t="shared" si="39"/>
        <v>6.7035909125299202</v>
      </c>
      <c r="CB16" s="22">
        <f t="shared" si="10"/>
        <v>47.724542701983104</v>
      </c>
      <c r="CC16" s="62">
        <f t="shared" si="11"/>
        <v>320.28009825753867</v>
      </c>
      <c r="CD16" s="62">
        <f ca="1">AVERAGE(OFFSET($CC$3,0,0,'Données projet'!$E$12+1,1))-AVERAGE(OFFSET($H$3,0,0,'Données projet'!$E$12+1,1))</f>
        <v>309.32324918719803</v>
      </c>
      <c r="CE16" s="62">
        <f t="shared" si="40"/>
        <v>302.54354650449721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2">
        <f t="shared" si="14"/>
        <v>299.55821782408742</v>
      </c>
      <c r="CY16" s="62">
        <f ca="1">AVERAGE(OFFSET($CX$3,0,0,'Données projet'!$E$13+1,1))-AVERAGE(OFFSET($H$3,0,0,'Données projet'!$E$13+1,1))</f>
        <v>477.00263959594946</v>
      </c>
      <c r="CZ16" s="62">
        <f t="shared" si="42"/>
        <v>254.25036207346591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10.272227535089344</v>
      </c>
      <c r="DQ16" s="14">
        <f t="shared" si="43"/>
        <v>3.6095987912522753</v>
      </c>
      <c r="DR16" s="22">
        <f t="shared" si="16"/>
        <v>24.177514185044988</v>
      </c>
      <c r="DS16" s="62">
        <f t="shared" si="17"/>
        <v>296.73306974060051</v>
      </c>
      <c r="DT16" s="62">
        <f ca="1">AVERAGE(OFFSET($DS$3,0,0,'Données projet'!$E$14+1,1))-AVERAGE(OFFSET($H$3,0,0,'Données projet'!$E$14+1,1))</f>
        <v>430.21146937947236</v>
      </c>
      <c r="DU16" s="62">
        <f t="shared" si="44"/>
        <v>231.36959598460686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8.4</v>
      </c>
      <c r="N17" s="14">
        <f>IF('Données projet'!$A$36&gt;35,N16+M17-V16,IF(A17&lt;'Données projet'!$A$36,$K$205^A17,IF(A17='Données projet'!$A$36,'Données projet'!$B$36,N16+M17-V16)))</f>
        <v>80.599999999999994</v>
      </c>
      <c r="O17" s="14">
        <f>N17*VLOOKUP('Données projet'!$B$9,Paramètres!$A$1:$I$89,3,0)*VLOOKUP('Données projet'!$B$9,Paramètres!$A$1:$I$89,5,0)</f>
        <v>72.926879999999983</v>
      </c>
      <c r="P17" s="14">
        <f t="shared" si="33"/>
        <v>20.398563182833673</v>
      </c>
      <c r="Q17" s="22">
        <f t="shared" si="2"/>
        <v>162.54181354343527</v>
      </c>
      <c r="R17" s="62">
        <f t="shared" si="0"/>
        <v>436.31959132121301</v>
      </c>
      <c r="S17" s="62">
        <f ca="1">AVERAGE(OFFSET($R$3,0,0,'Données projet'!$E$9+1,1))-AVERAGE(OFFSET($H$3,0,0,'Données projet'!$E$9+1,1))</f>
        <v>245.25496369542458</v>
      </c>
      <c r="T17" s="62">
        <f t="shared" si="34"/>
        <v>342.30266518164211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2.4933333333333332</v>
      </c>
      <c r="AI17" s="14">
        <f>IF('Données projet'!$A$62&gt;35,AI16+AH17-AQ16,IF(A17&lt;'Données projet'!$A$62,$AF$205^A17,IF(A17='Données projet'!$A$62,'Données projet'!$B$62,AI16+AH17-AQ16)))</f>
        <v>29.37740938719443</v>
      </c>
      <c r="AJ17" s="14">
        <f>AI17*VLOOKUP('Données projet'!$B$10,Paramètres!$A$1:$I$89,3,0)*VLOOKUP('Données projet'!$B$10,Paramètres!$A$1:$I$89,5,0)</f>
        <v>21.539516562690956</v>
      </c>
      <c r="AK17" s="14">
        <f t="shared" si="35"/>
        <v>6.9438343480277602</v>
      </c>
      <c r="AL17" s="22">
        <f t="shared" si="4"/>
        <v>49.608502836168434</v>
      </c>
      <c r="AM17" s="62">
        <f t="shared" si="5"/>
        <v>323.38628061394621</v>
      </c>
      <c r="AN17" s="62">
        <f ca="1">AVERAGE(OFFSET($AM$3,0,0,'Données projet'!$E$10+1,1))-AVERAGE(OFFSET($H$3,0,0,'Données projet'!$E$10+1,1))</f>
        <v>295.09692454113895</v>
      </c>
      <c r="AO17" s="62">
        <f t="shared" si="36"/>
        <v>273.76778696973071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1.4</v>
      </c>
      <c r="BD17" s="13">
        <f>IF('Données projet'!$A$88&gt;35,BD16+BC17-BL16,IF(A17&lt;'Données projet'!$A$88,$BA$205^A17,IF(A17='Données projet'!$A$88,'Données projet'!$B$88,BD16+BC17-BL16)))</f>
        <v>10.304113218507704</v>
      </c>
      <c r="BE17" s="14">
        <f>BD17*VLOOKUP('Données projet'!$B$11,Paramètres!$A$1:$I$89,3,0)*VLOOKUP('Données projet'!$B$11,Paramètres!$A$1:$I$89,5,0)</f>
        <v>4.8223249862616049</v>
      </c>
      <c r="BF17" s="14">
        <f t="shared" si="37"/>
        <v>1.8504505600260996</v>
      </c>
      <c r="BG17" s="22">
        <f t="shared" si="7"/>
        <v>11.621750743117751</v>
      </c>
      <c r="BH17" s="62">
        <f t="shared" si="8"/>
        <v>285.3995285208955</v>
      </c>
      <c r="BI17" s="62">
        <f ca="1">AVERAGE(OFFSET($BH$3,0,0,'Données projet'!$E$11+1,1))-AVERAGE(OFFSET($H$3,0,0,'Données projet'!$E$11+1,1))</f>
        <v>399.92909819003523</v>
      </c>
      <c r="BJ17" s="62">
        <f t="shared" si="38"/>
        <v>163.7053537268381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6.0588235294117645</v>
      </c>
      <c r="BY17" s="13">
        <f>IF('Données projet'!$A$114&gt;35,BY16+BX17-CG16,IF(A17&lt;'Données projet'!$A$114,$BV$205^A17,IF(A17='Données projet'!$A$114,'Données projet'!$B$114,BY16+BX17-CG16)))</f>
        <v>45.460128149246948</v>
      </c>
      <c r="BZ17" s="14">
        <f>BY17*VLOOKUP('Données projet'!$B$12,Paramètres!$A$1:$I$89,3,0)*VLOOKUP('Données projet'!$B$12,Paramètres!$A$1:$I$89,5,0)</f>
        <v>27.185156633249676</v>
      </c>
      <c r="CA17" s="14">
        <f t="shared" si="39"/>
        <v>8.5295806188263423</v>
      </c>
      <c r="CB17" s="22">
        <f t="shared" si="10"/>
        <v>62.203167380699057</v>
      </c>
      <c r="CC17" s="62">
        <f t="shared" si="11"/>
        <v>335.98094515847686</v>
      </c>
      <c r="CD17" s="62">
        <f ca="1">AVERAGE(OFFSET($CC$3,0,0,'Données projet'!$E$12+1,1))-AVERAGE(OFFSET($H$3,0,0,'Données projet'!$E$12+1,1))</f>
        <v>309.32324918719803</v>
      </c>
      <c r="CE17" s="62">
        <f t="shared" si="40"/>
        <v>302.54354650449721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2">
        <f t="shared" si="14"/>
        <v>306.14877929230755</v>
      </c>
      <c r="CY17" s="62">
        <f ca="1">AVERAGE(OFFSET($CX$3,0,0,'Données projet'!$E$13+1,1))-AVERAGE(OFFSET($H$3,0,0,'Données projet'!$E$13+1,1))</f>
        <v>477.00263959594946</v>
      </c>
      <c r="CZ17" s="62">
        <f t="shared" si="42"/>
        <v>254.25036207346591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12.383034850580612</v>
      </c>
      <c r="DQ17" s="14">
        <f t="shared" si="43"/>
        <v>4.2576904771143838</v>
      </c>
      <c r="DR17" s="22">
        <f t="shared" si="16"/>
        <v>28.982596612402116</v>
      </c>
      <c r="DS17" s="62">
        <f t="shared" si="17"/>
        <v>302.76037439017989</v>
      </c>
      <c r="DT17" s="62">
        <f ca="1">AVERAGE(OFFSET($DS$3,0,0,'Données projet'!$E$14+1,1))-AVERAGE(OFFSET($H$3,0,0,'Données projet'!$E$14+1,1))</f>
        <v>430.21146937947236</v>
      </c>
      <c r="DU17" s="62">
        <f t="shared" si="44"/>
        <v>231.36959598460686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</v>
      </c>
      <c r="L18" s="13">
        <f>VLOOKUP(A18,'Données projet'!$A$35:$I$55,9,0)</f>
        <v>8.4</v>
      </c>
      <c r="M18" s="13">
        <f t="array" ref="M18">INDEX(L:L,MIN(IF(ISNUMBER(L18:L214),ROW(L18:L214),"")))</f>
        <v>8.4</v>
      </c>
      <c r="N18" s="14">
        <f>IF('Données projet'!$A$36&gt;35,N17+M18-V17,IF(A18&lt;'Données projet'!$A$36,$K$205^A18,IF(A18='Données projet'!$A$36,'Données projet'!$B$36,N17+M18-V17)))</f>
        <v>89</v>
      </c>
      <c r="O18" s="14">
        <f>N18*VLOOKUP('Données projet'!$B$9,Paramètres!$A$1:$I$89,3,0)*VLOOKUP('Données projet'!$B$9,Paramètres!$A$1:$I$89,5,0)</f>
        <v>80.527199999999993</v>
      </c>
      <c r="P18" s="14">
        <f t="shared" si="33"/>
        <v>22.266037950985503</v>
      </c>
      <c r="Q18" s="22">
        <f t="shared" si="2"/>
        <v>179.03155609796639</v>
      </c>
      <c r="R18" s="62">
        <f t="shared" si="0"/>
        <v>454.03155609796636</v>
      </c>
      <c r="S18" s="62">
        <f ca="1">AVERAGE(OFFSET($R$3,0,0,'Données projet'!$E$9+1,1))-AVERAGE(OFFSET($H$3,0,0,'Données projet'!$E$9+1,1))</f>
        <v>245.25496369542458</v>
      </c>
      <c r="T18" s="62">
        <f t="shared" si="34"/>
        <v>342.30266518164211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13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37.4</v>
      </c>
      <c r="AG18" s="13">
        <f>VLOOKUP(A18,'Données projet'!$A$61:$I$81,9,0)</f>
        <v>2.4933333333333332</v>
      </c>
      <c r="AH18" s="13">
        <f t="array" ref="AH18">INDEX(AG:AG,MIN(IF(ISNUMBER(AG18:AG214),ROW(AG18:AG214),"")))</f>
        <v>2.4933333333333332</v>
      </c>
      <c r="AI18" s="14">
        <f>IF('Données projet'!$A$62&gt;35,AI17+AH18-AQ17,IF(A18&lt;'Données projet'!$A$62,$AF$205^A18,IF(A18='Données projet'!$A$62,'Données projet'!$B$62,AI17+AH18-AQ17)))</f>
        <v>37.4</v>
      </c>
      <c r="AJ18" s="14">
        <f>AI18*VLOOKUP('Données projet'!$B$10,Paramètres!$A$1:$I$89,3,0)*VLOOKUP('Données projet'!$B$10,Paramètres!$A$1:$I$89,5,0)</f>
        <v>27.421679999999999</v>
      </c>
      <c r="AK18" s="14">
        <f t="shared" si="35"/>
        <v>8.5951206040783781</v>
      </c>
      <c r="AL18" s="22">
        <f t="shared" si="4"/>
        <v>62.729261052103169</v>
      </c>
      <c r="AM18" s="62">
        <f t="shared" si="5"/>
        <v>337.7292610521032</v>
      </c>
      <c r="AN18" s="62">
        <f ca="1">AVERAGE(OFFSET($AM$3,0,0,'Données projet'!$E$10+1,1))-AVERAGE(OFFSET($H$3,0,0,'Données projet'!$E$10+1,1))</f>
        <v>295.09692454113895</v>
      </c>
      <c r="AO18" s="62">
        <f t="shared" si="36"/>
        <v>273.76778696973071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1.4</v>
      </c>
      <c r="BD18" s="13">
        <f>IF('Données projet'!$A$88&gt;35,BD17+BC18-BL17,IF(A18&lt;'Données projet'!$A$88,$BA$205^A18,IF(A18='Données projet'!$A$88,'Données projet'!$B$88,BD17+BC18-BL17)))</f>
        <v>12.172184414459773</v>
      </c>
      <c r="BE18" s="14">
        <f>BD18*VLOOKUP('Données projet'!$B$11,Paramètres!$A$1:$I$89,3,0)*VLOOKUP('Données projet'!$B$11,Paramètres!$A$1:$I$89,5,0)</f>
        <v>5.6965823059671736</v>
      </c>
      <c r="BF18" s="14">
        <f t="shared" si="37"/>
        <v>2.1439414855686696</v>
      </c>
      <c r="BG18" s="22">
        <f t="shared" si="7"/>
        <v>13.655578936924925</v>
      </c>
      <c r="BH18" s="62">
        <f t="shared" si="8"/>
        <v>288.65557893692494</v>
      </c>
      <c r="BI18" s="62">
        <f ca="1">AVERAGE(OFFSET($BH$3,0,0,'Données projet'!$E$11+1,1))-AVERAGE(OFFSET($H$3,0,0,'Données projet'!$E$11+1,1))</f>
        <v>399.92909819003523</v>
      </c>
      <c r="BJ18" s="62">
        <f t="shared" si="38"/>
        <v>163.7053537268381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6.0588235294117645</v>
      </c>
      <c r="BY18" s="13">
        <f>IF('Données projet'!$A$114&gt;35,BY17+BX18-CG17,IF(A18&lt;'Données projet'!$A$114,$BV$205^A18,IF(A18='Données projet'!$A$114,'Données projet'!$B$114,BY17+BX18-CG17)))</f>
        <v>59.708044157024418</v>
      </c>
      <c r="BZ18" s="14">
        <f>BY18*VLOOKUP('Données projet'!$B$12,Paramètres!$A$1:$I$89,3,0)*VLOOKUP('Données projet'!$B$12,Paramètres!$A$1:$I$89,5,0)</f>
        <v>35.705410405900608</v>
      </c>
      <c r="CA18" s="14">
        <f t="shared" si="39"/>
        <v>10.852951273782441</v>
      </c>
      <c r="CB18" s="22">
        <f t="shared" si="10"/>
        <v>81.089146592114631</v>
      </c>
      <c r="CC18" s="62">
        <f t="shared" si="11"/>
        <v>356.08914659211462</v>
      </c>
      <c r="CD18" s="62">
        <f ca="1">AVERAGE(OFFSET($CC$3,0,0,'Données projet'!$E$12+1,1))-AVERAGE(OFFSET($H$3,0,0,'Données projet'!$E$12+1,1))</f>
        <v>309.32324918719803</v>
      </c>
      <c r="CE18" s="62">
        <f t="shared" si="40"/>
        <v>302.54354650449721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2">
        <f t="shared" si="14"/>
        <v>313.81008211298388</v>
      </c>
      <c r="CY18" s="62">
        <f ca="1">AVERAGE(OFFSET($CX$3,0,0,'Données projet'!$E$13+1,1))-AVERAGE(OFFSET($H$3,0,0,'Données projet'!$E$13+1,1))</f>
        <v>477.00263959594946</v>
      </c>
      <c r="CZ18" s="62">
        <f t="shared" si="42"/>
        <v>254.25036207346591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14.927585237660953</v>
      </c>
      <c r="DQ18" s="14">
        <f t="shared" si="43"/>
        <v>5.0221449106318534</v>
      </c>
      <c r="DR18" s="22">
        <f t="shared" si="16"/>
        <v>34.745780008276633</v>
      </c>
      <c r="DS18" s="62">
        <f t="shared" si="17"/>
        <v>309.74578000827665</v>
      </c>
      <c r="DT18" s="62">
        <f ca="1">AVERAGE(OFFSET($DS$3,0,0,'Données projet'!$E$14+1,1))-AVERAGE(OFFSET($H$3,0,0,'Données projet'!$E$14+1,1))</f>
        <v>430.21146937947236</v>
      </c>
      <c r="DU18" s="62">
        <f t="shared" si="44"/>
        <v>231.36959598460686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83.6</v>
      </c>
      <c r="O19" s="14">
        <f>N19*VLOOKUP('Données projet'!$B$9,Paramètres!$A$1:$I$89,3,0)*VLOOKUP('Données projet'!$B$9,Paramètres!$A$1:$I$89,5,0)</f>
        <v>75.641279999999995</v>
      </c>
      <c r="P19" s="14">
        <f t="shared" si="33"/>
        <v>21.068004470152093</v>
      </c>
      <c r="Q19" s="22">
        <f t="shared" si="2"/>
        <v>168.4353371188482</v>
      </c>
      <c r="R19" s="62">
        <f t="shared" si="0"/>
        <v>444.6575593410704</v>
      </c>
      <c r="S19" s="62">
        <f ca="1">AVERAGE(OFFSET($R$3,0,0,'Données projet'!$E$9+1,1))-AVERAGE(OFFSET($H$3,0,0,'Données projet'!$E$9+1,1))</f>
        <v>245.25496369542458</v>
      </c>
      <c r="T19" s="62">
        <f t="shared" si="34"/>
        <v>342.30266518164211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11.54</v>
      </c>
      <c r="AI19" s="14">
        <f>IF('Données projet'!$A$62&gt;35,AI18+AH19-AQ18,IF(A19&lt;'Données projet'!$A$62,$AF$205^A19,IF(A19='Données projet'!$A$62,'Données projet'!$B$62,AI18+AH19-AQ18)))</f>
        <v>48.94</v>
      </c>
      <c r="AJ19" s="14">
        <f>AI19*VLOOKUP('Données projet'!$B$10,Paramètres!$A$1:$I$89,3,0)*VLOOKUP('Données projet'!$B$10,Paramètres!$A$1:$I$89,5,0)</f>
        <v>35.882807999999997</v>
      </c>
      <c r="AK19" s="14">
        <f t="shared" si="35"/>
        <v>10.900582514018076</v>
      </c>
      <c r="AL19" s="22">
        <f t="shared" si="4"/>
        <v>81.481071811914816</v>
      </c>
      <c r="AM19" s="62">
        <f t="shared" si="5"/>
        <v>357.70329403413706</v>
      </c>
      <c r="AN19" s="62">
        <f ca="1">AVERAGE(OFFSET($AM$3,0,0,'Données projet'!$E$10+1,1))-AVERAGE(OFFSET($H$3,0,0,'Données projet'!$E$10+1,1))</f>
        <v>295.09692454113895</v>
      </c>
      <c r="AO19" s="62">
        <f t="shared" si="36"/>
        <v>273.76778696973071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1.4</v>
      </c>
      <c r="BD19" s="13">
        <f>IF('Données projet'!$A$88&gt;35,BD18+BC19-BL18,IF(A19&lt;'Données projet'!$A$88,$BA$205^A19,IF(A19='Données projet'!$A$88,'Données projet'!$B$88,BD18+BC19-BL18)))</f>
        <v>14.378925219250942</v>
      </c>
      <c r="BE19" s="14">
        <f>BD19*VLOOKUP('Données projet'!$B$11,Paramètres!$A$1:$I$89,3,0)*VLOOKUP('Données projet'!$B$11,Paramètres!$A$1:$I$89,5,0)</f>
        <v>6.7293370026094408</v>
      </c>
      <c r="BF19" s="14">
        <f t="shared" si="37"/>
        <v>2.4839815733728994</v>
      </c>
      <c r="BG19" s="22">
        <f t="shared" si="7"/>
        <v>16.04652985316924</v>
      </c>
      <c r="BH19" s="62">
        <f t="shared" si="8"/>
        <v>292.26875207539149</v>
      </c>
      <c r="BI19" s="62">
        <f ca="1">AVERAGE(OFFSET($BH$3,0,0,'Données projet'!$E$11+1,1))-AVERAGE(OFFSET($H$3,0,0,'Données projet'!$E$11+1,1))</f>
        <v>399.92909819003523</v>
      </c>
      <c r="BJ19" s="62">
        <f t="shared" si="38"/>
        <v>163.7053537268381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6.0588235294117645</v>
      </c>
      <c r="BY19" s="13">
        <f>IF('Données projet'!$A$114&gt;35,BY18+BX19-CG18,IF(A19&lt;'Données projet'!$A$114,$BV$205^A19,IF(A19='Données projet'!$A$114,'Données projet'!$B$114,BY18+BX19-CG18)))</f>
        <v>78.42148014526073</v>
      </c>
      <c r="BZ19" s="14">
        <f>BY19*VLOOKUP('Données projet'!$B$12,Paramètres!$A$1:$I$89,3,0)*VLOOKUP('Données projet'!$B$12,Paramètres!$A$1:$I$89,5,0)</f>
        <v>46.896045126865928</v>
      </c>
      <c r="CA19" s="14">
        <f t="shared" si="39"/>
        <v>13.809184368469356</v>
      </c>
      <c r="CB19" s="22">
        <f t="shared" si="10"/>
        <v>105.72827470437562</v>
      </c>
      <c r="CC19" s="62">
        <f t="shared" si="11"/>
        <v>381.95049692659785</v>
      </c>
      <c r="CD19" s="62">
        <f ca="1">AVERAGE(OFFSET($CC$3,0,0,'Données projet'!$E$12+1,1))-AVERAGE(OFFSET($H$3,0,0,'Données projet'!$E$12+1,1))</f>
        <v>309.32324918719803</v>
      </c>
      <c r="CE19" s="62">
        <f t="shared" si="40"/>
        <v>302.54354650449721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2">
        <f t="shared" si="14"/>
        <v>322.75633550905911</v>
      </c>
      <c r="CY19" s="62">
        <f ca="1">AVERAGE(OFFSET($CX$3,0,0,'Données projet'!$E$13+1,1))-AVERAGE(OFFSET($H$3,0,0,'Données projet'!$E$13+1,1))</f>
        <v>477.00263959594946</v>
      </c>
      <c r="CZ19" s="62">
        <f t="shared" si="42"/>
        <v>254.25036207346591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17.995007178485412</v>
      </c>
      <c r="DQ19" s="14">
        <f t="shared" si="43"/>
        <v>5.9238546434872337</v>
      </c>
      <c r="DR19" s="22">
        <f t="shared" si="16"/>
        <v>41.658684339935689</v>
      </c>
      <c r="DS19" s="62">
        <f t="shared" si="17"/>
        <v>317.88090656215792</v>
      </c>
      <c r="DT19" s="62">
        <f ca="1">AVERAGE(OFFSET($DS$3,0,0,'Données projet'!$E$14+1,1))-AVERAGE(OFFSET($H$3,0,0,'Données projet'!$E$14+1,1))</f>
        <v>430.21146937947236</v>
      </c>
      <c r="DU19" s="62">
        <f t="shared" si="44"/>
        <v>231.36959598460686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91.199999999999989</v>
      </c>
      <c r="O20" s="14">
        <f>N20*VLOOKUP('Données projet'!$B$9,Paramètres!$A$1:$I$89,3,0)*VLOOKUP('Données projet'!$B$9,Paramètres!$A$1:$I$89,5,0)</f>
        <v>82.517759999999981</v>
      </c>
      <c r="P20" s="14">
        <f t="shared" si="33"/>
        <v>22.751674941896663</v>
      </c>
      <c r="Q20" s="22">
        <f t="shared" si="2"/>
        <v>183.34426585713663</v>
      </c>
      <c r="R20" s="62">
        <f t="shared" si="0"/>
        <v>460.78871030158109</v>
      </c>
      <c r="S20" s="62">
        <f ca="1">AVERAGE(OFFSET($R$3,0,0,'Données projet'!$E$9+1,1))-AVERAGE(OFFSET($H$3,0,0,'Données projet'!$E$9+1,1))</f>
        <v>245.25496369542458</v>
      </c>
      <c r="T20" s="62">
        <f t="shared" si="34"/>
        <v>342.30266518164211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11.54</v>
      </c>
      <c r="AI20" s="14">
        <f>IF('Données projet'!$A$62&gt;35,AI19+AH20-AQ19,IF(A20&lt;'Données projet'!$A$62,$AF$205^A20,IF(A20='Données projet'!$A$62,'Données projet'!$B$62,AI19+AH20-AQ19)))</f>
        <v>60.48</v>
      </c>
      <c r="AJ20" s="14">
        <f>AI20*VLOOKUP('Données projet'!$B$10,Paramètres!$A$1:$I$89,3,0)*VLOOKUP('Données projet'!$B$10,Paramètres!$A$1:$I$89,5,0)</f>
        <v>44.343935999999992</v>
      </c>
      <c r="AK20" s="14">
        <f t="shared" si="35"/>
        <v>13.143008787151626</v>
      </c>
      <c r="AL20" s="22">
        <f t="shared" si="4"/>
        <v>100.12309550428905</v>
      </c>
      <c r="AM20" s="62">
        <f t="shared" si="5"/>
        <v>377.5675399487335</v>
      </c>
      <c r="AN20" s="62">
        <f ca="1">AVERAGE(OFFSET($AM$3,0,0,'Données projet'!$E$10+1,1))-AVERAGE(OFFSET($H$3,0,0,'Données projet'!$E$10+1,1))</f>
        <v>295.09692454113895</v>
      </c>
      <c r="AO20" s="62">
        <f t="shared" si="36"/>
        <v>273.76778696973071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1.4</v>
      </c>
      <c r="BD20" s="13">
        <f>IF('Données projet'!$A$88&gt;35,BD19+BC20-BL19,IF(A20&lt;'Données projet'!$A$88,$BA$205^A20,IF(A20='Données projet'!$A$88,'Données projet'!$B$88,BD19+BC20-BL19)))</f>
        <v>16.985734312010656</v>
      </c>
      <c r="BE20" s="14">
        <f>BD20*VLOOKUP('Données projet'!$B$11,Paramètres!$A$1:$I$89,3,0)*VLOOKUP('Données projet'!$B$11,Paramètres!$A$1:$I$89,5,0)</f>
        <v>7.9493236580209867</v>
      </c>
      <c r="BF20" s="14">
        <f t="shared" si="37"/>
        <v>2.8779537587144066</v>
      </c>
      <c r="BG20" s="22">
        <f t="shared" si="7"/>
        <v>18.857508167480809</v>
      </c>
      <c r="BH20" s="62">
        <f t="shared" si="8"/>
        <v>296.30195261192529</v>
      </c>
      <c r="BI20" s="62">
        <f ca="1">AVERAGE(OFFSET($BH$3,0,0,'Données projet'!$E$11+1,1))-AVERAGE(OFFSET($H$3,0,0,'Données projet'!$E$11+1,1))</f>
        <v>399.92909819003523</v>
      </c>
      <c r="BJ20" s="62">
        <f t="shared" si="38"/>
        <v>163.7053537268381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103</v>
      </c>
      <c r="BW20" s="13">
        <f>VLOOKUP(A20,'Données projet'!$A$113:$I$133,9,0)</f>
        <v>6.0588235294117645</v>
      </c>
      <c r="BX20" s="13">
        <f t="array" ref="BX20">INDEX(BW:BW,MIN(IF(ISNUMBER(BW20:BW216),ROW(BW20:BW216),"")))</f>
        <v>6.0588235294117645</v>
      </c>
      <c r="BY20" s="13">
        <f>IF('Données projet'!$A$114&gt;35,BY19+BX20-CG19,IF(A20&lt;'Données projet'!$A$114,$BV$205^A20,IF(A20='Données projet'!$A$114,'Données projet'!$B$114,BY19+BX20-CG19)))</f>
        <v>103</v>
      </c>
      <c r="BZ20" s="14">
        <f>BY20*VLOOKUP('Données projet'!$B$12,Paramètres!$A$1:$I$89,3,0)*VLOOKUP('Données projet'!$B$12,Paramètres!$A$1:$I$89,5,0)</f>
        <v>61.594000000000008</v>
      </c>
      <c r="CA20" s="14">
        <f t="shared" si="39"/>
        <v>17.570665168564613</v>
      </c>
      <c r="CB20" s="22">
        <f t="shared" si="10"/>
        <v>137.8784585019167</v>
      </c>
      <c r="CC20" s="62">
        <f t="shared" si="11"/>
        <v>415.32290294636118</v>
      </c>
      <c r="CD20" s="62">
        <f ca="1">AVERAGE(OFFSET($CC$3,0,0,'Données projet'!$E$12+1,1))-AVERAGE(OFFSET($H$3,0,0,'Données projet'!$E$12+1,1))</f>
        <v>309.32324918719803</v>
      </c>
      <c r="CE20" s="62">
        <f t="shared" si="40"/>
        <v>302.54354650449721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2">
        <f t="shared" si="14"/>
        <v>333.24472198839982</v>
      </c>
      <c r="CY20" s="62">
        <f ca="1">AVERAGE(OFFSET($CX$3,0,0,'Données projet'!$E$13+1,1))-AVERAGE(OFFSET($H$3,0,0,'Données projet'!$E$13+1,1))</f>
        <v>477.00263959594946</v>
      </c>
      <c r="CZ20" s="62">
        <f t="shared" si="42"/>
        <v>254.25036207346591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21.692743883101215</v>
      </c>
      <c r="DQ20" s="14">
        <f t="shared" si="43"/>
        <v>6.98746341685115</v>
      </c>
      <c r="DR20" s="22">
        <f t="shared" si="16"/>
        <v>49.951361047417038</v>
      </c>
      <c r="DS20" s="62">
        <f t="shared" si="17"/>
        <v>327.39580549186149</v>
      </c>
      <c r="DT20" s="62">
        <f ca="1">AVERAGE(OFFSET($DS$3,0,0,'Données projet'!$E$14+1,1))-AVERAGE(OFFSET($H$3,0,0,'Données projet'!$E$14+1,1))</f>
        <v>430.21146937947236</v>
      </c>
      <c r="DU20" s="62">
        <f t="shared" si="44"/>
        <v>231.36959598460686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98.799999999999983</v>
      </c>
      <c r="O21" s="14">
        <f>N21*VLOOKUP('Données projet'!$B$9,Paramètres!$A$1:$I$89,3,0)*VLOOKUP('Données projet'!$B$9,Paramètres!$A$1:$I$89,5,0)</f>
        <v>89.394239999999982</v>
      </c>
      <c r="P21" s="14">
        <f t="shared" si="33"/>
        <v>24.419072895797868</v>
      </c>
      <c r="Q21" s="22">
        <f t="shared" si="2"/>
        <v>198.22485329351457</v>
      </c>
      <c r="R21" s="62">
        <f t="shared" si="0"/>
        <v>476.89151996018126</v>
      </c>
      <c r="S21" s="62">
        <f ca="1">AVERAGE(OFFSET($R$3,0,0,'Données projet'!$E$9+1,1))-AVERAGE(OFFSET($H$3,0,0,'Données projet'!$E$9+1,1))</f>
        <v>245.25496369542458</v>
      </c>
      <c r="T21" s="62">
        <f t="shared" si="34"/>
        <v>342.30266518164211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11.54</v>
      </c>
      <c r="AI21" s="14">
        <f>IF('Données projet'!$A$62&gt;35,AI20+AH21-AQ20,IF(A21&lt;'Données projet'!$A$62,$AF$205^A21,IF(A21='Données projet'!$A$62,'Données projet'!$B$62,AI20+AH21-AQ20)))</f>
        <v>72.02</v>
      </c>
      <c r="AJ21" s="14">
        <f>AI21*VLOOKUP('Données projet'!$B$10,Paramètres!$A$1:$I$89,3,0)*VLOOKUP('Données projet'!$B$10,Paramètres!$A$1:$I$89,5,0)</f>
        <v>52.805063999999994</v>
      </c>
      <c r="AK21" s="14">
        <f t="shared" si="35"/>
        <v>15.335862338225963</v>
      </c>
      <c r="AL21" s="22">
        <f t="shared" si="4"/>
        <v>118.67878003907686</v>
      </c>
      <c r="AM21" s="62">
        <f t="shared" si="5"/>
        <v>397.34544670574354</v>
      </c>
      <c r="AN21" s="62">
        <f ca="1">AVERAGE(OFFSET($AM$3,0,0,'Données projet'!$E$10+1,1))-AVERAGE(OFFSET($H$3,0,0,'Données projet'!$E$10+1,1))</f>
        <v>295.09692454113895</v>
      </c>
      <c r="AO21" s="62">
        <f t="shared" si="36"/>
        <v>273.76778696973071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1.4</v>
      </c>
      <c r="BD21" s="13">
        <f>IF('Données projet'!$A$88&gt;35,BD20+BC21-BL20,IF(A21&lt;'Données projet'!$A$88,$BA$205^A21,IF(A21='Données projet'!$A$88,'Données projet'!$B$88,BD20+BC21-BL20)))</f>
        <v>20.065141567879031</v>
      </c>
      <c r="BE21" s="14">
        <f>BD21*VLOOKUP('Données projet'!$B$11,Paramètres!$A$1:$I$89,3,0)*VLOOKUP('Données projet'!$B$11,Paramètres!$A$1:$I$89,5,0)</f>
        <v>9.3904862537673868</v>
      </c>
      <c r="BF21" s="14">
        <f t="shared" si="37"/>
        <v>3.3344119481738947</v>
      </c>
      <c r="BG21" s="22">
        <f t="shared" si="7"/>
        <v>22.162531035047731</v>
      </c>
      <c r="BH21" s="62">
        <f t="shared" si="8"/>
        <v>300.82919770171441</v>
      </c>
      <c r="BI21" s="62">
        <f ca="1">AVERAGE(OFFSET($BH$3,0,0,'Données projet'!$E$11+1,1))-AVERAGE(OFFSET($H$3,0,0,'Données projet'!$E$11+1,1))</f>
        <v>399.92909819003523</v>
      </c>
      <c r="BJ21" s="62">
        <f t="shared" si="38"/>
        <v>163.7053537268381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11.333333333333334</v>
      </c>
      <c r="BY21" s="13">
        <f>IF('Données projet'!$A$114&gt;35,BY20+BX21-CG20,IF(A21&lt;'Données projet'!$A$114,$BV$205^A21,IF(A21='Données projet'!$A$114,'Données projet'!$B$114,BY20+BX21-CG20)))</f>
        <v>114.33333333333333</v>
      </c>
      <c r="BZ21" s="14">
        <f>BY21*VLOOKUP('Données projet'!$B$12,Paramètres!$A$1:$I$89,3,0)*VLOOKUP('Données projet'!$B$12,Paramètres!$A$1:$I$89,5,0)</f>
        <v>68.37133333333334</v>
      </c>
      <c r="CA21" s="14">
        <f t="shared" si="39"/>
        <v>19.268449754335993</v>
      </c>
      <c r="CB21" s="22">
        <f t="shared" si="10"/>
        <v>152.63928887769075</v>
      </c>
      <c r="CC21" s="62">
        <f t="shared" si="11"/>
        <v>431.3059555443574</v>
      </c>
      <c r="CD21" s="62">
        <f ca="1">AVERAGE(OFFSET($CC$3,0,0,'Données projet'!$E$12+1,1))-AVERAGE(OFFSET($H$3,0,0,'Données projet'!$E$12+1,1))</f>
        <v>309.32324918719803</v>
      </c>
      <c r="CE21" s="62">
        <f t="shared" si="40"/>
        <v>302.54354650449721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2">
        <f t="shared" si="14"/>
        <v>345.58404036091088</v>
      </c>
      <c r="CY21" s="62">
        <f ca="1">AVERAGE(OFFSET($CX$3,0,0,'Données projet'!$E$13+1,1))-AVERAGE(OFFSET($H$3,0,0,'Données projet'!$E$13+1,1))</f>
        <v>477.00263959594946</v>
      </c>
      <c r="CZ21" s="62">
        <f t="shared" si="42"/>
        <v>254.25036207346591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26.150316724543362</v>
      </c>
      <c r="DQ21" s="14">
        <f t="shared" si="43"/>
        <v>8.2420396752158016</v>
      </c>
      <c r="DR21" s="22">
        <f t="shared" si="16"/>
        <v>59.900020729580547</v>
      </c>
      <c r="DS21" s="62">
        <f t="shared" si="17"/>
        <v>338.56668739624723</v>
      </c>
      <c r="DT21" s="62">
        <f ca="1">AVERAGE(OFFSET($DS$3,0,0,'Données projet'!$E$14+1,1))-AVERAGE(OFFSET($H$3,0,0,'Données projet'!$E$14+1,1))</f>
        <v>430.21146937947236</v>
      </c>
      <c r="DU21" s="62">
        <f t="shared" si="44"/>
        <v>231.36959598460686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106.39999999999998</v>
      </c>
      <c r="O22" s="14">
        <f>N22*VLOOKUP('Données projet'!$B$9,Paramètres!$A$1:$I$89,3,0)*VLOOKUP('Données projet'!$B$9,Paramètres!$A$1:$I$89,5,0)</f>
        <v>96.270719999999969</v>
      </c>
      <c r="P22" s="14">
        <f t="shared" si="33"/>
        <v>26.071592384845928</v>
      </c>
      <c r="Q22" s="22">
        <f t="shared" si="2"/>
        <v>213.07952740360659</v>
      </c>
      <c r="R22" s="62">
        <f t="shared" si="0"/>
        <v>492.96841629249548</v>
      </c>
      <c r="S22" s="62">
        <f ca="1">AVERAGE(OFFSET($R$3,0,0,'Données projet'!$E$9+1,1))-AVERAGE(OFFSET($H$3,0,0,'Données projet'!$E$9+1,1))</f>
        <v>245.25496369542458</v>
      </c>
      <c r="T22" s="62">
        <f t="shared" si="34"/>
        <v>342.30266518164211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11.54</v>
      </c>
      <c r="AI22" s="14">
        <f>IF('Données projet'!$A$62&gt;35,AI21+AH22-AQ21,IF(A22&lt;'Données projet'!$A$62,$AF$205^A22,IF(A22='Données projet'!$A$62,'Données projet'!$B$62,AI21+AH22-AQ21)))</f>
        <v>83.56</v>
      </c>
      <c r="AJ22" s="14">
        <f>AI22*VLOOKUP('Données projet'!$B$10,Paramètres!$A$1:$I$89,3,0)*VLOOKUP('Données projet'!$B$10,Paramètres!$A$1:$I$89,5,0)</f>
        <v>61.266191999999997</v>
      </c>
      <c r="AK22" s="14">
        <f t="shared" si="35"/>
        <v>17.488011941198707</v>
      </c>
      <c r="AL22" s="22">
        <f t="shared" si="4"/>
        <v>137.16357186425441</v>
      </c>
      <c r="AM22" s="62">
        <f t="shared" si="5"/>
        <v>417.05246075314324</v>
      </c>
      <c r="AN22" s="62">
        <f ca="1">AVERAGE(OFFSET($AM$3,0,0,'Données projet'!$E$10+1,1))-AVERAGE(OFFSET($H$3,0,0,'Données projet'!$E$10+1,1))</f>
        <v>295.09692454113895</v>
      </c>
      <c r="AO22" s="62">
        <f t="shared" si="36"/>
        <v>273.76778696973071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1.4</v>
      </c>
      <c r="BD22" s="13">
        <f>IF('Données projet'!$A$88&gt;35,BD21+BC22-BL21,IF(A22&lt;'Données projet'!$A$88,$BA$205^A22,IF(A22='Données projet'!$A$88,'Données projet'!$B$88,BD21+BC22-BL21)))</f>
        <v>23.702826074133306</v>
      </c>
      <c r="BE22" s="14">
        <f>BD22*VLOOKUP('Données projet'!$B$11,Paramètres!$A$1:$I$89,3,0)*VLOOKUP('Données projet'!$B$11,Paramètres!$A$1:$I$89,5,0)</f>
        <v>11.092922602694387</v>
      </c>
      <c r="BF22" s="14">
        <f t="shared" si="37"/>
        <v>3.8632667416767035</v>
      </c>
      <c r="BG22" s="22">
        <f t="shared" si="7"/>
        <v>26.048696441446314</v>
      </c>
      <c r="BH22" s="62">
        <f t="shared" si="8"/>
        <v>305.9375853303352</v>
      </c>
      <c r="BI22" s="62">
        <f ca="1">AVERAGE(OFFSET($BH$3,0,0,'Données projet'!$E$11+1,1))-AVERAGE(OFFSET($H$3,0,0,'Données projet'!$E$11+1,1))</f>
        <v>399.92909819003523</v>
      </c>
      <c r="BJ22" s="62">
        <f t="shared" si="38"/>
        <v>163.7053537268381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11.333333333333334</v>
      </c>
      <c r="BY22" s="13">
        <f>IF('Données projet'!$A$114&gt;35,BY21+BX22-CG21,IF(A22&lt;'Données projet'!$A$114,$BV$205^A22,IF(A22='Données projet'!$A$114,'Données projet'!$B$114,BY21+BX22-CG21)))</f>
        <v>125.66666666666666</v>
      </c>
      <c r="BZ22" s="14">
        <f>BY22*VLOOKUP('Données projet'!$B$12,Paramètres!$A$1:$I$89,3,0)*VLOOKUP('Données projet'!$B$12,Paramètres!$A$1:$I$89,5,0)</f>
        <v>75.148666666666671</v>
      </c>
      <c r="CA22" s="14">
        <f t="shared" si="39"/>
        <v>20.946723857947624</v>
      </c>
      <c r="CB22" s="22">
        <f t="shared" si="10"/>
        <v>167.36613849703656</v>
      </c>
      <c r="CC22" s="62">
        <f t="shared" si="11"/>
        <v>447.25502738592542</v>
      </c>
      <c r="CD22" s="62">
        <f ca="1">AVERAGE(OFFSET($CC$3,0,0,'Données projet'!$E$12+1,1))-AVERAGE(OFFSET($H$3,0,0,'Données projet'!$E$12+1,1))</f>
        <v>309.32324918719803</v>
      </c>
      <c r="CE22" s="62">
        <f t="shared" si="40"/>
        <v>302.54354650449721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2">
        <f t="shared" si="14"/>
        <v>360.14509112992164</v>
      </c>
      <c r="CY22" s="62">
        <f ca="1">AVERAGE(OFFSET($CX$3,0,0,'Données projet'!$E$13+1,1))-AVERAGE(OFFSET($H$3,0,0,'Données projet'!$E$13+1,1))</f>
        <v>477.00263959594946</v>
      </c>
      <c r="CZ22" s="62">
        <f t="shared" si="42"/>
        <v>254.25036207346591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31.52386201022027</v>
      </c>
      <c r="DQ22" s="14">
        <f t="shared" si="43"/>
        <v>9.7218710074397983</v>
      </c>
      <c r="DR22" s="22">
        <f t="shared" si="16"/>
        <v>71.836318339091292</v>
      </c>
      <c r="DS22" s="62">
        <f t="shared" si="17"/>
        <v>351.72520722798015</v>
      </c>
      <c r="DT22" s="62">
        <f ca="1">AVERAGE(OFFSET($DS$3,0,0,'Données projet'!$E$14+1,1))-AVERAGE(OFFSET($H$3,0,0,'Données projet'!$E$14+1,1))</f>
        <v>430.21146937947236</v>
      </c>
      <c r="DU22" s="62">
        <f t="shared" si="44"/>
        <v>231.36959598460686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113.99999999999997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2">
        <f t="shared" si="0"/>
        <v>509.0214607661236</v>
      </c>
      <c r="S23" s="62">
        <f ca="1">AVERAGE(OFFSET($R$3,0,0,'Données projet'!$E$9+1,1))-AVERAGE(OFFSET($H$3,0,0,'Données projet'!$E$9+1,1))</f>
        <v>245.25496369542458</v>
      </c>
      <c r="T23" s="62">
        <f t="shared" si="34"/>
        <v>342.30266518164211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10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95.1</v>
      </c>
      <c r="AG23" s="13">
        <f>VLOOKUP(A23,'Données projet'!$A$61:$I$81,9,0)</f>
        <v>11.54</v>
      </c>
      <c r="AH23" s="13">
        <f t="array" ref="AH23">INDEX(AG:AG,MIN(IF(ISNUMBER(AG23:AG219),ROW(AG23:AG219),"")))</f>
        <v>11.54</v>
      </c>
      <c r="AI23" s="14">
        <f>IF('Données projet'!$A$62&gt;35,AI22+AH23-AQ22,IF(A23&lt;'Données projet'!$A$62,$AF$205^A23,IF(A23='Données projet'!$A$62,'Données projet'!$B$62,AI22+AH23-AQ22)))</f>
        <v>95.1</v>
      </c>
      <c r="AJ23" s="14">
        <f>AI23*VLOOKUP('Données projet'!$B$10,Paramètres!$A$1:$I$89,3,0)*VLOOKUP('Données projet'!$B$10,Paramètres!$A$1:$I$89,5,0)</f>
        <v>69.727319999999992</v>
      </c>
      <c r="AK23" s="14">
        <f t="shared" si="35"/>
        <v>19.605726142453484</v>
      </c>
      <c r="AL23" s="22">
        <f t="shared" si="4"/>
        <v>155.58838869810646</v>
      </c>
      <c r="AM23" s="62">
        <f t="shared" si="5"/>
        <v>436.69949980921763</v>
      </c>
      <c r="AN23" s="62">
        <f ca="1">AVERAGE(OFFSET($AM$3,0,0,'Données projet'!$E$10+1,1))-AVERAGE(OFFSET($H$3,0,0,'Données projet'!$E$10+1,1))</f>
        <v>295.09692454113895</v>
      </c>
      <c r="AO23" s="62">
        <f t="shared" si="36"/>
        <v>273.76778696973071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28</v>
      </c>
      <c r="BB23" s="13">
        <f>VLOOKUP(A23,'Données projet'!$A$87:$I$107,9,0)</f>
        <v>1.4</v>
      </c>
      <c r="BC23" s="13">
        <f t="array" ref="BC23">INDEX(BB:BB,MIN(IF(ISNUMBER(BB23:BB219),ROW(BB23:BB219),"")))</f>
        <v>1.4</v>
      </c>
      <c r="BD23" s="13">
        <f>IF('Données projet'!$A$88&gt;35,BD22+BC23-BL22,IF(A23&lt;'Données projet'!$A$88,$BA$205^A23,IF(A23='Données projet'!$A$88,'Données projet'!$B$88,BD22+BC23-BL22)))</f>
        <v>28</v>
      </c>
      <c r="BE23" s="14">
        <f>BD23*VLOOKUP('Données projet'!$B$11,Paramètres!$A$1:$I$89,3,0)*VLOOKUP('Données projet'!$B$11,Paramètres!$A$1:$I$89,5,0)</f>
        <v>13.104000000000001</v>
      </c>
      <c r="BF23" s="14">
        <f t="shared" si="37"/>
        <v>4.4760006109979793</v>
      </c>
      <c r="BG23" s="22">
        <f t="shared" si="7"/>
        <v>30.618501064154817</v>
      </c>
      <c r="BH23" s="62">
        <f t="shared" si="8"/>
        <v>311.72961217526597</v>
      </c>
      <c r="BI23" s="62">
        <f ca="1">AVERAGE(OFFSET($BH$3,0,0,'Données projet'!$E$11+1,1))-AVERAGE(OFFSET($H$3,0,0,'Données projet'!$E$11+1,1))</f>
        <v>399.92909819003523</v>
      </c>
      <c r="BJ23" s="62">
        <f t="shared" si="38"/>
        <v>163.7053537268381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137</v>
      </c>
      <c r="BW23" s="13">
        <f>VLOOKUP(A23,'Données projet'!$A$113:$I$133,9,0)</f>
        <v>11.333333333333334</v>
      </c>
      <c r="BX23" s="13">
        <f t="array" ref="BX23">INDEX(BW:BW,MIN(IF(ISNUMBER(BW23:BW219),ROW(BW23:BW219),"")))</f>
        <v>11.333333333333334</v>
      </c>
      <c r="BY23" s="13">
        <f>IF('Données projet'!$A$114&gt;35,BY22+BX23-CG22,IF(A23&lt;'Données projet'!$A$114,$BV$205^A23,IF(A23='Données projet'!$A$114,'Données projet'!$B$114,BY22+BX23-CG22)))</f>
        <v>137</v>
      </c>
      <c r="BZ23" s="14">
        <f>BY23*VLOOKUP('Données projet'!$B$12,Paramètres!$A$1:$I$89,3,0)*VLOOKUP('Données projet'!$B$12,Paramètres!$A$1:$I$89,5,0)</f>
        <v>81.926000000000002</v>
      </c>
      <c r="CA23" s="14">
        <f t="shared" si="39"/>
        <v>22.607447146245146</v>
      </c>
      <c r="CB23" s="22">
        <f t="shared" si="10"/>
        <v>182.06242044637693</v>
      </c>
      <c r="CC23" s="62">
        <f t="shared" si="11"/>
        <v>463.1735315574881</v>
      </c>
      <c r="CD23" s="62">
        <f ca="1">AVERAGE(OFFSET($CC$3,0,0,'Données projet'!$E$12+1,1))-AVERAGE(OFFSET($H$3,0,0,'Données projet'!$E$12+1,1))</f>
        <v>309.32324918719803</v>
      </c>
      <c r="CE23" s="62">
        <f t="shared" si="40"/>
        <v>302.54354650449721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2">
        <f t="shared" si="14"/>
        <v>377.37315625071483</v>
      </c>
      <c r="CY23" s="62">
        <f ca="1">AVERAGE(OFFSET($CX$3,0,0,'Données projet'!$E$13+1,1))-AVERAGE(OFFSET($H$3,0,0,'Données projet'!$E$13+1,1))</f>
        <v>477.00263959594946</v>
      </c>
      <c r="CZ23" s="62">
        <f t="shared" si="42"/>
        <v>254.25036207346591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38.001600000000003</v>
      </c>
      <c r="DQ23" s="14">
        <f t="shared" si="43"/>
        <v>11.467401227090512</v>
      </c>
      <c r="DR23" s="22">
        <f t="shared" si="16"/>
        <v>86.158510470515978</v>
      </c>
      <c r="DS23" s="62">
        <f t="shared" si="17"/>
        <v>367.26962158162712</v>
      </c>
      <c r="DT23" s="62">
        <f ca="1">AVERAGE(OFFSET($DS$3,0,0,'Données projet'!$E$14+1,1))-AVERAGE(OFFSET($H$3,0,0,'Données projet'!$E$14+1,1))</f>
        <v>430.21146937947236</v>
      </c>
      <c r="DU23" s="62">
        <f t="shared" si="44"/>
        <v>231.36959598460686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6.4</v>
      </c>
      <c r="N24" s="14">
        <f>IF('Données projet'!$A$36&gt;35,N23+M24-V23,IF(A24&lt;'Données projet'!$A$36,$K$205^A24,IF(A24='Données projet'!$A$36,'Données projet'!$B$36,N23+M24-V23)))</f>
        <v>110.39999999999998</v>
      </c>
      <c r="O24" s="14">
        <f>N24*VLOOKUP('Données projet'!$B$9,Paramètres!$A$1:$I$89,3,0)*VLOOKUP('Données projet'!$B$9,Paramètres!$A$1:$I$89,5,0)</f>
        <v>99.889919999999975</v>
      </c>
      <c r="P24" s="14">
        <f t="shared" si="33"/>
        <v>26.935770825480166</v>
      </c>
      <c r="Q24" s="22">
        <f t="shared" si="2"/>
        <v>220.88807818771124</v>
      </c>
      <c r="R24" s="62">
        <f t="shared" si="0"/>
        <v>503.22141152104456</v>
      </c>
      <c r="S24" s="62">
        <f ca="1">AVERAGE(OFFSET($R$3,0,0,'Données projet'!$E$9+1,1))-AVERAGE(OFFSET($H$3,0,0,'Données projet'!$E$9+1,1))</f>
        <v>245.25496369542458</v>
      </c>
      <c r="T24" s="62">
        <f t="shared" si="34"/>
        <v>342.30266518164211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12.5</v>
      </c>
      <c r="AI24" s="14">
        <f>IF('Données projet'!$A$62&gt;35,AI23+AH24-AQ23,IF(A24&lt;'Données projet'!$A$62,$AF$205^A24,IF(A24='Données projet'!$A$62,'Données projet'!$B$62,AI23+AH24-AQ23)))</f>
        <v>107.6</v>
      </c>
      <c r="AJ24" s="14">
        <f>AI24*VLOOKUP('Données projet'!$B$10,Paramètres!$A$1:$I$89,3,0)*VLOOKUP('Données projet'!$B$10,Paramètres!$A$1:$I$89,5,0)</f>
        <v>78.892319999999998</v>
      </c>
      <c r="AK24" s="14">
        <f t="shared" si="35"/>
        <v>21.866131229595826</v>
      </c>
      <c r="AL24" s="22">
        <f t="shared" si="4"/>
        <v>175.48763589154603</v>
      </c>
      <c r="AM24" s="62">
        <f t="shared" si="5"/>
        <v>457.82096922487938</v>
      </c>
      <c r="AN24" s="62">
        <f ca="1">AVERAGE(OFFSET($AM$3,0,0,'Données projet'!$E$10+1,1))-AVERAGE(OFFSET($H$3,0,0,'Données projet'!$E$10+1,1))</f>
        <v>295.09692454113895</v>
      </c>
      <c r="AO24" s="62">
        <f t="shared" si="36"/>
        <v>273.76778696973071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9.3000000000000007</v>
      </c>
      <c r="BD24" s="13">
        <f>IF('Données projet'!$A$88&gt;35,BD23+BC24-BL23,IF(A24&lt;'Données projet'!$A$88,$BA$205^A24,IF(A24='Données projet'!$A$88,'Données projet'!$B$88,BD23+BC24-BL23)))</f>
        <v>37.299999999999997</v>
      </c>
      <c r="BE24" s="14">
        <f>BD24*VLOOKUP('Données projet'!$B$11,Paramètres!$A$1:$I$89,3,0)*VLOOKUP('Données projet'!$B$11,Paramètres!$A$1:$I$89,5,0)</f>
        <v>17.456399999999999</v>
      </c>
      <c r="BF24" s="14">
        <f t="shared" si="37"/>
        <v>5.7669106730837063</v>
      </c>
      <c r="BG24" s="22">
        <f t="shared" si="7"/>
        <v>40.447266088954116</v>
      </c>
      <c r="BH24" s="62">
        <f t="shared" si="8"/>
        <v>322.78059942228742</v>
      </c>
      <c r="BI24" s="62">
        <f ca="1">AVERAGE(OFFSET($BH$3,0,0,'Données projet'!$E$11+1,1))-AVERAGE(OFFSET($H$3,0,0,'Données projet'!$E$11+1,1))</f>
        <v>399.92909819003523</v>
      </c>
      <c r="BJ24" s="62">
        <f t="shared" si="38"/>
        <v>163.7053537268381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12.2</v>
      </c>
      <c r="BY24" s="13">
        <f>IF('Données projet'!$A$114&gt;35,BY23+BX24-CG23,IF(A24&lt;'Données projet'!$A$114,$BV$205^A24,IF(A24='Données projet'!$A$114,'Données projet'!$B$114,BY23+BX24-CG23)))</f>
        <v>119.19999999999999</v>
      </c>
      <c r="BZ24" s="14">
        <f>BY24*VLOOKUP('Données projet'!$B$12,Paramètres!$A$1:$I$89,3,0)*VLOOKUP('Données projet'!$B$12,Paramètres!$A$1:$I$89,5,0)</f>
        <v>71.281599999999997</v>
      </c>
      <c r="CA24" s="14">
        <f t="shared" si="39"/>
        <v>19.991387177457259</v>
      </c>
      <c r="CB24" s="22">
        <f t="shared" si="10"/>
        <v>158.96711933407138</v>
      </c>
      <c r="CC24" s="62">
        <f t="shared" si="11"/>
        <v>441.30045266740467</v>
      </c>
      <c r="CD24" s="62">
        <f ca="1">AVERAGE(OFFSET($CC$3,0,0,'Données projet'!$E$12+1,1))-AVERAGE(OFFSET($H$3,0,0,'Données projet'!$E$12+1,1))</f>
        <v>309.32324918719803</v>
      </c>
      <c r="CE24" s="62">
        <f t="shared" si="40"/>
        <v>302.54354650449721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2">
        <f t="shared" si="14"/>
        <v>391.06825607785231</v>
      </c>
      <c r="CY24" s="62">
        <f ca="1">AVERAGE(OFFSET($CX$3,0,0,'Données projet'!$E$13+1,1))-AVERAGE(OFFSET($H$3,0,0,'Données projet'!$E$13+1,1))</f>
        <v>477.00263959594946</v>
      </c>
      <c r="CZ24" s="62">
        <f t="shared" si="42"/>
        <v>254.25036207346591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43.068480000000001</v>
      </c>
      <c r="DQ24" s="14">
        <f t="shared" si="43"/>
        <v>12.808416415102187</v>
      </c>
      <c r="DR24" s="22">
        <f t="shared" si="16"/>
        <v>97.318927922969635</v>
      </c>
      <c r="DS24" s="62">
        <f t="shared" si="17"/>
        <v>379.65226125630295</v>
      </c>
      <c r="DT24" s="62">
        <f ca="1">AVERAGE(OFFSET($DS$3,0,0,'Données projet'!$E$14+1,1))-AVERAGE(OFFSET($H$3,0,0,'Données projet'!$E$14+1,1))</f>
        <v>430.21146937947236</v>
      </c>
      <c r="DU24" s="62">
        <f t="shared" si="44"/>
        <v>231.36959598460686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6.4</v>
      </c>
      <c r="N25" s="14">
        <f>IF('Données projet'!$A$36&gt;35,N24+M25-V24,IF(A25&lt;'Données projet'!$A$36,$K$205^A25,IF(A25='Données projet'!$A$36,'Données projet'!$B$36,N24+M25-V24)))</f>
        <v>116.79999999999998</v>
      </c>
      <c r="O25" s="14">
        <f>N25*VLOOKUP('Données projet'!$B$9,Paramètres!$A$1:$I$89,3,0)*VLOOKUP('Données projet'!$B$9,Paramètres!$A$1:$I$89,5,0)</f>
        <v>105.68063999999998</v>
      </c>
      <c r="P25" s="14">
        <f t="shared" si="33"/>
        <v>28.31094923104175</v>
      </c>
      <c r="Q25" s="22">
        <f t="shared" si="2"/>
        <v>233.36868457739766</v>
      </c>
      <c r="R25" s="62">
        <f t="shared" si="0"/>
        <v>516.92424013295317</v>
      </c>
      <c r="S25" s="62">
        <f ca="1">AVERAGE(OFFSET($R$3,0,0,'Données projet'!$E$9+1,1))-AVERAGE(OFFSET($H$3,0,0,'Données projet'!$E$9+1,1))</f>
        <v>245.25496369542458</v>
      </c>
      <c r="T25" s="62">
        <f t="shared" si="34"/>
        <v>342.30266518164211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12.5</v>
      </c>
      <c r="AI25" s="14">
        <f>IF('Données projet'!$A$62&gt;35,AI24+AH25-AQ24,IF(A25&lt;'Données projet'!$A$62,$AF$205^A25,IF(A25='Données projet'!$A$62,'Données projet'!$B$62,AI24+AH25-AQ24)))</f>
        <v>120.1</v>
      </c>
      <c r="AJ25" s="14">
        <f>AI25*VLOOKUP('Données projet'!$B$10,Paramètres!$A$1:$I$89,3,0)*VLOOKUP('Données projet'!$B$10,Paramètres!$A$1:$I$89,5,0)</f>
        <v>88.05731999999999</v>
      </c>
      <c r="AK25" s="14">
        <f t="shared" si="35"/>
        <v>24.09610397931716</v>
      </c>
      <c r="AL25" s="22">
        <f t="shared" si="4"/>
        <v>195.3338800973107</v>
      </c>
      <c r="AM25" s="62">
        <f t="shared" si="5"/>
        <v>478.88943565286627</v>
      </c>
      <c r="AN25" s="62">
        <f ca="1">AVERAGE(OFFSET($AM$3,0,0,'Données projet'!$E$10+1,1))-AVERAGE(OFFSET($H$3,0,0,'Données projet'!$E$10+1,1))</f>
        <v>295.09692454113895</v>
      </c>
      <c r="AO25" s="62">
        <f t="shared" si="36"/>
        <v>273.76778696973071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9.3000000000000007</v>
      </c>
      <c r="BD25" s="13">
        <f>IF('Données projet'!$A$88&gt;35,BD24+BC25-BL24,IF(A25&lt;'Données projet'!$A$88,$BA$205^A25,IF(A25='Données projet'!$A$88,'Données projet'!$B$88,BD24+BC25-BL24)))</f>
        <v>46.599999999999994</v>
      </c>
      <c r="BE25" s="14">
        <f>BD25*VLOOKUP('Données projet'!$B$11,Paramètres!$A$1:$I$89,3,0)*VLOOKUP('Données projet'!$B$11,Paramètres!$A$1:$I$89,5,0)</f>
        <v>21.808799999999994</v>
      </c>
      <c r="BF25" s="14">
        <f t="shared" si="37"/>
        <v>7.0204846906618394</v>
      </c>
      <c r="BG25" s="22">
        <f t="shared" si="7"/>
        <v>50.211004169569357</v>
      </c>
      <c r="BH25" s="62">
        <f t="shared" si="8"/>
        <v>333.76655972512492</v>
      </c>
      <c r="BI25" s="62">
        <f ca="1">AVERAGE(OFFSET($BH$3,0,0,'Données projet'!$E$11+1,1))-AVERAGE(OFFSET($H$3,0,0,'Données projet'!$E$11+1,1))</f>
        <v>399.92909819003523</v>
      </c>
      <c r="BJ25" s="62">
        <f t="shared" si="38"/>
        <v>163.7053537268381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12.2</v>
      </c>
      <c r="BY25" s="13">
        <f>IF('Données projet'!$A$114&gt;35,BY24+BX25-CG24,IF(A25&lt;'Données projet'!$A$114,$BV$205^A25,IF(A25='Données projet'!$A$114,'Données projet'!$B$114,BY24+BX25-CG24)))</f>
        <v>131.39999999999998</v>
      </c>
      <c r="BZ25" s="14">
        <f>BY25*VLOOKUP('Données projet'!$B$12,Paramètres!$A$1:$I$89,3,0)*VLOOKUP('Données projet'!$B$12,Paramètres!$A$1:$I$89,5,0)</f>
        <v>78.577199999999991</v>
      </c>
      <c r="CA25" s="14">
        <f t="shared" si="39"/>
        <v>21.788939637935243</v>
      </c>
      <c r="CB25" s="22">
        <f t="shared" si="10"/>
        <v>174.80435986940384</v>
      </c>
      <c r="CC25" s="62">
        <f t="shared" si="11"/>
        <v>458.35991542495935</v>
      </c>
      <c r="CD25" s="62">
        <f ca="1">AVERAGE(OFFSET($CC$3,0,0,'Données projet'!$E$12+1,1))-AVERAGE(OFFSET($H$3,0,0,'Données projet'!$E$12+1,1))</f>
        <v>309.32324918719803</v>
      </c>
      <c r="CE25" s="62">
        <f t="shared" si="40"/>
        <v>302.54354650449721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2">
        <f t="shared" si="14"/>
        <v>404.72813945687091</v>
      </c>
      <c r="CY25" s="62">
        <f ca="1">AVERAGE(OFFSET($CX$3,0,0,'Données projet'!$E$13+1,1))-AVERAGE(OFFSET($H$3,0,0,'Données projet'!$E$13+1,1))</f>
        <v>477.00263959594946</v>
      </c>
      <c r="CZ25" s="62">
        <f t="shared" si="42"/>
        <v>254.25036207346591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48.135359999999999</v>
      </c>
      <c r="DQ25" s="14">
        <f t="shared" si="43"/>
        <v>14.131148275361113</v>
      </c>
      <c r="DR25" s="22">
        <f t="shared" si="16"/>
        <v>108.4475019129206</v>
      </c>
      <c r="DS25" s="62">
        <f t="shared" si="17"/>
        <v>392.00305746847613</v>
      </c>
      <c r="DT25" s="62">
        <f ca="1">AVERAGE(OFFSET($DS$3,0,0,'Données projet'!$E$14+1,1))-AVERAGE(OFFSET($H$3,0,0,'Données projet'!$E$14+1,1))</f>
        <v>430.21146937947236</v>
      </c>
      <c r="DU25" s="62">
        <f t="shared" si="44"/>
        <v>231.36959598460686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6.4</v>
      </c>
      <c r="N26" s="14">
        <f>IF('Données projet'!$A$36&gt;35,N25+M26-V25,IF(A26&lt;'Données projet'!$A$36,$K$205^A26,IF(A26='Données projet'!$A$36,'Données projet'!$B$36,N25+M26-V25)))</f>
        <v>123.19999999999999</v>
      </c>
      <c r="O26" s="14">
        <f>N26*VLOOKUP('Données projet'!$B$9,Paramètres!$A$1:$I$89,3,0)*VLOOKUP('Données projet'!$B$9,Paramètres!$A$1:$I$89,5,0)</f>
        <v>111.47135999999999</v>
      </c>
      <c r="P26" s="14">
        <f t="shared" si="33"/>
        <v>29.677379926628468</v>
      </c>
      <c r="Q26" s="22">
        <f t="shared" si="2"/>
        <v>245.8340553722112</v>
      </c>
      <c r="R26" s="62">
        <f t="shared" si="0"/>
        <v>530.61183314998902</v>
      </c>
      <c r="S26" s="62">
        <f ca="1">AVERAGE(OFFSET($R$3,0,0,'Données projet'!$E$9+1,1))-AVERAGE(OFFSET($H$3,0,0,'Données projet'!$E$9+1,1))</f>
        <v>245.25496369542458</v>
      </c>
      <c r="T26" s="62">
        <f t="shared" si="34"/>
        <v>342.30266518164211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12.5</v>
      </c>
      <c r="AI26" s="14">
        <f>IF('Données projet'!$A$62&gt;35,AI25+AH26-AQ25,IF(A26&lt;'Données projet'!$A$62,$AF$205^A26,IF(A26='Données projet'!$A$62,'Données projet'!$B$62,AI25+AH26-AQ25)))</f>
        <v>132.6</v>
      </c>
      <c r="AJ26" s="14">
        <f>AI26*VLOOKUP('Données projet'!$B$10,Paramètres!$A$1:$I$89,3,0)*VLOOKUP('Données projet'!$B$10,Paramètres!$A$1:$I$89,5,0)</f>
        <v>97.222319999999996</v>
      </c>
      <c r="AK26" s="14">
        <f t="shared" si="35"/>
        <v>26.299172586513929</v>
      </c>
      <c r="AL26" s="22">
        <f t="shared" si="4"/>
        <v>215.1332662548451</v>
      </c>
      <c r="AM26" s="62">
        <f t="shared" si="5"/>
        <v>499.91104403262284</v>
      </c>
      <c r="AN26" s="62">
        <f ca="1">AVERAGE(OFFSET($AM$3,0,0,'Données projet'!$E$10+1,1))-AVERAGE(OFFSET($H$3,0,0,'Données projet'!$E$10+1,1))</f>
        <v>295.09692454113895</v>
      </c>
      <c r="AO26" s="62">
        <f t="shared" si="36"/>
        <v>273.76778696973071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9.3000000000000007</v>
      </c>
      <c r="BD26" s="13">
        <f>IF('Données projet'!$A$88&gt;35,BD25+BC26-BL25,IF(A26&lt;'Données projet'!$A$88,$BA$205^A26,IF(A26='Données projet'!$A$88,'Données projet'!$B$88,BD25+BC26-BL25)))</f>
        <v>55.899999999999991</v>
      </c>
      <c r="BE26" s="14">
        <f>BD26*VLOOKUP('Données projet'!$B$11,Paramètres!$A$1:$I$89,3,0)*VLOOKUP('Données projet'!$B$11,Paramètres!$A$1:$I$89,5,0)</f>
        <v>26.161199999999994</v>
      </c>
      <c r="BF26" s="14">
        <f t="shared" si="37"/>
        <v>8.2450705120606234</v>
      </c>
      <c r="BG26" s="22">
        <f t="shared" si="7"/>
        <v>59.924254475172233</v>
      </c>
      <c r="BH26" s="62">
        <f t="shared" si="8"/>
        <v>344.70203225295</v>
      </c>
      <c r="BI26" s="62">
        <f ca="1">AVERAGE(OFFSET($BH$3,0,0,'Données projet'!$E$11+1,1))-AVERAGE(OFFSET($H$3,0,0,'Données projet'!$E$11+1,1))</f>
        <v>399.92909819003523</v>
      </c>
      <c r="BJ26" s="62">
        <f t="shared" si="38"/>
        <v>163.7053537268381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12.2</v>
      </c>
      <c r="BY26" s="13">
        <f>IF('Données projet'!$A$114&gt;35,BY25+BX26-CG25,IF(A26&lt;'Données projet'!$A$114,$BV$205^A26,IF(A26='Données projet'!$A$114,'Données projet'!$B$114,BY25+BX26-CG25)))</f>
        <v>143.59999999999997</v>
      </c>
      <c r="BZ26" s="14">
        <f>BY26*VLOOKUP('Données projet'!$B$12,Paramètres!$A$1:$I$89,3,0)*VLOOKUP('Données projet'!$B$12,Paramètres!$A$1:$I$89,5,0)</f>
        <v>85.872799999999984</v>
      </c>
      <c r="CA26" s="14">
        <f t="shared" si="39"/>
        <v>23.567140673267303</v>
      </c>
      <c r="CB26" s="22">
        <f t="shared" si="10"/>
        <v>190.60789667260715</v>
      </c>
      <c r="CC26" s="62">
        <f t="shared" si="11"/>
        <v>475.38567445038495</v>
      </c>
      <c r="CD26" s="62">
        <f ca="1">AVERAGE(OFFSET($CC$3,0,0,'Données projet'!$E$12+1,1))-AVERAGE(OFFSET($H$3,0,0,'Données projet'!$E$12+1,1))</f>
        <v>309.32324918719803</v>
      </c>
      <c r="CE26" s="62">
        <f t="shared" si="40"/>
        <v>302.54354650449721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2">
        <f t="shared" si="14"/>
        <v>418.35693573662502</v>
      </c>
      <c r="CY26" s="62">
        <f ca="1">AVERAGE(OFFSET($CX$3,0,0,'Données projet'!$E$13+1,1))-AVERAGE(OFFSET($H$3,0,0,'Données projet'!$E$13+1,1))</f>
        <v>477.00263959594946</v>
      </c>
      <c r="CZ26" s="62">
        <f t="shared" si="42"/>
        <v>254.25036207346591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53.202240000000003</v>
      </c>
      <c r="DQ26" s="14">
        <f t="shared" si="43"/>
        <v>15.437740642425908</v>
      </c>
      <c r="DR26" s="22">
        <f t="shared" si="16"/>
        <v>119.54796628555846</v>
      </c>
      <c r="DS26" s="62">
        <f t="shared" si="17"/>
        <v>404.32574406333623</v>
      </c>
      <c r="DT26" s="62">
        <f ca="1">AVERAGE(OFFSET($DS$3,0,0,'Données projet'!$E$14+1,1))-AVERAGE(OFFSET($H$3,0,0,'Données projet'!$E$14+1,1))</f>
        <v>430.21146937947236</v>
      </c>
      <c r="DU26" s="62">
        <f t="shared" si="44"/>
        <v>231.36959598460686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6.4</v>
      </c>
      <c r="N27" s="14">
        <f>IF('Données projet'!$A$36&gt;35,N26+M27-V26,IF(A27&lt;'Données projet'!$A$36,$K$205^A27,IF(A27='Données projet'!$A$36,'Données projet'!$B$36,N26+M27-V26)))</f>
        <v>129.6</v>
      </c>
      <c r="O27" s="14">
        <f>N27*VLOOKUP('Données projet'!$B$9,Paramètres!$A$1:$I$89,3,0)*VLOOKUP('Données projet'!$B$9,Paramètres!$A$1:$I$89,5,0)</f>
        <v>117.26208</v>
      </c>
      <c r="P27" s="14">
        <f t="shared" si="33"/>
        <v>31.035569170075775</v>
      </c>
      <c r="Q27" s="22">
        <f t="shared" si="2"/>
        <v>258.28507230454863</v>
      </c>
      <c r="R27" s="62">
        <f t="shared" si="0"/>
        <v>544.28507230454863</v>
      </c>
      <c r="S27" s="62">
        <f ca="1">AVERAGE(OFFSET($R$3,0,0,'Données projet'!$E$9+1,1))-AVERAGE(OFFSET($H$3,0,0,'Données projet'!$E$9+1,1))</f>
        <v>245.25496369542458</v>
      </c>
      <c r="T27" s="62">
        <f t="shared" si="34"/>
        <v>342.30266518164211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12.5</v>
      </c>
      <c r="AI27" s="14">
        <f>IF('Données projet'!$A$62&gt;35,AI26+AH27-AQ26,IF(A27&lt;'Données projet'!$A$62,$AF$205^A27,IF(A27='Données projet'!$A$62,'Données projet'!$B$62,AI26+AH27-AQ26)))</f>
        <v>145.1</v>
      </c>
      <c r="AJ27" s="14">
        <f>AI27*VLOOKUP('Données projet'!$B$10,Paramètres!$A$1:$I$89,3,0)*VLOOKUP('Données projet'!$B$10,Paramètres!$A$1:$I$89,5,0)</f>
        <v>106.38731999999999</v>
      </c>
      <c r="AK27" s="14">
        <f t="shared" si="35"/>
        <v>28.478161781661427</v>
      </c>
      <c r="AL27" s="22">
        <f t="shared" si="4"/>
        <v>234.89071410306022</v>
      </c>
      <c r="AM27" s="62">
        <f t="shared" si="5"/>
        <v>520.89071410306019</v>
      </c>
      <c r="AN27" s="62">
        <f ca="1">AVERAGE(OFFSET($AM$3,0,0,'Données projet'!$E$10+1,1))-AVERAGE(OFFSET($H$3,0,0,'Données projet'!$E$10+1,1))</f>
        <v>295.09692454113895</v>
      </c>
      <c r="AO27" s="62">
        <f t="shared" si="36"/>
        <v>273.76778696973071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9.3000000000000007</v>
      </c>
      <c r="BD27" s="13">
        <f>IF('Données projet'!$A$88&gt;35,BD26+BC27-BL26,IF(A27&lt;'Données projet'!$A$88,$BA$205^A27,IF(A27='Données projet'!$A$88,'Données projet'!$B$88,BD26+BC27-BL26)))</f>
        <v>65.199999999999989</v>
      </c>
      <c r="BE27" s="14">
        <f>BD27*VLOOKUP('Données projet'!$B$11,Paramètres!$A$1:$I$89,3,0)*VLOOKUP('Données projet'!$B$11,Paramètres!$A$1:$I$89,5,0)</f>
        <v>30.513599999999993</v>
      </c>
      <c r="BF27" s="14">
        <f t="shared" si="37"/>
        <v>9.4460551368326566</v>
      </c>
      <c r="BG27" s="22">
        <f t="shared" si="7"/>
        <v>69.596399363316863</v>
      </c>
      <c r="BH27" s="62">
        <f t="shared" si="8"/>
        <v>355.59639936331689</v>
      </c>
      <c r="BI27" s="62">
        <f ca="1">AVERAGE(OFFSET($BH$3,0,0,'Données projet'!$E$11+1,1))-AVERAGE(OFFSET($H$3,0,0,'Données projet'!$E$11+1,1))</f>
        <v>399.92909819003523</v>
      </c>
      <c r="BJ27" s="62">
        <f t="shared" si="38"/>
        <v>163.7053537268381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12.2</v>
      </c>
      <c r="BY27" s="13">
        <f>IF('Données projet'!$A$114&gt;35,BY26+BX27-CG26,IF(A27&lt;'Données projet'!$A$114,$BV$205^A27,IF(A27='Données projet'!$A$114,'Données projet'!$B$114,BY26+BX27-CG26)))</f>
        <v>155.79999999999995</v>
      </c>
      <c r="BZ27" s="14">
        <f>BY27*VLOOKUP('Données projet'!$B$12,Paramètres!$A$1:$I$89,3,0)*VLOOKUP('Données projet'!$B$12,Paramètres!$A$1:$I$89,5,0)</f>
        <v>93.168399999999977</v>
      </c>
      <c r="CA27" s="14">
        <f t="shared" si="39"/>
        <v>25.327821267219203</v>
      </c>
      <c r="CB27" s="22">
        <f t="shared" si="10"/>
        <v>206.38091870707342</v>
      </c>
      <c r="CC27" s="62">
        <f t="shared" si="11"/>
        <v>492.38091870707342</v>
      </c>
      <c r="CD27" s="62">
        <f ca="1">AVERAGE(OFFSET($CC$3,0,0,'Données projet'!$E$12+1,1))-AVERAGE(OFFSET($H$3,0,0,'Données projet'!$E$12+1,1))</f>
        <v>309.32324918719803</v>
      </c>
      <c r="CE27" s="62">
        <f t="shared" si="40"/>
        <v>302.54354650449721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2">
        <f t="shared" si="14"/>
        <v>431.95794243077449</v>
      </c>
      <c r="CY27" s="62">
        <f ca="1">AVERAGE(OFFSET($CX$3,0,0,'Données projet'!$E$13+1,1))-AVERAGE(OFFSET($H$3,0,0,'Données projet'!$E$13+1,1))</f>
        <v>477.00263959594946</v>
      </c>
      <c r="CZ27" s="62">
        <f t="shared" si="42"/>
        <v>254.25036207346591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58.269120000000008</v>
      </c>
      <c r="DQ27" s="14">
        <f t="shared" si="43"/>
        <v>16.729905486873804</v>
      </c>
      <c r="DR27" s="22">
        <f t="shared" si="16"/>
        <v>130.62330272297189</v>
      </c>
      <c r="DS27" s="62">
        <f t="shared" si="17"/>
        <v>416.62330272297186</v>
      </c>
      <c r="DT27" s="62">
        <f ca="1">AVERAGE(OFFSET($DS$3,0,0,'Données projet'!$E$14+1,1))-AVERAGE(OFFSET($H$3,0,0,'Données projet'!$E$14+1,1))</f>
        <v>430.21146937947236</v>
      </c>
      <c r="DU27" s="62">
        <f t="shared" si="44"/>
        <v>231.36959598460686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6.4</v>
      </c>
      <c r="M28" s="13">
        <f t="array" ref="M28">INDEX(L:L,MIN(IF(ISNUMBER(L28:L224),ROW(L28:L224),"")))</f>
        <v>6.4</v>
      </c>
      <c r="N28" s="14">
        <f>IF('Données projet'!$A$36&gt;35,N27+M28-V27,IF(A28&lt;'Données projet'!$A$36,$K$205^A28,IF(A28='Données projet'!$A$36,'Données projet'!$B$36,N27+M28-V27)))</f>
        <v>136</v>
      </c>
      <c r="O28" s="14">
        <f>N28*VLOOKUP('Données projet'!$B$9,Paramètres!$A$1:$I$89,3,0)*VLOOKUP('Données projet'!$B$9,Paramètres!$A$1:$I$89,5,0)</f>
        <v>123.05279999999999</v>
      </c>
      <c r="P28" s="14">
        <f t="shared" si="33"/>
        <v>32.385970393750824</v>
      </c>
      <c r="Q28" s="22">
        <f t="shared" si="2"/>
        <v>270.72252510244931</v>
      </c>
      <c r="R28" s="62">
        <f t="shared" si="0"/>
        <v>557.94474732467154</v>
      </c>
      <c r="S28" s="62">
        <f ca="1">AVERAGE(OFFSET($R$3,0,0,'Données projet'!$E$9+1,1))-AVERAGE(OFFSET($H$3,0,0,'Données projet'!$E$9+1,1))</f>
        <v>245.25496369542458</v>
      </c>
      <c r="T28" s="62">
        <f t="shared" si="34"/>
        <v>342.30266518164211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157.6</v>
      </c>
      <c r="AG28" s="13">
        <f>VLOOKUP(A28,'Données projet'!$A$61:$I$81,9,0)</f>
        <v>12.5</v>
      </c>
      <c r="AH28" s="13">
        <f t="array" ref="AH28">INDEX(AG:AG,MIN(IF(ISNUMBER(AG28:AG224),ROW(AG28:AG224),"")))</f>
        <v>12.5</v>
      </c>
      <c r="AI28" s="14">
        <f>IF('Données projet'!$A$62&gt;35,AI27+AH28-AQ27,IF(A28&lt;'Données projet'!$A$62,$AF$205^A28,IF(A28='Données projet'!$A$62,'Données projet'!$B$62,AI27+AH28-AQ27)))</f>
        <v>157.6</v>
      </c>
      <c r="AJ28" s="14">
        <f>AI28*VLOOKUP('Données projet'!$B$10,Paramètres!$A$1:$I$89,3,0)*VLOOKUP('Données projet'!$B$10,Paramètres!$A$1:$I$89,5,0)</f>
        <v>115.55231999999998</v>
      </c>
      <c r="AK28" s="14">
        <f t="shared" si="35"/>
        <v>30.635381800029723</v>
      </c>
      <c r="AL28" s="22">
        <f t="shared" si="4"/>
        <v>254.61024730171843</v>
      </c>
      <c r="AM28" s="62">
        <f t="shared" si="5"/>
        <v>541.83246952394063</v>
      </c>
      <c r="AN28" s="62">
        <f ca="1">AVERAGE(OFFSET($AM$3,0,0,'Données projet'!$E$10+1,1))-AVERAGE(OFFSET($H$3,0,0,'Données projet'!$E$10+1,1))</f>
        <v>295.09692454113895</v>
      </c>
      <c r="AO28" s="62">
        <f t="shared" si="36"/>
        <v>273.76778696973071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71.099999999999994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9.3000000000000007</v>
      </c>
      <c r="BD28" s="13">
        <f>IF('Données projet'!$A$88&gt;35,BD27+BC28-BL27,IF(A28&lt;'Données projet'!$A$88,$BA$205^A28,IF(A28='Données projet'!$A$88,'Données projet'!$B$88,BD27+BC28-BL27)))</f>
        <v>74.499999999999986</v>
      </c>
      <c r="BE28" s="14">
        <f>BD28*VLOOKUP('Données projet'!$B$11,Paramètres!$A$1:$I$89,3,0)*VLOOKUP('Données projet'!$B$11,Paramètres!$A$1:$I$89,5,0)</f>
        <v>34.865999999999993</v>
      </c>
      <c r="BF28" s="14">
        <f t="shared" si="37"/>
        <v>10.627193376648185</v>
      </c>
      <c r="BG28" s="22">
        <f t="shared" si="7"/>
        <v>79.233978464328899</v>
      </c>
      <c r="BH28" s="62">
        <f t="shared" si="8"/>
        <v>366.45620068655114</v>
      </c>
      <c r="BI28" s="62">
        <f ca="1">AVERAGE(OFFSET($BH$3,0,0,'Données projet'!$E$11+1,1))-AVERAGE(OFFSET($H$3,0,0,'Données projet'!$E$11+1,1))</f>
        <v>399.92909819003523</v>
      </c>
      <c r="BJ28" s="62">
        <f t="shared" si="38"/>
        <v>163.7053537268381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168</v>
      </c>
      <c r="BW28" s="13">
        <f>VLOOKUP(A28,'Données projet'!$A$113:$I$133,9,0)</f>
        <v>12.2</v>
      </c>
      <c r="BX28" s="13">
        <f t="array" ref="BX28">INDEX(BW:BW,MIN(IF(ISNUMBER(BW28:BW224),ROW(BW28:BW224),"")))</f>
        <v>12.2</v>
      </c>
      <c r="BY28" s="13">
        <f>IF('Données projet'!$A$114&gt;35,BY27+BX28-CG27,IF(A28&lt;'Données projet'!$A$114,$BV$205^A28,IF(A28='Données projet'!$A$114,'Données projet'!$B$114,BY27+BX28-CG27)))</f>
        <v>167.99999999999994</v>
      </c>
      <c r="BZ28" s="14">
        <f>BY28*VLOOKUP('Données projet'!$B$12,Paramètres!$A$1:$I$89,3,0)*VLOOKUP('Données projet'!$B$12,Paramètres!$A$1:$I$89,5,0)</f>
        <v>100.46399999999997</v>
      </c>
      <c r="CA28" s="14">
        <f t="shared" si="39"/>
        <v>27.072509349827456</v>
      </c>
      <c r="CB28" s="22">
        <f t="shared" si="10"/>
        <v>222.12608711761609</v>
      </c>
      <c r="CC28" s="62">
        <f t="shared" si="11"/>
        <v>509.34830933983835</v>
      </c>
      <c r="CD28" s="62">
        <f ca="1">AVERAGE(OFFSET($CC$3,0,0,'Données projet'!$E$12+1,1))-AVERAGE(OFFSET($H$3,0,0,'Données projet'!$E$12+1,1))</f>
        <v>309.32324918719803</v>
      </c>
      <c r="CE28" s="62">
        <f t="shared" si="40"/>
        <v>302.54354650449721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2">
        <f t="shared" si="14"/>
        <v>445.53385078478129</v>
      </c>
      <c r="CY28" s="62">
        <f ca="1">AVERAGE(OFFSET($CX$3,0,0,'Données projet'!$E$13+1,1))-AVERAGE(OFFSET($H$3,0,0,'Données projet'!$E$13+1,1))</f>
        <v>477.00263959594946</v>
      </c>
      <c r="CZ28" s="62">
        <f t="shared" si="42"/>
        <v>254.25036207346591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63.335999999999991</v>
      </c>
      <c r="DQ28" s="14">
        <f t="shared" si="43"/>
        <v>18.009040022946227</v>
      </c>
      <c r="DR28" s="22">
        <f t="shared" si="16"/>
        <v>141.67594470663133</v>
      </c>
      <c r="DS28" s="62">
        <f t="shared" si="17"/>
        <v>428.89816692885358</v>
      </c>
      <c r="DT28" s="62">
        <f ca="1">AVERAGE(OFFSET($DS$3,0,0,'Données projet'!$E$14+1,1))-AVERAGE(OFFSET($H$3,0,0,'Données projet'!$E$14+1,1))</f>
        <v>430.21146937947236</v>
      </c>
      <c r="DU28" s="62">
        <f t="shared" si="44"/>
        <v>231.36959598460686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5.2</v>
      </c>
      <c r="N29" s="14">
        <f>IF('Données projet'!$A$36&gt;35,N28+M29-V28,IF(A29&lt;'Données projet'!$A$36,$K$205^A29,IF(A29='Données projet'!$A$36,'Données projet'!$B$36,N28+M29-V28)))</f>
        <v>133.19999999999999</v>
      </c>
      <c r="O29" s="14">
        <f>N29*VLOOKUP('Données projet'!$B$9,Paramètres!$A$1:$I$89,3,0)*VLOOKUP('Données projet'!$B$9,Paramètres!$A$1:$I$89,5,0)</f>
        <v>120.51935999999998</v>
      </c>
      <c r="P29" s="14">
        <f t="shared" si="33"/>
        <v>31.796101022354524</v>
      </c>
      <c r="Q29" s="22">
        <f t="shared" si="2"/>
        <v>265.28276128060071</v>
      </c>
      <c r="R29" s="62">
        <f t="shared" si="0"/>
        <v>553.72720572504522</v>
      </c>
      <c r="S29" s="62">
        <f ca="1">AVERAGE(OFFSET($R$3,0,0,'Données projet'!$E$9+1,1))-AVERAGE(OFFSET($H$3,0,0,'Données projet'!$E$9+1,1))</f>
        <v>245.25496369542458</v>
      </c>
      <c r="T29" s="62">
        <f t="shared" si="34"/>
        <v>342.30266518164211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98.5</v>
      </c>
      <c r="AJ29" s="14">
        <f>AI29*VLOOKUP('Données projet'!$B$10,Paramètres!$A$1:$I$89,3,0)*VLOOKUP('Données projet'!$B$10,Paramètres!$A$1:$I$89,5,0)</f>
        <v>72.220199999999991</v>
      </c>
      <c r="AK29" s="14">
        <f t="shared" si="35"/>
        <v>20.223805531081045</v>
      </c>
      <c r="AL29" s="22">
        <f t="shared" si="4"/>
        <v>161.0066429666328</v>
      </c>
      <c r="AM29" s="62">
        <f t="shared" si="5"/>
        <v>449.45108741107725</v>
      </c>
      <c r="AN29" s="62">
        <f ca="1">AVERAGE(OFFSET($AM$3,0,0,'Données projet'!$E$10+1,1))-AVERAGE(OFFSET($H$3,0,0,'Données projet'!$E$10+1,1))</f>
        <v>295.09692454113895</v>
      </c>
      <c r="AO29" s="62">
        <f t="shared" si="36"/>
        <v>273.76778696973071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9.3000000000000007</v>
      </c>
      <c r="BD29" s="13">
        <f>IF('Données projet'!$A$88&gt;35,BD28+BC29-BL28,IF(A29&lt;'Données projet'!$A$88,$BA$205^A29,IF(A29='Données projet'!$A$88,'Données projet'!$B$88,BD28+BC29-BL28)))</f>
        <v>83.799999999999983</v>
      </c>
      <c r="BE29" s="14">
        <f>BD29*VLOOKUP('Données projet'!$B$11,Paramètres!$A$1:$I$89,3,0)*VLOOKUP('Données projet'!$B$11,Paramètres!$A$1:$I$89,5,0)</f>
        <v>39.218399999999988</v>
      </c>
      <c r="BF29" s="14">
        <f t="shared" si="37"/>
        <v>11.7912464178037</v>
      </c>
      <c r="BG29" s="22">
        <f t="shared" si="7"/>
        <v>88.841800844341421</v>
      </c>
      <c r="BH29" s="62">
        <f t="shared" si="8"/>
        <v>377.28624528878589</v>
      </c>
      <c r="BI29" s="62">
        <f ca="1">AVERAGE(OFFSET($BH$3,0,0,'Données projet'!$E$11+1,1))-AVERAGE(OFFSET($H$3,0,0,'Données projet'!$E$11+1,1))</f>
        <v>399.92909819003523</v>
      </c>
      <c r="BJ29" s="62">
        <f t="shared" si="38"/>
        <v>163.7053537268381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</v>
      </c>
      <c r="BY29" s="13">
        <f>IF('Données projet'!$A$114&gt;35,BY28+BX29-CG28,IF(A29&lt;'Données projet'!$A$114,$BV$205^A29,IF(A29='Données projet'!$A$114,'Données projet'!$B$114,BY28+BX29-CG28)))</f>
        <v>145.99999999999994</v>
      </c>
      <c r="BZ29" s="14">
        <f>BY29*VLOOKUP('Données projet'!$B$12,Paramètres!$A$1:$I$89,3,0)*VLOOKUP('Données projet'!$B$12,Paramètres!$A$1:$I$89,5,0)</f>
        <v>87.307999999999979</v>
      </c>
      <c r="CA29" s="14">
        <f t="shared" si="39"/>
        <v>23.914836409796052</v>
      </c>
      <c r="CB29" s="22">
        <f t="shared" si="10"/>
        <v>193.7131067470614</v>
      </c>
      <c r="CC29" s="62">
        <f t="shared" si="11"/>
        <v>482.15755119150583</v>
      </c>
      <c r="CD29" s="62">
        <f ca="1">AVERAGE(OFFSET($CC$3,0,0,'Données projet'!$E$12+1,1))-AVERAGE(OFFSET($H$3,0,0,'Données projet'!$E$12+1,1))</f>
        <v>309.32324918719803</v>
      </c>
      <c r="CE29" s="62">
        <f t="shared" si="40"/>
        <v>302.54354650449721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69</v>
      </c>
      <c r="CU29" s="18">
        <f>CT29*VLOOKUP('Données projet'!$B$13,Paramètres!$A$1:$I$89,3,0)*VLOOKUP('Données projet'!$B$13,Paramètres!$A$1:$I$89,5,0)</f>
        <v>69.966000000000008</v>
      </c>
      <c r="CV29" s="14">
        <f t="shared" si="41"/>
        <v>19.665013934342461</v>
      </c>
      <c r="CW29" s="22">
        <f t="shared" si="13"/>
        <v>156.10734926897979</v>
      </c>
      <c r="CX29" s="62">
        <f t="shared" si="14"/>
        <v>444.55179371342422</v>
      </c>
      <c r="CY29" s="62">
        <f ca="1">AVERAGE(OFFSET($CX$3,0,0,'Données projet'!$E$13+1,1))-AVERAGE(OFFSET($H$3,0,0,'Données projet'!$E$13+1,1))</f>
        <v>477.00263959594946</v>
      </c>
      <c r="CZ29" s="62">
        <f t="shared" si="42"/>
        <v>254.25036207346591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62.431199999999997</v>
      </c>
      <c r="DQ29" s="14">
        <f t="shared" si="43"/>
        <v>17.781524466058684</v>
      </c>
      <c r="DR29" s="22">
        <f t="shared" si="16"/>
        <v>139.70382844505221</v>
      </c>
      <c r="DS29" s="62">
        <f t="shared" si="17"/>
        <v>428.14827288949664</v>
      </c>
      <c r="DT29" s="62">
        <f ca="1">AVERAGE(OFFSET($DS$3,0,0,'Données projet'!$E$14+1,1))-AVERAGE(OFFSET($H$3,0,0,'Données projet'!$E$14+1,1))</f>
        <v>430.21146937947236</v>
      </c>
      <c r="DU29" s="62">
        <f t="shared" si="44"/>
        <v>231.36959598460686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5.2</v>
      </c>
      <c r="N30" s="14">
        <f>IF('Données projet'!$A$36&gt;35,N29+M30-V29,IF(A30&lt;'Données projet'!$A$36,$K$205^A30,IF(A30='Données projet'!$A$36,'Données projet'!$B$36,N29+M30-V29)))</f>
        <v>138.39999999999998</v>
      </c>
      <c r="O30" s="14">
        <f>N30*VLOOKUP('Données projet'!$B$9,Paramètres!$A$1:$I$89,3,0)*VLOOKUP('Données projet'!$B$9,Paramètres!$A$1:$I$89,5,0)</f>
        <v>125.22431999999996</v>
      </c>
      <c r="P30" s="14">
        <f t="shared" si="33"/>
        <v>32.890447642602773</v>
      </c>
      <c r="Q30" s="22">
        <f t="shared" si="2"/>
        <v>275.38322031086642</v>
      </c>
      <c r="R30" s="62">
        <f t="shared" si="0"/>
        <v>565.04988697753311</v>
      </c>
      <c r="S30" s="62">
        <f ca="1">AVERAGE(OFFSET($R$3,0,0,'Données projet'!$E$9+1,1))-AVERAGE(OFFSET($H$3,0,0,'Données projet'!$E$9+1,1))</f>
        <v>245.25496369542458</v>
      </c>
      <c r="T30" s="62">
        <f t="shared" si="34"/>
        <v>342.30266518164211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110.5</v>
      </c>
      <c r="AJ30" s="14">
        <f>AI30*VLOOKUP('Données projet'!$B$10,Paramètres!$A$1:$I$89,3,0)*VLOOKUP('Données projet'!$B$10,Paramètres!$A$1:$I$89,5,0)</f>
        <v>81.018599999999992</v>
      </c>
      <c r="AK30" s="14">
        <f t="shared" si="35"/>
        <v>22.386053436560296</v>
      </c>
      <c r="AL30" s="22">
        <f t="shared" si="4"/>
        <v>180.09643806867584</v>
      </c>
      <c r="AM30" s="62">
        <f t="shared" si="5"/>
        <v>469.76310473534249</v>
      </c>
      <c r="AN30" s="62">
        <f ca="1">AVERAGE(OFFSET($AM$3,0,0,'Données projet'!$E$10+1,1))-AVERAGE(OFFSET($H$3,0,0,'Données projet'!$E$10+1,1))</f>
        <v>295.09692454113895</v>
      </c>
      <c r="AO30" s="62">
        <f t="shared" si="36"/>
        <v>273.76778696973071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9.3000000000000007</v>
      </c>
      <c r="BD30" s="13">
        <f>IF('Données projet'!$A$88&gt;35,BD29+BC30-BL29,IF(A30&lt;'Données projet'!$A$88,$BA$205^A30,IF(A30='Données projet'!$A$88,'Données projet'!$B$88,BD29+BC30-BL29)))</f>
        <v>93.09999999999998</v>
      </c>
      <c r="BE30" s="14">
        <f>BD30*VLOOKUP('Données projet'!$B$11,Paramètres!$A$1:$I$89,3,0)*VLOOKUP('Données projet'!$B$11,Paramètres!$A$1:$I$89,5,0)</f>
        <v>43.570799999999991</v>
      </c>
      <c r="BF30" s="14">
        <f t="shared" si="37"/>
        <v>12.940326634618197</v>
      </c>
      <c r="BG30" s="22">
        <f t="shared" si="7"/>
        <v>98.42354555529333</v>
      </c>
      <c r="BH30" s="62">
        <f t="shared" si="8"/>
        <v>388.09021222196003</v>
      </c>
      <c r="BI30" s="62">
        <f ca="1">AVERAGE(OFFSET($BH$3,0,0,'Données projet'!$E$11+1,1))-AVERAGE(OFFSET($H$3,0,0,'Données projet'!$E$11+1,1))</f>
        <v>399.92909819003523</v>
      </c>
      <c r="BJ30" s="62">
        <f t="shared" si="38"/>
        <v>163.7053537268381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</v>
      </c>
      <c r="BY30" s="13">
        <f>IF('Données projet'!$A$114&gt;35,BY29+BX30-CG29,IF(A30&lt;'Données projet'!$A$114,$BV$205^A30,IF(A30='Données projet'!$A$114,'Données projet'!$B$114,BY29+BX30-CG29)))</f>
        <v>159.99999999999994</v>
      </c>
      <c r="BZ30" s="14">
        <f>BY30*VLOOKUP('Données projet'!$B$12,Paramètres!$A$1:$I$89,3,0)*VLOOKUP('Données projet'!$B$12,Paramètres!$A$1:$I$89,5,0)</f>
        <v>95.679999999999978</v>
      </c>
      <c r="CA30" s="14">
        <f t="shared" si="39"/>
        <v>25.930186937101944</v>
      </c>
      <c r="CB30" s="22">
        <f t="shared" si="10"/>
        <v>211.80440891545254</v>
      </c>
      <c r="CC30" s="62">
        <f t="shared" si="11"/>
        <v>501.47107558211923</v>
      </c>
      <c r="CD30" s="62">
        <f ca="1">AVERAGE(OFFSET($CC$3,0,0,'Données projet'!$E$12+1,1))-AVERAGE(OFFSET($H$3,0,0,'Données projet'!$E$12+1,1))</f>
        <v>309.32324918719803</v>
      </c>
      <c r="CE30" s="62">
        <f t="shared" si="40"/>
        <v>302.54354650449721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76</v>
      </c>
      <c r="CU30" s="18">
        <f>CT30*VLOOKUP('Données projet'!$B$13,Paramètres!$A$1:$I$89,3,0)*VLOOKUP('Données projet'!$B$13,Paramètres!$A$1:$I$89,5,0)</f>
        <v>77.064000000000007</v>
      </c>
      <c r="CV30" s="14">
        <f t="shared" si="41"/>
        <v>21.417762186678065</v>
      </c>
      <c r="CW30" s="22">
        <f t="shared" si="13"/>
        <v>171.52240247513097</v>
      </c>
      <c r="CX30" s="62">
        <f t="shared" si="14"/>
        <v>461.18906914179763</v>
      </c>
      <c r="CY30" s="62">
        <f ca="1">AVERAGE(OFFSET($CX$3,0,0,'Données projet'!$E$13+1,1))-AVERAGE(OFFSET($H$3,0,0,'Données projet'!$E$13+1,1))</f>
        <v>477.00263959594946</v>
      </c>
      <c r="CZ30" s="62">
        <f t="shared" si="42"/>
        <v>254.25036207346591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68.764799999999994</v>
      </c>
      <c r="DQ30" s="14">
        <f t="shared" si="43"/>
        <v>19.366396769521369</v>
      </c>
      <c r="DR30" s="22">
        <f t="shared" si="16"/>
        <v>153.49516770691636</v>
      </c>
      <c r="DS30" s="62">
        <f t="shared" si="17"/>
        <v>443.16183437358302</v>
      </c>
      <c r="DT30" s="62">
        <f ca="1">AVERAGE(OFFSET($DS$3,0,0,'Données projet'!$E$14+1,1))-AVERAGE(OFFSET($H$3,0,0,'Données projet'!$E$14+1,1))</f>
        <v>430.21146937947236</v>
      </c>
      <c r="DU30" s="62">
        <f t="shared" si="44"/>
        <v>231.36959598460686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5.2</v>
      </c>
      <c r="N31" s="14">
        <f>IF('Données projet'!$A$36&gt;35,N30+M31-V30,IF(A31&lt;'Données projet'!$A$36,$K$205^A31,IF(A31='Données projet'!$A$36,'Données projet'!$B$36,N30+M31-V30)))</f>
        <v>143.59999999999997</v>
      </c>
      <c r="O31" s="14">
        <f>N31*VLOOKUP('Données projet'!$B$9,Paramètres!$A$1:$I$89,3,0)*VLOOKUP('Données projet'!$B$9,Paramètres!$A$1:$I$89,5,0)</f>
        <v>129.92927999999995</v>
      </c>
      <c r="P31" s="14">
        <f t="shared" si="33"/>
        <v>33.980017499256149</v>
      </c>
      <c r="Q31" s="22">
        <f t="shared" si="2"/>
        <v>285.47535981120433</v>
      </c>
      <c r="R31" s="62">
        <f t="shared" si="0"/>
        <v>576.36424870009319</v>
      </c>
      <c r="S31" s="62">
        <f ca="1">AVERAGE(OFFSET($R$3,0,0,'Données projet'!$E$9+1,1))-AVERAGE(OFFSET($H$3,0,0,'Données projet'!$E$9+1,1))</f>
        <v>245.25496369542458</v>
      </c>
      <c r="T31" s="62">
        <f t="shared" si="34"/>
        <v>342.30266518164211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122.5</v>
      </c>
      <c r="AJ31" s="14">
        <f>AI31*VLOOKUP('Données projet'!$B$10,Paramètres!$A$1:$I$89,3,0)*VLOOKUP('Données projet'!$B$10,Paramètres!$A$1:$I$89,5,0)</f>
        <v>89.816999999999993</v>
      </c>
      <c r="AK31" s="14">
        <f t="shared" si="35"/>
        <v>24.521084573624954</v>
      </c>
      <c r="AL31" s="22">
        <f t="shared" si="4"/>
        <v>199.13883063239675</v>
      </c>
      <c r="AM31" s="62">
        <f t="shared" si="5"/>
        <v>490.02771952128558</v>
      </c>
      <c r="AN31" s="62">
        <f ca="1">AVERAGE(OFFSET($AM$3,0,0,'Données projet'!$E$10+1,1))-AVERAGE(OFFSET($H$3,0,0,'Données projet'!$E$10+1,1))</f>
        <v>295.09692454113895</v>
      </c>
      <c r="AO31" s="62">
        <f t="shared" si="36"/>
        <v>273.76778696973071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9.3000000000000007</v>
      </c>
      <c r="BD31" s="13">
        <f>IF('Données projet'!$A$88&gt;35,BD30+BC31-BL30,IF(A31&lt;'Données projet'!$A$88,$BA$205^A31,IF(A31='Données projet'!$A$88,'Données projet'!$B$88,BD30+BC31-BL30)))</f>
        <v>102.39999999999998</v>
      </c>
      <c r="BE31" s="14">
        <f>BD31*VLOOKUP('Données projet'!$B$11,Paramètres!$A$1:$I$89,3,0)*VLOOKUP('Données projet'!$B$11,Paramètres!$A$1:$I$89,5,0)</f>
        <v>47.923199999999987</v>
      </c>
      <c r="BF31" s="14">
        <f t="shared" si="37"/>
        <v>14.076099961955951</v>
      </c>
      <c r="BG31" s="22">
        <f t="shared" si="7"/>
        <v>107.98211410040659</v>
      </c>
      <c r="BH31" s="62">
        <f t="shared" si="8"/>
        <v>398.87100298929545</v>
      </c>
      <c r="BI31" s="62">
        <f ca="1">AVERAGE(OFFSET($BH$3,0,0,'Données projet'!$E$11+1,1))-AVERAGE(OFFSET($H$3,0,0,'Données projet'!$E$11+1,1))</f>
        <v>399.92909819003523</v>
      </c>
      <c r="BJ31" s="62">
        <f t="shared" si="38"/>
        <v>163.7053537268381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</v>
      </c>
      <c r="BY31" s="13">
        <f>IF('Données projet'!$A$114&gt;35,BY30+BX31-CG30,IF(A31&lt;'Données projet'!$A$114,$BV$205^A31,IF(A31='Données projet'!$A$114,'Données projet'!$B$114,BY30+BX31-CG30)))</f>
        <v>173.99999999999994</v>
      </c>
      <c r="BZ31" s="14">
        <f>BY31*VLOOKUP('Données projet'!$B$12,Paramètres!$A$1:$I$89,3,0)*VLOOKUP('Données projet'!$B$12,Paramètres!$A$1:$I$89,5,0)</f>
        <v>104.05199999999998</v>
      </c>
      <c r="CA31" s="14">
        <f t="shared" si="39"/>
        <v>27.925087771564417</v>
      </c>
      <c r="CB31" s="22">
        <f t="shared" si="10"/>
        <v>229.86009453547459</v>
      </c>
      <c r="CC31" s="62">
        <f t="shared" si="11"/>
        <v>520.74898342436347</v>
      </c>
      <c r="CD31" s="62">
        <f ca="1">AVERAGE(OFFSET($CC$3,0,0,'Données projet'!$E$12+1,1))-AVERAGE(OFFSET($H$3,0,0,'Données projet'!$E$12+1,1))</f>
        <v>309.32324918719803</v>
      </c>
      <c r="CE31" s="62">
        <f t="shared" si="40"/>
        <v>302.54354650449721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83</v>
      </c>
      <c r="CU31" s="18">
        <f>CT31*VLOOKUP('Données projet'!$B$13,Paramètres!$A$1:$I$89,3,0)*VLOOKUP('Données projet'!$B$13,Paramètres!$A$1:$I$89,5,0)</f>
        <v>84.162000000000006</v>
      </c>
      <c r="CV31" s="14">
        <f t="shared" si="41"/>
        <v>23.151791590506594</v>
      </c>
      <c r="CW31" s="22">
        <f t="shared" si="13"/>
        <v>186.90485368679899</v>
      </c>
      <c r="CX31" s="62">
        <f t="shared" si="14"/>
        <v>477.79374257568782</v>
      </c>
      <c r="CY31" s="62">
        <f ca="1">AVERAGE(OFFSET($CX$3,0,0,'Données projet'!$E$13+1,1))-AVERAGE(OFFSET($H$3,0,0,'Données projet'!$E$13+1,1))</f>
        <v>477.00263959594946</v>
      </c>
      <c r="CZ31" s="62">
        <f t="shared" si="42"/>
        <v>254.25036207346591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75.098399999999998</v>
      </c>
      <c r="DQ31" s="14">
        <f t="shared" si="43"/>
        <v>20.934343091450742</v>
      </c>
      <c r="DR31" s="22">
        <f t="shared" si="16"/>
        <v>167.25702755094335</v>
      </c>
      <c r="DS31" s="62">
        <f t="shared" si="17"/>
        <v>458.14591643983221</v>
      </c>
      <c r="DT31" s="62">
        <f ca="1">AVERAGE(OFFSET($DS$3,0,0,'Données projet'!$E$14+1,1))-AVERAGE(OFFSET($H$3,0,0,'Données projet'!$E$14+1,1))</f>
        <v>430.21146937947236</v>
      </c>
      <c r="DU31" s="62">
        <f t="shared" si="44"/>
        <v>231.36959598460686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5.2</v>
      </c>
      <c r="N32" s="14">
        <f>IF('Données projet'!$A$36&gt;35,N31+M32-V31,IF(A32&lt;'Données projet'!$A$36,$K$205^A32,IF(A32='Données projet'!$A$36,'Données projet'!$B$36,N31+M32-V31)))</f>
        <v>148.79999999999995</v>
      </c>
      <c r="O32" s="14">
        <f>N32*VLOOKUP('Données projet'!$B$9,Paramètres!$A$1:$I$89,3,0)*VLOOKUP('Données projet'!$B$9,Paramètres!$A$1:$I$89,5,0)</f>
        <v>134.63423999999998</v>
      </c>
      <c r="P32" s="14">
        <f t="shared" si="33"/>
        <v>35.065003380589694</v>
      </c>
      <c r="Q32" s="22">
        <f t="shared" si="2"/>
        <v>295.55951555452697</v>
      </c>
      <c r="R32" s="62">
        <f t="shared" si="0"/>
        <v>587.67062666563811</v>
      </c>
      <c r="S32" s="62">
        <f ca="1">AVERAGE(OFFSET($R$3,0,0,'Données projet'!$E$9+1,1))-AVERAGE(OFFSET($H$3,0,0,'Données projet'!$E$9+1,1))</f>
        <v>245.25496369542458</v>
      </c>
      <c r="T32" s="62">
        <f t="shared" si="34"/>
        <v>342.30266518164211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134.5</v>
      </c>
      <c r="AJ32" s="14">
        <f>AI32*VLOOKUP('Données projet'!$B$10,Paramètres!$A$1:$I$89,3,0)*VLOOKUP('Données projet'!$B$10,Paramètres!$A$1:$I$89,5,0)</f>
        <v>98.615399999999994</v>
      </c>
      <c r="AK32" s="14">
        <f t="shared" si="35"/>
        <v>26.631868496814743</v>
      </c>
      <c r="AL32" s="22">
        <f t="shared" si="4"/>
        <v>218.13899263195233</v>
      </c>
      <c r="AM32" s="62">
        <f t="shared" si="5"/>
        <v>510.25010374306351</v>
      </c>
      <c r="AN32" s="62">
        <f ca="1">AVERAGE(OFFSET($AM$3,0,0,'Données projet'!$E$10+1,1))-AVERAGE(OFFSET($H$3,0,0,'Données projet'!$E$10+1,1))</f>
        <v>295.09692454113895</v>
      </c>
      <c r="AO32" s="62">
        <f t="shared" si="36"/>
        <v>273.76778696973071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9.3000000000000007</v>
      </c>
      <c r="BD32" s="13">
        <f>IF('Données projet'!$A$88&gt;35,BD31+BC32-BL31,IF(A32&lt;'Données projet'!$A$88,$BA$205^A32,IF(A32='Données projet'!$A$88,'Données projet'!$B$88,BD31+BC32-BL31)))</f>
        <v>111.69999999999997</v>
      </c>
      <c r="BE32" s="14">
        <f>BD32*VLOOKUP('Données projet'!$B$11,Paramètres!$A$1:$I$89,3,0)*VLOOKUP('Données projet'!$B$11,Paramètres!$A$1:$I$89,5,0)</f>
        <v>52.27559999999999</v>
      </c>
      <c r="BF32" s="14">
        <f t="shared" si="37"/>
        <v>15.199912378332435</v>
      </c>
      <c r="BG32" s="22">
        <f t="shared" si="7"/>
        <v>117.51985072559563</v>
      </c>
      <c r="BH32" s="62">
        <f t="shared" si="8"/>
        <v>409.63096183670677</v>
      </c>
      <c r="BI32" s="62">
        <f ca="1">AVERAGE(OFFSET($BH$3,0,0,'Données projet'!$E$11+1,1))-AVERAGE(OFFSET($H$3,0,0,'Données projet'!$E$11+1,1))</f>
        <v>399.92909819003523</v>
      </c>
      <c r="BJ32" s="62">
        <f t="shared" si="38"/>
        <v>163.7053537268381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</v>
      </c>
      <c r="BY32" s="13">
        <f>IF('Données projet'!$A$114&gt;35,BY31+BX32-CG31,IF(A32&lt;'Données projet'!$A$114,$BV$205^A32,IF(A32='Données projet'!$A$114,'Données projet'!$B$114,BY31+BX32-CG31)))</f>
        <v>187.99999999999994</v>
      </c>
      <c r="BZ32" s="14">
        <f>BY32*VLOOKUP('Données projet'!$B$12,Paramètres!$A$1:$I$89,3,0)*VLOOKUP('Données projet'!$B$12,Paramètres!$A$1:$I$89,5,0)</f>
        <v>112.42399999999998</v>
      </c>
      <c r="CA32" s="14">
        <f t="shared" si="39"/>
        <v>29.901371354345123</v>
      </c>
      <c r="CB32" s="22">
        <f t="shared" si="10"/>
        <v>247.88335510881768</v>
      </c>
      <c r="CC32" s="62">
        <f t="shared" si="11"/>
        <v>539.99446621992888</v>
      </c>
      <c r="CD32" s="62">
        <f ca="1">AVERAGE(OFFSET($CC$3,0,0,'Données projet'!$E$12+1,1))-AVERAGE(OFFSET($H$3,0,0,'Données projet'!$E$12+1,1))</f>
        <v>309.32324918719803</v>
      </c>
      <c r="CE32" s="62">
        <f t="shared" si="40"/>
        <v>302.54354650449721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90</v>
      </c>
      <c r="CU32" s="18">
        <f>CT32*VLOOKUP('Données projet'!$B$13,Paramètres!$A$1:$I$89,3,0)*VLOOKUP('Données projet'!$B$13,Paramètres!$A$1:$I$89,5,0)</f>
        <v>91.26</v>
      </c>
      <c r="CV32" s="14">
        <f t="shared" si="41"/>
        <v>24.868860330902777</v>
      </c>
      <c r="CW32" s="22">
        <f t="shared" si="13"/>
        <v>202.25776507632233</v>
      </c>
      <c r="CX32" s="62">
        <f t="shared" si="14"/>
        <v>494.36887618743344</v>
      </c>
      <c r="CY32" s="62">
        <f ca="1">AVERAGE(OFFSET($CX$3,0,0,'Données projet'!$E$13+1,1))-AVERAGE(OFFSET($H$3,0,0,'Données projet'!$E$13+1,1))</f>
        <v>477.00263959594946</v>
      </c>
      <c r="CZ32" s="62">
        <f t="shared" si="42"/>
        <v>254.25036207346591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81.432000000000002</v>
      </c>
      <c r="DQ32" s="14">
        <f t="shared" si="43"/>
        <v>22.486953220240881</v>
      </c>
      <c r="DR32" s="22">
        <f t="shared" si="16"/>
        <v>180.99217685858619</v>
      </c>
      <c r="DS32" s="62">
        <f t="shared" si="17"/>
        <v>473.10328796969736</v>
      </c>
      <c r="DT32" s="62">
        <f ca="1">AVERAGE(OFFSET($DS$3,0,0,'Données projet'!$E$14+1,1))-AVERAGE(OFFSET($H$3,0,0,'Données projet'!$E$14+1,1))</f>
        <v>430.21146937947236</v>
      </c>
      <c r="DU32" s="62">
        <f t="shared" si="44"/>
        <v>231.36959598460686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154</v>
      </c>
      <c r="L33" s="13">
        <f>VLOOKUP(A33,'Données projet'!$A$35:$I$55,9,0)</f>
        <v>5.2</v>
      </c>
      <c r="M33" s="13">
        <f t="array" ref="M33">INDEX(L:L,MIN(IF(ISNUMBER(L33:L229),ROW(L33:L229),"")))</f>
        <v>5.2</v>
      </c>
      <c r="N33" s="14">
        <f>IF('Données projet'!$A$36&gt;35,N32+M33-V32,IF(A33&lt;'Données projet'!$A$36,$K$205^A33,IF(A33='Données projet'!$A$36,'Données projet'!$B$36,N32+M33-V32)))</f>
        <v>153.99999999999994</v>
      </c>
      <c r="O33" s="14">
        <f>N33*VLOOKUP('Données projet'!$B$9,Paramètres!$A$1:$I$89,3,0)*VLOOKUP('Données projet'!$B$9,Paramètres!$A$1:$I$89,5,0)</f>
        <v>139.33919999999995</v>
      </c>
      <c r="P33" s="14">
        <f t="shared" si="33"/>
        <v>36.145583836349623</v>
      </c>
      <c r="Q33" s="22">
        <f t="shared" si="2"/>
        <v>305.63599851497548</v>
      </c>
      <c r="R33" s="62">
        <f t="shared" si="0"/>
        <v>598.9693318483088</v>
      </c>
      <c r="S33" s="62">
        <f ca="1">AVERAGE(OFFSET($R$3,0,0,'Données projet'!$E$9+1,1))-AVERAGE(OFFSET($H$3,0,0,'Données projet'!$E$9+1,1))</f>
        <v>245.25496369542458</v>
      </c>
      <c r="T33" s="62">
        <f t="shared" si="34"/>
        <v>342.30266518164211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146.5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146.5</v>
      </c>
      <c r="AJ33" s="14">
        <f>AI33*VLOOKUP('Données projet'!$B$10,Paramètres!$A$1:$I$89,3,0)*VLOOKUP('Données projet'!$B$10,Paramètres!$A$1:$I$89,5,0)</f>
        <v>107.41379999999998</v>
      </c>
      <c r="AK33" s="14">
        <f t="shared" si="35"/>
        <v>28.720814528075064</v>
      </c>
      <c r="AL33" s="22">
        <f t="shared" si="4"/>
        <v>237.10112030306402</v>
      </c>
      <c r="AM33" s="62">
        <f t="shared" si="5"/>
        <v>530.43445363639739</v>
      </c>
      <c r="AN33" s="62">
        <f ca="1">AVERAGE(OFFSET($AM$3,0,0,'Données projet'!$E$10+1,1))-AVERAGE(OFFSET($H$3,0,0,'Données projet'!$E$10+1,1))</f>
        <v>295.09692454113895</v>
      </c>
      <c r="AO33" s="62">
        <f t="shared" si="36"/>
        <v>273.76778696973071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9.3000000000000007</v>
      </c>
      <c r="BC33" s="13">
        <f t="array" ref="BC33">INDEX(BB:BB,MIN(IF(ISNUMBER(BB33:BB229),ROW(BB33:BB229),"")))</f>
        <v>9.3000000000000007</v>
      </c>
      <c r="BD33" s="13">
        <f>IF('Données projet'!$A$88&gt;35,BD32+BC33-BL32,IF(A33&lt;'Données projet'!$A$88,$BA$205^A33,IF(A33='Données projet'!$A$88,'Données projet'!$B$88,BD32+BC33-BL32)))</f>
        <v>120.99999999999997</v>
      </c>
      <c r="BE33" s="14">
        <f>BD33*VLOOKUP('Données projet'!$B$11,Paramètres!$A$1:$I$89,3,0)*VLOOKUP('Données projet'!$B$11,Paramètres!$A$1:$I$89,5,0)</f>
        <v>56.627999999999986</v>
      </c>
      <c r="BF33" s="14">
        <f t="shared" si="37"/>
        <v>16.312872953208519</v>
      </c>
      <c r="BG33" s="22">
        <f t="shared" si="7"/>
        <v>127.03868706017147</v>
      </c>
      <c r="BH33" s="62">
        <f t="shared" si="8"/>
        <v>420.37202039350478</v>
      </c>
      <c r="BI33" s="62">
        <f ca="1">AVERAGE(OFFSET($BH$3,0,0,'Données projet'!$E$11+1,1))-AVERAGE(OFFSET($H$3,0,0,'Données projet'!$E$11+1,1))</f>
        <v>399.92909819003523</v>
      </c>
      <c r="BJ33" s="62">
        <f t="shared" si="38"/>
        <v>163.7053537268381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202</v>
      </c>
      <c r="BW33" s="13">
        <f>VLOOKUP(A33,'Données projet'!$A$113:$I$133,9,0)</f>
        <v>14</v>
      </c>
      <c r="BX33" s="13">
        <f t="array" ref="BX33">INDEX(BW:BW,MIN(IF(ISNUMBER(BW33:BW229),ROW(BW33:BW229),"")))</f>
        <v>14</v>
      </c>
      <c r="BY33" s="13">
        <f>IF('Données projet'!$A$114&gt;35,BY32+BX33-CG32,IF(A33&lt;'Données projet'!$A$114,$BV$205^A33,IF(A33='Données projet'!$A$114,'Données projet'!$B$114,BY32+BX33-CG32)))</f>
        <v>201.99999999999994</v>
      </c>
      <c r="BZ33" s="14">
        <f>BY33*VLOOKUP('Données projet'!$B$12,Paramètres!$A$1:$I$89,3,0)*VLOOKUP('Données projet'!$B$12,Paramètres!$A$1:$I$89,5,0)</f>
        <v>120.79599999999996</v>
      </c>
      <c r="CA33" s="14">
        <f t="shared" si="39"/>
        <v>31.860581725070222</v>
      </c>
      <c r="CB33" s="22">
        <f t="shared" si="10"/>
        <v>265.87687983783059</v>
      </c>
      <c r="CC33" s="62">
        <f t="shared" si="11"/>
        <v>559.2102131711639</v>
      </c>
      <c r="CD33" s="62">
        <f ca="1">AVERAGE(OFFSET($CC$3,0,0,'Données projet'!$E$12+1,1))-AVERAGE(OFFSET($H$3,0,0,'Données projet'!$E$12+1,1))</f>
        <v>309.32324918719803</v>
      </c>
      <c r="CE33" s="62">
        <f t="shared" si="40"/>
        <v>302.54354650449721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54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97</v>
      </c>
      <c r="CU33" s="18">
        <f>CT33*VLOOKUP('Données projet'!$B$13,Paramètres!$A$1:$I$89,3,0)*VLOOKUP('Données projet'!$B$13,Paramètres!$A$1:$I$89,5,0)</f>
        <v>98.358000000000004</v>
      </c>
      <c r="CV33" s="14">
        <f t="shared" si="41"/>
        <v>26.570437554143126</v>
      </c>
      <c r="CW33" s="22">
        <f t="shared" si="13"/>
        <v>217.58369540679928</v>
      </c>
      <c r="CX33" s="62">
        <f t="shared" si="14"/>
        <v>510.91702874013259</v>
      </c>
      <c r="CY33" s="62">
        <f ca="1">AVERAGE(OFFSET($CX$3,0,0,'Données projet'!$E$13+1,1))-AVERAGE(OFFSET($H$3,0,0,'Données projet'!$E$13+1,1))</f>
        <v>477.00263959594946</v>
      </c>
      <c r="CZ33" s="62">
        <f t="shared" si="42"/>
        <v>254.25036207346591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87.765600000000006</v>
      </c>
      <c r="DQ33" s="14">
        <f t="shared" si="43"/>
        <v>24.025555589247954</v>
      </c>
      <c r="DR33" s="22">
        <f t="shared" si="16"/>
        <v>194.7029293179402</v>
      </c>
      <c r="DS33" s="62">
        <f t="shared" si="17"/>
        <v>488.03626265127355</v>
      </c>
      <c r="DT33" s="62">
        <f ca="1">AVERAGE(OFFSET($DS$3,0,0,'Données projet'!$E$14+1,1))-AVERAGE(OFFSET($H$3,0,0,'Données projet'!$E$14+1,1))</f>
        <v>430.21146937947236</v>
      </c>
      <c r="DU33" s="62">
        <f t="shared" si="44"/>
        <v>231.36959598460686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4.2</v>
      </c>
      <c r="N34" s="14">
        <f>IF('Données projet'!$A$36&gt;35,N33+M34-V33,IF(A34&lt;'Données projet'!$A$36,$K$205^A34,IF(A34='Données projet'!$A$36,'Données projet'!$B$36,N33+M34-V33)))</f>
        <v>152.19999999999993</v>
      </c>
      <c r="O34" s="14">
        <f>N34*VLOOKUP('Données projet'!$B$9,Paramètres!$A$1:$I$89,3,0)*VLOOKUP('Données projet'!$B$9,Paramètres!$A$1:$I$89,5,0)</f>
        <v>137.71055999999993</v>
      </c>
      <c r="P34" s="14">
        <f t="shared" si="33"/>
        <v>35.772024702085233</v>
      </c>
      <c r="Q34" s="22">
        <f t="shared" si="2"/>
        <v>302.14883502279832</v>
      </c>
      <c r="R34" s="62">
        <f t="shared" si="0"/>
        <v>595.48216835613164</v>
      </c>
      <c r="S34" s="62">
        <f ca="1">AVERAGE(OFFSET($R$3,0,0,'Données projet'!$E$9+1,1))-AVERAGE(OFFSET($H$3,0,0,'Données projet'!$E$9+1,1))</f>
        <v>245.25496369542458</v>
      </c>
      <c r="T34" s="62">
        <f t="shared" si="34"/>
        <v>342.30266518164211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10.780000000000001</v>
      </c>
      <c r="AI34" s="14">
        <f>IF('Données projet'!$A$62&gt;35,AI33+AH34-AQ33,IF(A34&lt;'Données projet'!$A$62,$AF$205^A34,IF(A34='Données projet'!$A$62,'Données projet'!$B$62,AI33+AH34-AQ33)))</f>
        <v>157.28</v>
      </c>
      <c r="AJ34" s="14">
        <f>AI34*VLOOKUP('Données projet'!$B$10,Paramètres!$A$1:$I$89,3,0)*VLOOKUP('Données projet'!$B$10,Paramètres!$A$1:$I$89,5,0)</f>
        <v>115.317696</v>
      </c>
      <c r="AK34" s="14">
        <f t="shared" si="35"/>
        <v>30.580412003802305</v>
      </c>
      <c r="AL34" s="22">
        <f t="shared" si="4"/>
        <v>254.10587143995565</v>
      </c>
      <c r="AM34" s="62">
        <f t="shared" si="5"/>
        <v>547.43920477328902</v>
      </c>
      <c r="AN34" s="62">
        <f ca="1">AVERAGE(OFFSET($AM$3,0,0,'Données projet'!$E$10+1,1))-AVERAGE(OFFSET($H$3,0,0,'Données projet'!$E$10+1,1))</f>
        <v>295.09692454113895</v>
      </c>
      <c r="AO34" s="62">
        <f t="shared" si="36"/>
        <v>273.76778696973071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135.59999999999997</v>
      </c>
      <c r="BE34" s="14">
        <f>BD34*VLOOKUP('Données projet'!$B$11,Paramètres!$A$1:$I$89,3,0)*VLOOKUP('Données projet'!$B$11,Paramètres!$A$1:$I$89,5,0)</f>
        <v>63.460799999999985</v>
      </c>
      <c r="BF34" s="14">
        <f t="shared" si="37"/>
        <v>18.04039167659279</v>
      </c>
      <c r="BG34" s="22">
        <f t="shared" si="7"/>
        <v>141.94790883673241</v>
      </c>
      <c r="BH34" s="62">
        <f t="shared" si="8"/>
        <v>435.28124217006575</v>
      </c>
      <c r="BI34" s="62">
        <f ca="1">AVERAGE(OFFSET($BH$3,0,0,'Données projet'!$E$11+1,1))-AVERAGE(OFFSET($H$3,0,0,'Données projet'!$E$11+1,1))</f>
        <v>399.92909819003523</v>
      </c>
      <c r="BJ34" s="62">
        <f t="shared" si="38"/>
        <v>163.7053537268381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19.2</v>
      </c>
      <c r="BY34" s="13">
        <f>IF('Données projet'!$A$114&gt;35,BY33+BX34-CG33,IF(A34&lt;'Données projet'!$A$114,$BV$205^A34,IF(A34='Données projet'!$A$114,'Données projet'!$B$114,BY33+BX34-CG33)))</f>
        <v>167.19999999999993</v>
      </c>
      <c r="BZ34" s="14">
        <f>BY34*VLOOKUP('Données projet'!$B$12,Paramètres!$A$1:$I$89,3,0)*VLOOKUP('Données projet'!$B$12,Paramètres!$A$1:$I$89,5,0)</f>
        <v>99.985599999999977</v>
      </c>
      <c r="CA34" s="14">
        <f t="shared" si="39"/>
        <v>26.95856691816941</v>
      </c>
      <c r="CB34" s="22">
        <f t="shared" si="10"/>
        <v>221.094424049145</v>
      </c>
      <c r="CC34" s="62">
        <f t="shared" si="11"/>
        <v>514.42775738247838</v>
      </c>
      <c r="CD34" s="62">
        <f ca="1">AVERAGE(OFFSET($CC$3,0,0,'Données projet'!$E$12+1,1))-AVERAGE(OFFSET($H$3,0,0,'Données projet'!$E$12+1,1))</f>
        <v>309.32324918719803</v>
      </c>
      <c r="CE34" s="62">
        <f t="shared" si="40"/>
        <v>302.54354650449721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105</v>
      </c>
      <c r="CU34" s="18">
        <f>CT34*VLOOKUP('Données projet'!$B$13,Paramètres!$A$1:$I$89,3,0)*VLOOKUP('Données projet'!$B$13,Paramètres!$A$1:$I$89,5,0)</f>
        <v>106.47</v>
      </c>
      <c r="CV34" s="14">
        <f t="shared" si="41"/>
        <v>28.49771681771891</v>
      </c>
      <c r="CW34" s="22">
        <f t="shared" si="13"/>
        <v>235.06877345752704</v>
      </c>
      <c r="CX34" s="62">
        <f t="shared" si="14"/>
        <v>528.40210679086033</v>
      </c>
      <c r="CY34" s="62">
        <f ca="1">AVERAGE(OFFSET($CX$3,0,0,'Données projet'!$E$13+1,1))-AVERAGE(OFFSET($H$3,0,0,'Données projet'!$E$13+1,1))</f>
        <v>477.00263959594946</v>
      </c>
      <c r="CZ34" s="62">
        <f t="shared" si="42"/>
        <v>254.25036207346591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105</v>
      </c>
      <c r="DP34" s="18">
        <f>DO34*VLOOKUP('Données projet'!$B$14,Paramètres!$A$1:$I$89,3,0)*VLOOKUP('Données projet'!$B$14,Paramètres!$A$1:$I$89,5,0)</f>
        <v>95.004000000000005</v>
      </c>
      <c r="DQ34" s="14">
        <f t="shared" si="43"/>
        <v>25.768242550600785</v>
      </c>
      <c r="DR34" s="22">
        <f t="shared" si="16"/>
        <v>210.34498910896306</v>
      </c>
      <c r="DS34" s="62">
        <f t="shared" si="17"/>
        <v>503.67832244229635</v>
      </c>
      <c r="DT34" s="62">
        <f ca="1">AVERAGE(OFFSET($DS$3,0,0,'Données projet'!$E$14+1,1))-AVERAGE(OFFSET($H$3,0,0,'Données projet'!$E$14+1,1))</f>
        <v>430.21146937947236</v>
      </c>
      <c r="DU34" s="62">
        <f t="shared" si="44"/>
        <v>231.36959598460686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4.2</v>
      </c>
      <c r="N35" s="14">
        <f>IF('Données projet'!$A$36&gt;35,N34+M35-V34,IF(A35&lt;'Données projet'!$A$36,$K$205^A35,IF(A35='Données projet'!$A$36,'Données projet'!$B$36,N34+M35-V34)))</f>
        <v>156.39999999999992</v>
      </c>
      <c r="O35" s="14">
        <f>N35*VLOOKUP('Données projet'!$B$9,Paramètres!$A$1:$I$89,3,0)*VLOOKUP('Données projet'!$B$9,Paramètres!$A$1:$I$89,5,0)</f>
        <v>141.51071999999994</v>
      </c>
      <c r="P35" s="14">
        <f t="shared" si="33"/>
        <v>36.642873749766764</v>
      </c>
      <c r="Q35" s="22">
        <f t="shared" ref="Q35:Q66" si="53">(O35+P35)*0.475*44/12</f>
        <v>310.28417578084361</v>
      </c>
      <c r="R35" s="62">
        <f t="shared" si="0"/>
        <v>603.61750911417698</v>
      </c>
      <c r="S35" s="62">
        <f ca="1">AVERAGE(OFFSET($R$3,0,0,'Données projet'!$E$9+1,1))-AVERAGE(OFFSET($H$3,0,0,'Données projet'!$E$9+1,1))</f>
        <v>245.25496369542458</v>
      </c>
      <c r="T35" s="62">
        <f t="shared" si="34"/>
        <v>342.30266518164211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10.780000000000001</v>
      </c>
      <c r="AI35" s="14">
        <f>IF('Données projet'!$A$62&gt;35,AI34+AH35-AQ34,IF(A35&lt;'Données projet'!$A$62,$AF$205^A35,IF(A35='Données projet'!$A$62,'Données projet'!$B$62,AI34+AH35-AQ34)))</f>
        <v>168.06</v>
      </c>
      <c r="AJ35" s="14">
        <f>AI35*VLOOKUP('Données projet'!$B$10,Paramètres!$A$1:$I$89,3,0)*VLOOKUP('Données projet'!$B$10,Paramètres!$A$1:$I$89,5,0)</f>
        <v>123.22159199999999</v>
      </c>
      <c r="AK35" s="14">
        <f t="shared" si="35"/>
        <v>32.425220273069435</v>
      </c>
      <c r="AL35" s="22">
        <f t="shared" si="4"/>
        <v>271.08486470892927</v>
      </c>
      <c r="AM35" s="62">
        <f t="shared" si="5"/>
        <v>564.41819804226259</v>
      </c>
      <c r="AN35" s="62">
        <f ca="1">AVERAGE(OFFSET($AM$3,0,0,'Données projet'!$E$10+1,1))-AVERAGE(OFFSET($H$3,0,0,'Données projet'!$E$10+1,1))</f>
        <v>295.09692454113895</v>
      </c>
      <c r="AO35" s="62">
        <f t="shared" si="36"/>
        <v>273.76778696973071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150.19999999999996</v>
      </c>
      <c r="BE35" s="14">
        <f>BD35*VLOOKUP('Données projet'!$B$11,Paramètres!$A$1:$I$89,3,0)*VLOOKUP('Données projet'!$B$11,Paramètres!$A$1:$I$89,5,0)</f>
        <v>70.293599999999984</v>
      </c>
      <c r="BF35" s="14">
        <f t="shared" si="37"/>
        <v>19.746351028689723</v>
      </c>
      <c r="BG35" s="22">
        <f t="shared" si="7"/>
        <v>156.8195813749679</v>
      </c>
      <c r="BH35" s="62">
        <f t="shared" si="8"/>
        <v>450.15291470830118</v>
      </c>
      <c r="BI35" s="62">
        <f ca="1">AVERAGE(OFFSET($BH$3,0,0,'Données projet'!$E$11+1,1))-AVERAGE(OFFSET($H$3,0,0,'Données projet'!$E$11+1,1))</f>
        <v>399.92909819003523</v>
      </c>
      <c r="BJ35" s="62">
        <f t="shared" si="38"/>
        <v>163.7053537268381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19.2</v>
      </c>
      <c r="BY35" s="13">
        <f>IF('Données projet'!$A$114&gt;35,BY34+BX35-CG34,IF(A35&lt;'Données projet'!$A$114,$BV$205^A35,IF(A35='Données projet'!$A$114,'Données projet'!$B$114,BY34+BX35-CG34)))</f>
        <v>186.39999999999992</v>
      </c>
      <c r="BZ35" s="14">
        <f>BY35*VLOOKUP('Données projet'!$B$12,Paramètres!$A$1:$I$89,3,0)*VLOOKUP('Données projet'!$B$12,Paramètres!$A$1:$I$89,5,0)</f>
        <v>111.46719999999996</v>
      </c>
      <c r="CA35" s="14">
        <f t="shared" si="39"/>
        <v>29.676401310795534</v>
      </c>
      <c r="CB35" s="22">
        <f t="shared" si="10"/>
        <v>245.82510561630218</v>
      </c>
      <c r="CC35" s="62">
        <f t="shared" si="11"/>
        <v>539.15843894963552</v>
      </c>
      <c r="CD35" s="62">
        <f ca="1">AVERAGE(OFFSET($CC$3,0,0,'Données projet'!$E$12+1,1))-AVERAGE(OFFSET($H$3,0,0,'Données projet'!$E$12+1,1))</f>
        <v>309.32324918719803</v>
      </c>
      <c r="CE35" s="62">
        <f t="shared" si="40"/>
        <v>302.54354650449721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113</v>
      </c>
      <c r="CU35" s="18">
        <f>CT35*VLOOKUP('Données projet'!$B$13,Paramètres!$A$1:$I$89,3,0)*VLOOKUP('Données projet'!$B$13,Paramètres!$A$1:$I$89,5,0)</f>
        <v>114.58200000000001</v>
      </c>
      <c r="CV35" s="14">
        <f t="shared" si="41"/>
        <v>30.407962048850919</v>
      </c>
      <c r="CW35" s="22">
        <f t="shared" si="13"/>
        <v>252.52418390174873</v>
      </c>
      <c r="CX35" s="62">
        <f t="shared" si="14"/>
        <v>545.85751723508201</v>
      </c>
      <c r="CY35" s="62">
        <f ca="1">AVERAGE(OFFSET($CX$3,0,0,'Données projet'!$E$13+1,1))-AVERAGE(OFFSET($H$3,0,0,'Données projet'!$E$13+1,1))</f>
        <v>477.00263959594946</v>
      </c>
      <c r="CZ35" s="62">
        <f t="shared" si="42"/>
        <v>254.25036207346591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113</v>
      </c>
      <c r="DP35" s="18">
        <f>DO35*VLOOKUP('Données projet'!$B$14,Paramètres!$A$1:$I$89,3,0)*VLOOKUP('Données projet'!$B$14,Paramètres!$A$1:$I$89,5,0)</f>
        <v>102.24239999999999</v>
      </c>
      <c r="DQ35" s="14">
        <f t="shared" si="43"/>
        <v>27.495526976991481</v>
      </c>
      <c r="DR35" s="22">
        <f t="shared" si="16"/>
        <v>225.96022281826015</v>
      </c>
      <c r="DS35" s="62">
        <f t="shared" si="17"/>
        <v>519.29355615159352</v>
      </c>
      <c r="DT35" s="62">
        <f ca="1">AVERAGE(OFFSET($DS$3,0,0,'Données projet'!$E$14+1,1))-AVERAGE(OFFSET($H$3,0,0,'Données projet'!$E$14+1,1))</f>
        <v>430.21146937947236</v>
      </c>
      <c r="DU35" s="62">
        <f t="shared" si="44"/>
        <v>231.36959598460686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4.2</v>
      </c>
      <c r="N36" s="14">
        <f>IF('Données projet'!$A$36&gt;35,N35+M36-V35,IF(A36&lt;'Données projet'!$A$36,$K$205^A36,IF(A36='Données projet'!$A$36,'Données projet'!$B$36,N35+M36-V35)))</f>
        <v>160.59999999999991</v>
      </c>
      <c r="O36" s="14">
        <f>N36*VLOOKUP('Données projet'!$B$9,Paramètres!$A$1:$I$89,3,0)*VLOOKUP('Données projet'!$B$9,Paramètres!$A$1:$I$89,5,0)</f>
        <v>145.31087999999991</v>
      </c>
      <c r="P36" s="14">
        <f t="shared" si="33"/>
        <v>37.511004575106362</v>
      </c>
      <c r="Q36" s="22">
        <f t="shared" si="53"/>
        <v>318.41478230164341</v>
      </c>
      <c r="R36" s="62">
        <f t="shared" si="0"/>
        <v>611.74811563497678</v>
      </c>
      <c r="S36" s="62">
        <f ca="1">AVERAGE(OFFSET($R$3,0,0,'Données projet'!$E$9+1,1))-AVERAGE(OFFSET($H$3,0,0,'Données projet'!$E$9+1,1))</f>
        <v>245.25496369542458</v>
      </c>
      <c r="T36" s="62">
        <f t="shared" si="34"/>
        <v>342.30266518164211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10.780000000000001</v>
      </c>
      <c r="AI36" s="14">
        <f>IF('Données projet'!$A$62&gt;35,AI35+AH36-AQ35,IF(A36&lt;'Données projet'!$A$62,$AF$205^A36,IF(A36='Données projet'!$A$62,'Données projet'!$B$62,AI35+AH36-AQ35)))</f>
        <v>178.84</v>
      </c>
      <c r="AJ36" s="14">
        <f>AI36*VLOOKUP('Données projet'!$B$10,Paramètres!$A$1:$I$89,3,0)*VLOOKUP('Données projet'!$B$10,Paramètres!$A$1:$I$89,5,0)</f>
        <v>131.12548800000002</v>
      </c>
      <c r="AK36" s="14">
        <f t="shared" si="35"/>
        <v>34.256295943590352</v>
      </c>
      <c r="AL36" s="22">
        <f t="shared" si="4"/>
        <v>288.03994036841988</v>
      </c>
      <c r="AM36" s="62">
        <f t="shared" si="5"/>
        <v>581.37327370175319</v>
      </c>
      <c r="AN36" s="62">
        <f ca="1">AVERAGE(OFFSET($AM$3,0,0,'Données projet'!$E$10+1,1))-AVERAGE(OFFSET($H$3,0,0,'Données projet'!$E$10+1,1))</f>
        <v>295.09692454113895</v>
      </c>
      <c r="AO36" s="62">
        <f t="shared" si="36"/>
        <v>273.76778696973071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164.79999999999995</v>
      </c>
      <c r="BE36" s="14">
        <f>BD36*VLOOKUP('Données projet'!$B$11,Paramètres!$A$1:$I$89,3,0)*VLOOKUP('Données projet'!$B$11,Paramètres!$A$1:$I$89,5,0)</f>
        <v>77.126399999999975</v>
      </c>
      <c r="BF36" s="14">
        <f t="shared" si="37"/>
        <v>21.43308513655586</v>
      </c>
      <c r="BG36" s="22">
        <f t="shared" si="7"/>
        <v>171.65776994616806</v>
      </c>
      <c r="BH36" s="62">
        <f t="shared" si="8"/>
        <v>464.99110327950137</v>
      </c>
      <c r="BI36" s="62">
        <f ca="1">AVERAGE(OFFSET($BH$3,0,0,'Données projet'!$E$11+1,1))-AVERAGE(OFFSET($H$3,0,0,'Données projet'!$E$11+1,1))</f>
        <v>399.92909819003523</v>
      </c>
      <c r="BJ36" s="62">
        <f t="shared" si="38"/>
        <v>163.7053537268381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19.2</v>
      </c>
      <c r="BY36" s="13">
        <f>IF('Données projet'!$A$114&gt;35,BY35+BX36-CG35,IF(A36&lt;'Données projet'!$A$114,$BV$205^A36,IF(A36='Données projet'!$A$114,'Données projet'!$B$114,BY35+BX36-CG35)))</f>
        <v>205.59999999999991</v>
      </c>
      <c r="BZ36" s="14">
        <f>BY36*VLOOKUP('Données projet'!$B$12,Paramètres!$A$1:$I$89,3,0)*VLOOKUP('Données projet'!$B$12,Paramètres!$A$1:$I$89,5,0)</f>
        <v>122.94879999999996</v>
      </c>
      <c r="CA36" s="14">
        <f t="shared" si="39"/>
        <v>32.361783737668198</v>
      </c>
      <c r="CB36" s="22">
        <f t="shared" si="10"/>
        <v>270.49926667643871</v>
      </c>
      <c r="CC36" s="62">
        <f t="shared" si="11"/>
        <v>563.83260000977202</v>
      </c>
      <c r="CD36" s="62">
        <f ca="1">AVERAGE(OFFSET($CC$3,0,0,'Données projet'!$E$12+1,1))-AVERAGE(OFFSET($H$3,0,0,'Données projet'!$E$12+1,1))</f>
        <v>309.32324918719803</v>
      </c>
      <c r="CE36" s="62">
        <f t="shared" si="40"/>
        <v>302.54354650449721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121</v>
      </c>
      <c r="CU36" s="18">
        <f>CT36*VLOOKUP('Données projet'!$B$13,Paramètres!$A$1:$I$89,3,0)*VLOOKUP('Données projet'!$B$13,Paramètres!$A$1:$I$89,5,0)</f>
        <v>122.69400000000002</v>
      </c>
      <c r="CV36" s="14">
        <f t="shared" si="41"/>
        <v>32.302516360650685</v>
      </c>
      <c r="CW36" s="22">
        <f t="shared" si="13"/>
        <v>269.95226599479992</v>
      </c>
      <c r="CX36" s="62">
        <f t="shared" si="14"/>
        <v>563.28559932813323</v>
      </c>
      <c r="CY36" s="62">
        <f ca="1">AVERAGE(OFFSET($CX$3,0,0,'Données projet'!$E$13+1,1))-AVERAGE(OFFSET($H$3,0,0,'Données projet'!$E$13+1,1))</f>
        <v>477.00263959594946</v>
      </c>
      <c r="CZ36" s="62">
        <f t="shared" si="42"/>
        <v>254.25036207346591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121</v>
      </c>
      <c r="DP36" s="18">
        <f>DO36*VLOOKUP('Données projet'!$B$14,Paramètres!$A$1:$I$89,3,0)*VLOOKUP('Données projet'!$B$14,Paramètres!$A$1:$I$89,5,0)</f>
        <v>109.48079999999999</v>
      </c>
      <c r="DQ36" s="14">
        <f t="shared" si="43"/>
        <v>29.208623339903898</v>
      </c>
      <c r="DR36" s="22">
        <f t="shared" si="16"/>
        <v>241.5507456503326</v>
      </c>
      <c r="DS36" s="62">
        <f t="shared" si="17"/>
        <v>534.88407898366586</v>
      </c>
      <c r="DT36" s="62">
        <f ca="1">AVERAGE(OFFSET($DS$3,0,0,'Données projet'!$E$14+1,1))-AVERAGE(OFFSET($H$3,0,0,'Données projet'!$E$14+1,1))</f>
        <v>430.21146937947236</v>
      </c>
      <c r="DU36" s="62">
        <f t="shared" si="44"/>
        <v>231.36959598460686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4.2</v>
      </c>
      <c r="N37" s="14">
        <f>IF('Données projet'!$A$36&gt;35,N36+M37-V36,IF(A37&lt;'Données projet'!$A$36,$K$205^A37,IF(A37='Données projet'!$A$36,'Données projet'!$B$36,N36+M37-V36)))</f>
        <v>164.7999999999999</v>
      </c>
      <c r="O37" s="14">
        <f>N37*VLOOKUP('Données projet'!$B$9,Paramètres!$A$1:$I$89,3,0)*VLOOKUP('Données projet'!$B$9,Paramètres!$A$1:$I$89,5,0)</f>
        <v>149.11103999999989</v>
      </c>
      <c r="P37" s="14">
        <f t="shared" si="33"/>
        <v>38.376496436982357</v>
      </c>
      <c r="Q37" s="22">
        <f t="shared" si="53"/>
        <v>326.54079262774405</v>
      </c>
      <c r="R37" s="62">
        <f t="shared" si="0"/>
        <v>619.87412596107743</v>
      </c>
      <c r="S37" s="62">
        <f ca="1">AVERAGE(OFFSET($R$3,0,0,'Données projet'!$E$9+1,1))-AVERAGE(OFFSET($H$3,0,0,'Données projet'!$E$9+1,1))</f>
        <v>245.25496369542458</v>
      </c>
      <c r="T37" s="62">
        <f t="shared" si="34"/>
        <v>342.30266518164211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10.780000000000001</v>
      </c>
      <c r="AI37" s="14">
        <f>IF('Données projet'!$A$62&gt;35,AI36+AH37-AQ36,IF(A37&lt;'Données projet'!$A$62,$AF$205^A37,IF(A37='Données projet'!$A$62,'Données projet'!$B$62,AI36+AH37-AQ36)))</f>
        <v>189.62</v>
      </c>
      <c r="AJ37" s="14">
        <f>AI37*VLOOKUP('Données projet'!$B$10,Paramètres!$A$1:$I$89,3,0)*VLOOKUP('Données projet'!$B$10,Paramètres!$A$1:$I$89,5,0)</f>
        <v>139.02938399999999</v>
      </c>
      <c r="AK37" s="14">
        <f t="shared" si="35"/>
        <v>36.074561047114152</v>
      </c>
      <c r="AL37" s="22">
        <f t="shared" si="4"/>
        <v>304.97270429039048</v>
      </c>
      <c r="AM37" s="62">
        <f t="shared" si="5"/>
        <v>598.3060376237238</v>
      </c>
      <c r="AN37" s="62">
        <f ca="1">AVERAGE(OFFSET($AM$3,0,0,'Données projet'!$E$10+1,1))-AVERAGE(OFFSET($H$3,0,0,'Données projet'!$E$10+1,1))</f>
        <v>295.09692454113895</v>
      </c>
      <c r="AO37" s="62">
        <f t="shared" si="36"/>
        <v>273.76778696973071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179.39999999999995</v>
      </c>
      <c r="BE37" s="14">
        <f>BD37*VLOOKUP('Données projet'!$B$11,Paramètres!$A$1:$I$89,3,0)*VLOOKUP('Données projet'!$B$11,Paramètres!$A$1:$I$89,5,0)</f>
        <v>83.959199999999967</v>
      </c>
      <c r="BF37" s="14">
        <f t="shared" si="37"/>
        <v>23.10249088081062</v>
      </c>
      <c r="BG37" s="22">
        <f t="shared" si="7"/>
        <v>186.46577828407843</v>
      </c>
      <c r="BH37" s="62">
        <f t="shared" si="8"/>
        <v>479.79911161741177</v>
      </c>
      <c r="BI37" s="62">
        <f ca="1">AVERAGE(OFFSET($BH$3,0,0,'Données projet'!$E$11+1,1))-AVERAGE(OFFSET($H$3,0,0,'Données projet'!$E$11+1,1))</f>
        <v>399.92909819003523</v>
      </c>
      <c r="BJ37" s="62">
        <f t="shared" si="38"/>
        <v>163.7053537268381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19.2</v>
      </c>
      <c r="BY37" s="13">
        <f>IF('Données projet'!$A$114&gt;35,BY36+BX37-CG36,IF(A37&lt;'Données projet'!$A$114,$BV$205^A37,IF(A37='Données projet'!$A$114,'Données projet'!$B$114,BY36+BX37-CG36)))</f>
        <v>224.7999999999999</v>
      </c>
      <c r="BZ37" s="14">
        <f>BY37*VLOOKUP('Données projet'!$B$12,Paramètres!$A$1:$I$89,3,0)*VLOOKUP('Données projet'!$B$12,Paramètres!$A$1:$I$89,5,0)</f>
        <v>134.43039999999996</v>
      </c>
      <c r="CA37" s="14">
        <f t="shared" si="39"/>
        <v>35.018089455699787</v>
      </c>
      <c r="CB37" s="22">
        <f t="shared" si="10"/>
        <v>295.12278580201036</v>
      </c>
      <c r="CC37" s="62">
        <f t="shared" si="11"/>
        <v>588.45611913534367</v>
      </c>
      <c r="CD37" s="62">
        <f ca="1">AVERAGE(OFFSET($CC$3,0,0,'Données projet'!$E$12+1,1))-AVERAGE(OFFSET($H$3,0,0,'Données projet'!$E$12+1,1))</f>
        <v>309.32324918719803</v>
      </c>
      <c r="CE37" s="62">
        <f t="shared" si="40"/>
        <v>302.54354650449721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129</v>
      </c>
      <c r="CU37" s="18">
        <f>CT37*VLOOKUP('Données projet'!$B$13,Paramètres!$A$1:$I$89,3,0)*VLOOKUP('Données projet'!$B$13,Paramètres!$A$1:$I$89,5,0)</f>
        <v>130.80600000000001</v>
      </c>
      <c r="CV37" s="14">
        <f t="shared" si="41"/>
        <v>34.182535218254564</v>
      </c>
      <c r="CW37" s="22">
        <f t="shared" si="13"/>
        <v>287.35503217179337</v>
      </c>
      <c r="CX37" s="62">
        <f t="shared" si="14"/>
        <v>580.68836550512674</v>
      </c>
      <c r="CY37" s="62">
        <f ca="1">AVERAGE(OFFSET($CX$3,0,0,'Données projet'!$E$13+1,1))-AVERAGE(OFFSET($H$3,0,0,'Données projet'!$E$13+1,1))</f>
        <v>477.00263959594946</v>
      </c>
      <c r="CZ37" s="62">
        <f t="shared" si="42"/>
        <v>254.25036207346591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129</v>
      </c>
      <c r="DP37" s="18">
        <f>DO37*VLOOKUP('Données projet'!$B$14,Paramètres!$A$1:$I$89,3,0)*VLOOKUP('Données projet'!$B$14,Paramètres!$A$1:$I$89,5,0)</f>
        <v>116.71919999999999</v>
      </c>
      <c r="DQ37" s="14">
        <f t="shared" si="43"/>
        <v>30.908576435525887</v>
      </c>
      <c r="DR37" s="22">
        <f t="shared" si="16"/>
        <v>257.1183772918742</v>
      </c>
      <c r="DS37" s="62">
        <f t="shared" si="17"/>
        <v>550.45171062520751</v>
      </c>
      <c r="DT37" s="62">
        <f ca="1">AVERAGE(OFFSET($DS$3,0,0,'Données projet'!$E$14+1,1))-AVERAGE(OFFSET($H$3,0,0,'Données projet'!$E$14+1,1))</f>
        <v>430.21146937947236</v>
      </c>
      <c r="DU37" s="62">
        <f t="shared" si="44"/>
        <v>231.36959598460686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4.2</v>
      </c>
      <c r="M38" s="13">
        <f t="array" ref="M38">INDEX(L:L,MIN(IF(ISNUMBER(L38:L234),ROW(L38:L234),"")))</f>
        <v>4.2</v>
      </c>
      <c r="N38" s="14">
        <f>IF('Données projet'!$A$36&gt;35,N37+M38-V37,IF(A38&lt;'Données projet'!$A$36,$K$205^A38,IF(A38='Données projet'!$A$36,'Données projet'!$B$36,N37+M38-V37)))</f>
        <v>168.99999999999989</v>
      </c>
      <c r="O38" s="14">
        <f>N38*VLOOKUP('Données projet'!$B$9,Paramètres!$A$1:$I$89,3,0)*VLOOKUP('Données projet'!$B$9,Paramètres!$A$1:$I$89,5,0)</f>
        <v>152.91119999999989</v>
      </c>
      <c r="P38" s="14">
        <f t="shared" si="33"/>
        <v>39.239424324197508</v>
      </c>
      <c r="Q38" s="22">
        <f t="shared" si="53"/>
        <v>334.66233736464375</v>
      </c>
      <c r="R38" s="62">
        <f t="shared" si="0"/>
        <v>627.99567069797706</v>
      </c>
      <c r="S38" s="62">
        <f ca="1">AVERAGE(OFFSET($R$3,0,0,'Données projet'!$E$9+1,1))-AVERAGE(OFFSET($H$3,0,0,'Données projet'!$E$9+1,1))</f>
        <v>245.25496369542458</v>
      </c>
      <c r="T38" s="62">
        <f t="shared" si="34"/>
        <v>342.30266518164211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200.4</v>
      </c>
      <c r="AG38" s="13">
        <f>VLOOKUP(A38,'Données projet'!$A$61:$I$81,9,0)</f>
        <v>10.780000000000001</v>
      </c>
      <c r="AH38" s="13">
        <f t="array" ref="AH38">INDEX(AG:AG,MIN(IF(ISNUMBER(AG38:AG234),ROW(AG38:AG234),"")))</f>
        <v>10.780000000000001</v>
      </c>
      <c r="AI38" s="14">
        <f>IF('Données projet'!$A$62&gt;35,AI37+AH38-AQ37,IF(A38&lt;'Données projet'!$A$62,$AF$205^A38,IF(A38='Données projet'!$A$62,'Données projet'!$B$62,AI37+AH38-AQ37)))</f>
        <v>200.4</v>
      </c>
      <c r="AJ38" s="14">
        <f>AI38*VLOOKUP('Données projet'!$B$10,Paramètres!$A$1:$I$89,3,0)*VLOOKUP('Données projet'!$B$10,Paramètres!$A$1:$I$89,5,0)</f>
        <v>146.93328</v>
      </c>
      <c r="AK38" s="14">
        <f t="shared" si="35"/>
        <v>37.880826858029984</v>
      </c>
      <c r="AL38" s="22">
        <f t="shared" si="4"/>
        <v>321.88456944440219</v>
      </c>
      <c r="AM38" s="62">
        <f t="shared" si="5"/>
        <v>615.2179027777355</v>
      </c>
      <c r="AN38" s="62">
        <f ca="1">AVERAGE(OFFSET($AM$3,0,0,'Données projet'!$E$10+1,1))-AVERAGE(OFFSET($H$3,0,0,'Données projet'!$E$10+1,1))</f>
        <v>295.09692454113895</v>
      </c>
      <c r="AO38" s="62">
        <f t="shared" si="36"/>
        <v>273.76778696973071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193.99999999999994</v>
      </c>
      <c r="BE38" s="14">
        <f>BD38*VLOOKUP('Données projet'!$B$11,Paramètres!$A$1:$I$89,3,0)*VLOOKUP('Données projet'!$B$11,Paramètres!$A$1:$I$89,5,0)</f>
        <v>90.791999999999973</v>
      </c>
      <c r="BF38" s="14">
        <f t="shared" si="37"/>
        <v>24.756138813110173</v>
      </c>
      <c r="BG38" s="22">
        <f t="shared" si="7"/>
        <v>201.24634176616681</v>
      </c>
      <c r="BH38" s="62">
        <f t="shared" si="8"/>
        <v>494.57967509950015</v>
      </c>
      <c r="BI38" s="62">
        <f ca="1">AVERAGE(OFFSET($BH$3,0,0,'Données projet'!$E$11+1,1))-AVERAGE(OFFSET($H$3,0,0,'Données projet'!$E$11+1,1))</f>
        <v>399.92909819003523</v>
      </c>
      <c r="BJ38" s="62">
        <f t="shared" si="38"/>
        <v>163.7053537268381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244</v>
      </c>
      <c r="BW38" s="13">
        <f>VLOOKUP(A38,'Données projet'!$A$113:$I$133,9,0)</f>
        <v>19.2</v>
      </c>
      <c r="BX38" s="13">
        <f t="array" ref="BX38">INDEX(BW:BW,MIN(IF(ISNUMBER(BW38:BW234),ROW(BW38:BW234),"")))</f>
        <v>19.2</v>
      </c>
      <c r="BY38" s="13">
        <f>IF('Données projet'!$A$114&gt;35,BY37+BX38-CG37,IF(A38&lt;'Données projet'!$A$114,$BV$205^A38,IF(A38='Données projet'!$A$114,'Données projet'!$B$114,BY37+BX38-CG37)))</f>
        <v>243.99999999999989</v>
      </c>
      <c r="BZ38" s="14">
        <f>BY38*VLOOKUP('Données projet'!$B$12,Paramètres!$A$1:$I$89,3,0)*VLOOKUP('Données projet'!$B$12,Paramètres!$A$1:$I$89,5,0)</f>
        <v>145.91199999999995</v>
      </c>
      <c r="CA38" s="14">
        <f t="shared" si="39"/>
        <v>37.648084239987597</v>
      </c>
      <c r="CB38" s="22">
        <f t="shared" si="10"/>
        <v>319.70048005131156</v>
      </c>
      <c r="CC38" s="62">
        <f t="shared" si="11"/>
        <v>613.03381338464487</v>
      </c>
      <c r="CD38" s="62">
        <f ca="1">AVERAGE(OFFSET($CC$3,0,0,'Données projet'!$E$12+1,1))-AVERAGE(OFFSET($H$3,0,0,'Données projet'!$E$12+1,1))</f>
        <v>309.32324918719803</v>
      </c>
      <c r="CE38" s="62">
        <f t="shared" si="40"/>
        <v>302.54354650449721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52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137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137</v>
      </c>
      <c r="CU38" s="18">
        <f>CT38*VLOOKUP('Données projet'!$B$13,Paramètres!$A$1:$I$89,3,0)*VLOOKUP('Données projet'!$B$13,Paramètres!$A$1:$I$89,5,0)</f>
        <v>138.91800000000001</v>
      </c>
      <c r="CV38" s="14">
        <f t="shared" si="41"/>
        <v>36.049022673886341</v>
      </c>
      <c r="CW38" s="22">
        <f t="shared" si="13"/>
        <v>304.73423115701871</v>
      </c>
      <c r="CX38" s="62">
        <f t="shared" si="14"/>
        <v>598.06756449035197</v>
      </c>
      <c r="CY38" s="62">
        <f ca="1">AVERAGE(OFFSET($CX$3,0,0,'Données projet'!$E$13+1,1))-AVERAGE(OFFSET($H$3,0,0,'Données projet'!$E$13+1,1))</f>
        <v>477.00263959594946</v>
      </c>
      <c r="CZ38" s="62">
        <f t="shared" si="42"/>
        <v>254.25036207346591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123.9576</v>
      </c>
      <c r="DQ38" s="14">
        <f t="shared" si="43"/>
        <v>32.59629414926458</v>
      </c>
      <c r="DR38" s="22">
        <f t="shared" si="16"/>
        <v>272.6646989766358</v>
      </c>
      <c r="DS38" s="62">
        <f t="shared" si="17"/>
        <v>565.99803230996918</v>
      </c>
      <c r="DT38" s="62">
        <f ca="1">AVERAGE(OFFSET($DS$3,0,0,'Données projet'!$E$14+1,1))-AVERAGE(OFFSET($H$3,0,0,'Données projet'!$E$14+1,1))</f>
        <v>430.21146937947236</v>
      </c>
      <c r="DU38" s="62">
        <f t="shared" si="44"/>
        <v>231.36959598460686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</v>
      </c>
      <c r="N39" s="14">
        <f>IF('Données projet'!$A$36&gt;35,N38+M39-V38,IF(A39&lt;'Données projet'!$A$36,$K$205^A39,IF(A39='Données projet'!$A$36,'Données projet'!$B$36,N38+M39-V38)))</f>
        <v>167.7999999999999</v>
      </c>
      <c r="O39" s="14">
        <f>N39*VLOOKUP('Données projet'!$B$9,Paramètres!$A$1:$I$89,3,0)*VLOOKUP('Données projet'!$B$9,Paramètres!$A$1:$I$89,5,0)</f>
        <v>151.8254399999999</v>
      </c>
      <c r="P39" s="14">
        <f t="shared" si="33"/>
        <v>38.993130915848106</v>
      </c>
      <c r="Q39" s="22">
        <f t="shared" si="53"/>
        <v>332.34234434510194</v>
      </c>
      <c r="R39" s="62">
        <f t="shared" si="0"/>
        <v>625.67567767843525</v>
      </c>
      <c r="S39" s="62">
        <f ca="1">AVERAGE(OFFSET($R$3,0,0,'Données projet'!$E$9+1,1))-AVERAGE(OFFSET($H$3,0,0,'Données projet'!$E$9+1,1))</f>
        <v>245.25496369542458</v>
      </c>
      <c r="T39" s="62">
        <f t="shared" si="34"/>
        <v>342.30266518164211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9.4399999999999977</v>
      </c>
      <c r="AI39" s="14">
        <f>IF('Données projet'!$A$62&gt;35,AI38+AH39-AQ38,IF(A39&lt;'Données projet'!$A$62,$AF$205^A39,IF(A39='Données projet'!$A$62,'Données projet'!$B$62,AI38+AH39-AQ38)))</f>
        <v>153.84</v>
      </c>
      <c r="AJ39" s="14">
        <f>AI39*VLOOKUP('Données projet'!$B$10,Paramètres!$A$1:$I$89,3,0)*VLOOKUP('Données projet'!$B$10,Paramètres!$A$1:$I$89,5,0)</f>
        <v>112.79548800000001</v>
      </c>
      <c r="AK39" s="14">
        <f t="shared" si="35"/>
        <v>29.988658269290546</v>
      </c>
      <c r="AL39" s="22">
        <f t="shared" si="4"/>
        <v>248.68238808568103</v>
      </c>
      <c r="AM39" s="62">
        <f t="shared" si="5"/>
        <v>542.01572141901431</v>
      </c>
      <c r="AN39" s="62">
        <f ca="1">AVERAGE(OFFSET($AM$3,0,0,'Données projet'!$E$10+1,1))-AVERAGE(OFFSET($H$3,0,0,'Données projet'!$E$10+1,1))</f>
        <v>295.09692454113895</v>
      </c>
      <c r="AO39" s="62">
        <f t="shared" si="36"/>
        <v>273.76778696973071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</v>
      </c>
      <c r="BD39" s="13">
        <f>IF('Données projet'!$A$88&gt;35,BD38+BC39-BL38,IF(A39&lt;'Données projet'!$A$88,$BA$205^A39,IF(A39='Données projet'!$A$88,'Données projet'!$B$88,BD38+BC39-BL38)))</f>
        <v>208.59999999999994</v>
      </c>
      <c r="BE39" s="14">
        <f>BD39*VLOOKUP('Données projet'!$B$11,Paramètres!$A$1:$I$89,3,0)*VLOOKUP('Données projet'!$B$11,Paramètres!$A$1:$I$89,5,0)</f>
        <v>97.624799999999965</v>
      </c>
      <c r="BF39" s="14">
        <f t="shared" si="37"/>
        <v>26.395349675372152</v>
      </c>
      <c r="BG39" s="22">
        <f t="shared" si="7"/>
        <v>216.00176068460644</v>
      </c>
      <c r="BH39" s="62">
        <f t="shared" si="8"/>
        <v>509.33509401793975</v>
      </c>
      <c r="BI39" s="62">
        <f ca="1">AVERAGE(OFFSET($BH$3,0,0,'Données projet'!$E$11+1,1))-AVERAGE(OFFSET($H$3,0,0,'Données projet'!$E$11+1,1))</f>
        <v>399.92909819003523</v>
      </c>
      <c r="BJ39" s="62">
        <f t="shared" si="38"/>
        <v>163.7053537268381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18.399999999999999</v>
      </c>
      <c r="BY39" s="13">
        <f>IF('Données projet'!$A$114&gt;35,BY38+BX39-CG38,IF(A39&lt;'Données projet'!$A$114,$BV$205^A39,IF(A39='Données projet'!$A$114,'Données projet'!$B$114,BY38+BX39-CG38)))</f>
        <v>210.39999999999986</v>
      </c>
      <c r="BZ39" s="14">
        <f>BY39*VLOOKUP('Données projet'!$B$12,Paramètres!$A$1:$I$89,3,0)*VLOOKUP('Données projet'!$B$12,Paramètres!$A$1:$I$89,5,0)</f>
        <v>125.81919999999992</v>
      </c>
      <c r="CA39" s="14">
        <f t="shared" si="39"/>
        <v>33.028469001524932</v>
      </c>
      <c r="CB39" s="22">
        <f t="shared" si="10"/>
        <v>276.65969017765576</v>
      </c>
      <c r="CC39" s="62">
        <f t="shared" si="11"/>
        <v>569.99302351098913</v>
      </c>
      <c r="CD39" s="62">
        <f ca="1">AVERAGE(OFFSET($CC$3,0,0,'Données projet'!$E$12+1,1))-AVERAGE(OFFSET($H$3,0,0,'Données projet'!$E$12+1,1))</f>
        <v>309.32324918719803</v>
      </c>
      <c r="CE39" s="62">
        <f t="shared" si="40"/>
        <v>302.54354650449721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103.4</v>
      </c>
      <c r="CU39" s="18">
        <f>CT39*VLOOKUP('Données projet'!$B$13,Paramètres!$A$1:$I$89,3,0)*VLOOKUP('Données projet'!$B$13,Paramètres!$A$1:$I$89,5,0)</f>
        <v>104.84760000000001</v>
      </c>
      <c r="CV39" s="14">
        <f t="shared" si="41"/>
        <v>28.113670466115643</v>
      </c>
      <c r="CW39" s="22">
        <f t="shared" si="13"/>
        <v>231.57421272848475</v>
      </c>
      <c r="CX39" s="62">
        <f t="shared" si="14"/>
        <v>524.90754606181804</v>
      </c>
      <c r="CY39" s="62">
        <f ca="1">AVERAGE(OFFSET($CX$3,0,0,'Données projet'!$E$13+1,1))-AVERAGE(OFFSET($H$3,0,0,'Données projet'!$E$13+1,1))</f>
        <v>477.00263959594946</v>
      </c>
      <c r="CZ39" s="62">
        <f t="shared" si="42"/>
        <v>254.25036207346591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103.4</v>
      </c>
      <c r="DP39" s="18">
        <f>DO39*VLOOKUP('Données projet'!$B$14,Paramètres!$A$1:$I$89,3,0)*VLOOKUP('Données projet'!$B$14,Paramètres!$A$1:$I$89,5,0)</f>
        <v>93.556319999999999</v>
      </c>
      <c r="DQ39" s="14">
        <f t="shared" si="43"/>
        <v>25.420979659258073</v>
      </c>
      <c r="DR39" s="22">
        <f t="shared" si="16"/>
        <v>207.21879690654114</v>
      </c>
      <c r="DS39" s="62">
        <f t="shared" si="17"/>
        <v>500.55213023987449</v>
      </c>
      <c r="DT39" s="62">
        <f ca="1">AVERAGE(OFFSET($DS$3,0,0,'Données projet'!$E$14+1,1))-AVERAGE(OFFSET($H$3,0,0,'Données projet'!$E$14+1,1))</f>
        <v>430.21146937947236</v>
      </c>
      <c r="DU39" s="62">
        <f t="shared" si="44"/>
        <v>231.36959598460686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</v>
      </c>
      <c r="N40" s="14">
        <f>IF('Données projet'!$A$36&gt;35,N39+M40-V39,IF(A40&lt;'Données projet'!$A$36,$K$205^A40,IF(A40='Données projet'!$A$36,'Données projet'!$B$36,N39+M40-V39)))</f>
        <v>171.59999999999991</v>
      </c>
      <c r="O40" s="14">
        <f>N40*VLOOKUP('Données projet'!$B$9,Paramètres!$A$1:$I$89,3,0)*VLOOKUP('Données projet'!$B$9,Paramètres!$A$1:$I$89,5,0)</f>
        <v>155.26367999999991</v>
      </c>
      <c r="P40" s="14">
        <f t="shared" si="33"/>
        <v>39.77236412265178</v>
      </c>
      <c r="Q40" s="22">
        <f t="shared" si="53"/>
        <v>339.68777684695164</v>
      </c>
      <c r="R40" s="62">
        <f t="shared" si="0"/>
        <v>633.02111018028495</v>
      </c>
      <c r="S40" s="62">
        <f ca="1">AVERAGE(OFFSET($R$3,0,0,'Données projet'!$E$9+1,1))-AVERAGE(OFFSET($H$3,0,0,'Données projet'!$E$9+1,1))</f>
        <v>245.25496369542458</v>
      </c>
      <c r="T40" s="62">
        <f t="shared" si="34"/>
        <v>342.30266518164211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9.4399999999999977</v>
      </c>
      <c r="AI40" s="14">
        <f>IF('Données projet'!$A$62&gt;35,AI39+AH40-AQ39,IF(A40&lt;'Données projet'!$A$62,$AF$205^A40,IF(A40='Données projet'!$A$62,'Données projet'!$B$62,AI39+AH40-AQ39)))</f>
        <v>163.28</v>
      </c>
      <c r="AJ40" s="14">
        <f>AI40*VLOOKUP('Données projet'!$B$10,Paramètres!$A$1:$I$89,3,0)*VLOOKUP('Données projet'!$B$10,Paramètres!$A$1:$I$89,5,0)</f>
        <v>119.71689599999999</v>
      </c>
      <c r="AK40" s="14">
        <f t="shared" si="35"/>
        <v>31.608960861058836</v>
      </c>
      <c r="AL40" s="22">
        <f t="shared" si="4"/>
        <v>263.55920069967749</v>
      </c>
      <c r="AM40" s="62">
        <f t="shared" si="5"/>
        <v>556.89253403301086</v>
      </c>
      <c r="AN40" s="62">
        <f ca="1">AVERAGE(OFFSET($AM$3,0,0,'Données projet'!$E$10+1,1))-AVERAGE(OFFSET($H$3,0,0,'Données projet'!$E$10+1,1))</f>
        <v>295.09692454113895</v>
      </c>
      <c r="AO40" s="62">
        <f t="shared" si="36"/>
        <v>273.76778696973071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</v>
      </c>
      <c r="BD40" s="13">
        <f>IF('Données projet'!$A$88&gt;35,BD39+BC40-BL39,IF(A40&lt;'Données projet'!$A$88,$BA$205^A40,IF(A40='Données projet'!$A$88,'Données projet'!$B$88,BD39+BC40-BL39)))</f>
        <v>223.19999999999993</v>
      </c>
      <c r="BE40" s="14">
        <f>BD40*VLOOKUP('Données projet'!$B$11,Paramètres!$A$1:$I$89,3,0)*VLOOKUP('Données projet'!$B$11,Paramètres!$A$1:$I$89,5,0)</f>
        <v>104.45759999999997</v>
      </c>
      <c r="BF40" s="14">
        <f t="shared" si="37"/>
        <v>28.021248860498247</v>
      </c>
      <c r="BG40" s="22">
        <f t="shared" si="7"/>
        <v>230.73399509870103</v>
      </c>
      <c r="BH40" s="62">
        <f t="shared" si="8"/>
        <v>524.0673284320344</v>
      </c>
      <c r="BI40" s="62">
        <f ca="1">AVERAGE(OFFSET($BH$3,0,0,'Données projet'!$E$11+1,1))-AVERAGE(OFFSET($H$3,0,0,'Données projet'!$E$11+1,1))</f>
        <v>399.92909819003523</v>
      </c>
      <c r="BJ40" s="62">
        <f t="shared" si="38"/>
        <v>163.7053537268381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18.399999999999999</v>
      </c>
      <c r="BY40" s="13">
        <f>IF('Données projet'!$A$114&gt;35,BY39+BX40-CG39,IF(A40&lt;'Données projet'!$A$114,$BV$205^A40,IF(A40='Données projet'!$A$114,'Données projet'!$B$114,BY39+BX40-CG39)))</f>
        <v>228.79999999999987</v>
      </c>
      <c r="BZ40" s="14">
        <f>BY40*VLOOKUP('Données projet'!$B$12,Paramètres!$A$1:$I$89,3,0)*VLOOKUP('Données projet'!$B$12,Paramètres!$A$1:$I$89,5,0)</f>
        <v>136.82239999999993</v>
      </c>
      <c r="CA40" s="14">
        <f t="shared" si="39"/>
        <v>35.568092141139893</v>
      </c>
      <c r="CB40" s="22">
        <f t="shared" si="10"/>
        <v>300.24677381248517</v>
      </c>
      <c r="CC40" s="62">
        <f t="shared" si="11"/>
        <v>593.58010714581849</v>
      </c>
      <c r="CD40" s="62">
        <f ca="1">AVERAGE(OFFSET($CC$3,0,0,'Données projet'!$E$12+1,1))-AVERAGE(OFFSET($H$3,0,0,'Données projet'!$E$12+1,1))</f>
        <v>309.32324918719803</v>
      </c>
      <c r="CE40" s="62">
        <f t="shared" si="40"/>
        <v>302.54354650449721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111.80000000000001</v>
      </c>
      <c r="CU40" s="18">
        <f>CT40*VLOOKUP('Données projet'!$B$13,Paramètres!$A$1:$I$89,3,0)*VLOOKUP('Données projet'!$B$13,Paramètres!$A$1:$I$89,5,0)</f>
        <v>113.36520000000003</v>
      </c>
      <c r="CV40" s="14">
        <f t="shared" si="41"/>
        <v>30.122456058687614</v>
      </c>
      <c r="CW40" s="22">
        <f t="shared" si="13"/>
        <v>249.9076676355476</v>
      </c>
      <c r="CX40" s="62">
        <f t="shared" si="14"/>
        <v>543.24100096888094</v>
      </c>
      <c r="CY40" s="62">
        <f ca="1">AVERAGE(OFFSET($CX$3,0,0,'Données projet'!$E$13+1,1))-AVERAGE(OFFSET($H$3,0,0,'Données projet'!$E$13+1,1))</f>
        <v>477.00263959594946</v>
      </c>
      <c r="CZ40" s="62">
        <f t="shared" si="42"/>
        <v>254.25036207346591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111.80000000000001</v>
      </c>
      <c r="DP40" s="18">
        <f>DO40*VLOOKUP('Données projet'!$B$14,Paramètres!$A$1:$I$89,3,0)*VLOOKUP('Données projet'!$B$14,Paramètres!$A$1:$I$89,5,0)</f>
        <v>101.15664000000001</v>
      </c>
      <c r="DQ40" s="14">
        <f t="shared" si="43"/>
        <v>27.237366379381644</v>
      </c>
      <c r="DR40" s="22">
        <f t="shared" si="16"/>
        <v>223.61956111075639</v>
      </c>
      <c r="DS40" s="62">
        <f t="shared" si="17"/>
        <v>516.95289444408968</v>
      </c>
      <c r="DT40" s="62">
        <f ca="1">AVERAGE(OFFSET($DS$3,0,0,'Données projet'!$E$14+1,1))-AVERAGE(OFFSET($H$3,0,0,'Données projet'!$E$14+1,1))</f>
        <v>430.21146937947236</v>
      </c>
      <c r="DU40" s="62">
        <f t="shared" si="44"/>
        <v>231.36959598460686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</v>
      </c>
      <c r="N41" s="14">
        <f>IF('Données projet'!$A$36&gt;35,N40+M41-V40,IF(A41&lt;'Données projet'!$A$36,$K$205^A41,IF(A41='Données projet'!$A$36,'Données projet'!$B$36,N40+M41-V40)))</f>
        <v>175.39999999999992</v>
      </c>
      <c r="O41" s="14">
        <f>N41*VLOOKUP('Données projet'!$B$9,Paramètres!$A$1:$I$89,3,0)*VLOOKUP('Données projet'!$B$9,Paramètres!$A$1:$I$89,5,0)</f>
        <v>158.70191999999992</v>
      </c>
      <c r="P41" s="14">
        <f t="shared" si="33"/>
        <v>40.549591173644728</v>
      </c>
      <c r="Q41" s="22">
        <f t="shared" si="53"/>
        <v>347.02971529409774</v>
      </c>
      <c r="R41" s="62">
        <f t="shared" si="0"/>
        <v>640.363048627431</v>
      </c>
      <c r="S41" s="62">
        <f ca="1">AVERAGE(OFFSET($R$3,0,0,'Données projet'!$E$9+1,1))-AVERAGE(OFFSET($H$3,0,0,'Données projet'!$E$9+1,1))</f>
        <v>245.25496369542458</v>
      </c>
      <c r="T41" s="62">
        <f t="shared" si="34"/>
        <v>342.30266518164211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9.4399999999999977</v>
      </c>
      <c r="AI41" s="14">
        <f>IF('Données projet'!$A$62&gt;35,AI40+AH41-AQ40,IF(A41&lt;'Données projet'!$A$62,$AF$205^A41,IF(A41='Données projet'!$A$62,'Données projet'!$B$62,AI40+AH41-AQ40)))</f>
        <v>172.72</v>
      </c>
      <c r="AJ41" s="14">
        <f>AI41*VLOOKUP('Données projet'!$B$10,Paramètres!$A$1:$I$89,3,0)*VLOOKUP('Données projet'!$B$10,Paramètres!$A$1:$I$89,5,0)</f>
        <v>126.63830400000001</v>
      </c>
      <c r="AK41" s="14">
        <f t="shared" si="35"/>
        <v>33.218389610023145</v>
      </c>
      <c r="AL41" s="22">
        <f t="shared" si="4"/>
        <v>278.41707470412359</v>
      </c>
      <c r="AM41" s="62">
        <f t="shared" si="5"/>
        <v>571.75040803745696</v>
      </c>
      <c r="AN41" s="62">
        <f ca="1">AVERAGE(OFFSET($AM$3,0,0,'Données projet'!$E$10+1,1))-AVERAGE(OFFSET($H$3,0,0,'Données projet'!$E$10+1,1))</f>
        <v>295.09692454113895</v>
      </c>
      <c r="AO41" s="62">
        <f t="shared" si="36"/>
        <v>273.76778696973071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</v>
      </c>
      <c r="BD41" s="13">
        <f>IF('Données projet'!$A$88&gt;35,BD40+BC41-BL40,IF(A41&lt;'Données projet'!$A$88,$BA$205^A41,IF(A41='Données projet'!$A$88,'Données projet'!$B$88,BD40+BC41-BL40)))</f>
        <v>237.79999999999993</v>
      </c>
      <c r="BE41" s="14">
        <f>BD41*VLOOKUP('Données projet'!$B$11,Paramètres!$A$1:$I$89,3,0)*VLOOKUP('Données projet'!$B$11,Paramètres!$A$1:$I$89,5,0)</f>
        <v>111.29039999999998</v>
      </c>
      <c r="BF41" s="14">
        <f t="shared" si="37"/>
        <v>29.634806205918217</v>
      </c>
      <c r="BG41" s="22">
        <f t="shared" si="7"/>
        <v>245.44473414197418</v>
      </c>
      <c r="BH41" s="62">
        <f t="shared" si="8"/>
        <v>538.77806747530747</v>
      </c>
      <c r="BI41" s="62">
        <f ca="1">AVERAGE(OFFSET($BH$3,0,0,'Données projet'!$E$11+1,1))-AVERAGE(OFFSET($H$3,0,0,'Données projet'!$E$11+1,1))</f>
        <v>399.92909819003523</v>
      </c>
      <c r="BJ41" s="62">
        <f t="shared" si="38"/>
        <v>163.7053537268381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18.399999999999999</v>
      </c>
      <c r="BY41" s="13">
        <f>IF('Données projet'!$A$114&gt;35,BY40+BX41-CG40,IF(A41&lt;'Données projet'!$A$114,$BV$205^A41,IF(A41='Données projet'!$A$114,'Données projet'!$B$114,BY40+BX41-CG40)))</f>
        <v>247.19999999999987</v>
      </c>
      <c r="BZ41" s="14">
        <f>BY41*VLOOKUP('Données projet'!$B$12,Paramètres!$A$1:$I$89,3,0)*VLOOKUP('Données projet'!$B$12,Paramètres!$A$1:$I$89,5,0)</f>
        <v>147.82559999999992</v>
      </c>
      <c r="CA41" s="14">
        <f t="shared" si="39"/>
        <v>38.084026262138629</v>
      </c>
      <c r="CB41" s="22">
        <f t="shared" si="10"/>
        <v>323.79259907322461</v>
      </c>
      <c r="CC41" s="62">
        <f t="shared" si="11"/>
        <v>617.12593240655792</v>
      </c>
      <c r="CD41" s="62">
        <f ca="1">AVERAGE(OFFSET($CC$3,0,0,'Données projet'!$E$12+1,1))-AVERAGE(OFFSET($H$3,0,0,'Données projet'!$E$12+1,1))</f>
        <v>309.32324918719803</v>
      </c>
      <c r="CE41" s="62">
        <f t="shared" si="40"/>
        <v>302.54354650449721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120.20000000000002</v>
      </c>
      <c r="CU41" s="18">
        <f>CT41*VLOOKUP('Données projet'!$B$13,Paramètres!$A$1:$I$89,3,0)*VLOOKUP('Données projet'!$B$13,Paramètres!$A$1:$I$89,5,0)</f>
        <v>121.88280000000002</v>
      </c>
      <c r="CV41" s="14">
        <f t="shared" si="41"/>
        <v>32.113732800054677</v>
      </c>
      <c r="CW41" s="22">
        <f t="shared" si="13"/>
        <v>268.21062796009522</v>
      </c>
      <c r="CX41" s="62">
        <f t="shared" si="14"/>
        <v>561.54396129342854</v>
      </c>
      <c r="CY41" s="62">
        <f ca="1">AVERAGE(OFFSET($CX$3,0,0,'Données projet'!$E$13+1,1))-AVERAGE(OFFSET($H$3,0,0,'Données projet'!$E$13+1,1))</f>
        <v>477.00263959594946</v>
      </c>
      <c r="CZ41" s="62">
        <f t="shared" si="42"/>
        <v>254.25036207346591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120.20000000000002</v>
      </c>
      <c r="DP41" s="18">
        <f>DO41*VLOOKUP('Données projet'!$B$14,Paramètres!$A$1:$I$89,3,0)*VLOOKUP('Données projet'!$B$14,Paramètres!$A$1:$I$89,5,0)</f>
        <v>108.75696000000002</v>
      </c>
      <c r="DQ41" s="14">
        <f t="shared" si="43"/>
        <v>29.037921223305609</v>
      </c>
      <c r="DR41" s="22">
        <f t="shared" si="16"/>
        <v>239.99275146392395</v>
      </c>
      <c r="DS41" s="62">
        <f t="shared" si="17"/>
        <v>533.32608479725729</v>
      </c>
      <c r="DT41" s="62">
        <f ca="1">AVERAGE(OFFSET($DS$3,0,0,'Données projet'!$E$14+1,1))-AVERAGE(OFFSET($H$3,0,0,'Données projet'!$E$14+1,1))</f>
        <v>430.21146937947236</v>
      </c>
      <c r="DU41" s="62">
        <f t="shared" si="44"/>
        <v>231.36959598460686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</v>
      </c>
      <c r="N42" s="14">
        <f>IF('Données projet'!$A$36&gt;35,N41+M42-V41,IF(A42&lt;'Données projet'!$A$36,$K$205^A42,IF(A42='Données projet'!$A$36,'Données projet'!$B$36,N41+M42-V41)))</f>
        <v>179.19999999999993</v>
      </c>
      <c r="O42" s="14">
        <f>N42*VLOOKUP('Données projet'!$B$9,Paramètres!$A$1:$I$89,3,0)*VLOOKUP('Données projet'!$B$9,Paramètres!$A$1:$I$89,5,0)</f>
        <v>162.14015999999992</v>
      </c>
      <c r="P42" s="14">
        <f t="shared" si="33"/>
        <v>41.324860537333677</v>
      </c>
      <c r="Q42" s="22">
        <f t="shared" si="53"/>
        <v>354.36824410252262</v>
      </c>
      <c r="R42" s="62">
        <f t="shared" si="0"/>
        <v>647.70157743585594</v>
      </c>
      <c r="S42" s="62">
        <f ca="1">AVERAGE(OFFSET($R$3,0,0,'Données projet'!$E$9+1,1))-AVERAGE(OFFSET($H$3,0,0,'Données projet'!$E$9+1,1))</f>
        <v>245.25496369542458</v>
      </c>
      <c r="T42" s="62">
        <f t="shared" si="34"/>
        <v>342.30266518164211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9.4399999999999977</v>
      </c>
      <c r="AI42" s="14">
        <f>IF('Données projet'!$A$62&gt;35,AI41+AH42-AQ41,IF(A42&lt;'Données projet'!$A$62,$AF$205^A42,IF(A42='Données projet'!$A$62,'Données projet'!$B$62,AI41+AH42-AQ41)))</f>
        <v>182.16</v>
      </c>
      <c r="AJ42" s="14">
        <f>AI42*VLOOKUP('Données projet'!$B$10,Paramètres!$A$1:$I$89,3,0)*VLOOKUP('Données projet'!$B$10,Paramètres!$A$1:$I$89,5,0)</f>
        <v>133.55971199999999</v>
      </c>
      <c r="AK42" s="14">
        <f t="shared" si="35"/>
        <v>34.817606573626115</v>
      </c>
      <c r="AL42" s="22">
        <f t="shared" si="4"/>
        <v>293.25716318239881</v>
      </c>
      <c r="AM42" s="62">
        <f t="shared" si="5"/>
        <v>586.59049651573218</v>
      </c>
      <c r="AN42" s="62">
        <f ca="1">AVERAGE(OFFSET($AM$3,0,0,'Données projet'!$E$10+1,1))-AVERAGE(OFFSET($H$3,0,0,'Données projet'!$E$10+1,1))</f>
        <v>295.09692454113895</v>
      </c>
      <c r="AO42" s="62">
        <f t="shared" si="36"/>
        <v>273.76778696973071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</v>
      </c>
      <c r="BD42" s="13">
        <f>IF('Données projet'!$A$88&gt;35,BD41+BC42-BL41,IF(A42&lt;'Données projet'!$A$88,$BA$205^A42,IF(A42='Données projet'!$A$88,'Données projet'!$B$88,BD41+BC42-BL41)))</f>
        <v>252.39999999999992</v>
      </c>
      <c r="BE42" s="14">
        <f>BD42*VLOOKUP('Données projet'!$B$11,Paramètres!$A$1:$I$89,3,0)*VLOOKUP('Données projet'!$B$11,Paramètres!$A$1:$I$89,5,0)</f>
        <v>118.12319999999995</v>
      </c>
      <c r="BF42" s="14">
        <f t="shared" si="37"/>
        <v>31.236865730893584</v>
      </c>
      <c r="BG42" s="22">
        <f t="shared" si="7"/>
        <v>260.13544781463958</v>
      </c>
      <c r="BH42" s="62">
        <f t="shared" si="8"/>
        <v>553.46878114797289</v>
      </c>
      <c r="BI42" s="62">
        <f ca="1">AVERAGE(OFFSET($BH$3,0,0,'Données projet'!$E$11+1,1))-AVERAGE(OFFSET($H$3,0,0,'Données projet'!$E$11+1,1))</f>
        <v>399.92909819003523</v>
      </c>
      <c r="BJ42" s="62">
        <f t="shared" si="38"/>
        <v>163.7053537268381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18.399999999999999</v>
      </c>
      <c r="BY42" s="13">
        <f>IF('Données projet'!$A$114&gt;35,BY41+BX42-CG41,IF(A42&lt;'Données projet'!$A$114,$BV$205^A42,IF(A42='Données projet'!$A$114,'Données projet'!$B$114,BY41+BX42-CG41)))</f>
        <v>265.59999999999985</v>
      </c>
      <c r="BZ42" s="14">
        <f>BY42*VLOOKUP('Données projet'!$B$12,Paramètres!$A$1:$I$89,3,0)*VLOOKUP('Données projet'!$B$12,Paramètres!$A$1:$I$89,5,0)</f>
        <v>158.82879999999992</v>
      </c>
      <c r="CA42" s="14">
        <f t="shared" si="39"/>
        <v>40.578235128063113</v>
      </c>
      <c r="CB42" s="22">
        <f t="shared" si="10"/>
        <v>347.30058618137645</v>
      </c>
      <c r="CC42" s="62">
        <f t="shared" si="11"/>
        <v>640.63391951470976</v>
      </c>
      <c r="CD42" s="62">
        <f ca="1">AVERAGE(OFFSET($CC$3,0,0,'Données projet'!$E$12+1,1))-AVERAGE(OFFSET($H$3,0,0,'Données projet'!$E$12+1,1))</f>
        <v>309.32324918719803</v>
      </c>
      <c r="CE42" s="62">
        <f t="shared" si="40"/>
        <v>302.54354650449721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128.60000000000002</v>
      </c>
      <c r="CU42" s="18">
        <f>CT42*VLOOKUP('Données projet'!$B$13,Paramètres!$A$1:$I$89,3,0)*VLOOKUP('Données projet'!$B$13,Paramètres!$A$1:$I$89,5,0)</f>
        <v>130.40040000000002</v>
      </c>
      <c r="CV42" s="14">
        <f t="shared" si="41"/>
        <v>34.088863450406919</v>
      </c>
      <c r="CW42" s="22">
        <f t="shared" si="13"/>
        <v>286.48546717612544</v>
      </c>
      <c r="CX42" s="62">
        <f t="shared" si="14"/>
        <v>579.8188005094587</v>
      </c>
      <c r="CY42" s="62">
        <f ca="1">AVERAGE(OFFSET($CX$3,0,0,'Données projet'!$E$13+1,1))-AVERAGE(OFFSET($H$3,0,0,'Données projet'!$E$13+1,1))</f>
        <v>477.00263959594946</v>
      </c>
      <c r="CZ42" s="62">
        <f t="shared" si="42"/>
        <v>254.25036207346591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128.60000000000002</v>
      </c>
      <c r="DP42" s="18">
        <f>DO42*VLOOKUP('Données projet'!$B$14,Paramètres!$A$1:$I$89,3,0)*VLOOKUP('Données projet'!$B$14,Paramètres!$A$1:$I$89,5,0)</f>
        <v>116.35728000000002</v>
      </c>
      <c r="DQ42" s="14">
        <f t="shared" si="43"/>
        <v>30.823876427820704</v>
      </c>
      <c r="DR42" s="22">
        <f t="shared" si="16"/>
        <v>256.34051411178774</v>
      </c>
      <c r="DS42" s="62">
        <f t="shared" si="17"/>
        <v>549.67384744512105</v>
      </c>
      <c r="DT42" s="62">
        <f ca="1">AVERAGE(OFFSET($DS$3,0,0,'Données projet'!$E$14+1,1))-AVERAGE(OFFSET($H$3,0,0,'Données projet'!$E$14+1,1))</f>
        <v>430.21146937947236</v>
      </c>
      <c r="DU42" s="62">
        <f t="shared" si="44"/>
        <v>231.36959598460686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183</v>
      </c>
      <c r="L43" s="13">
        <f>VLOOKUP(A43,'Données projet'!$A$35:$I$55,9,0)</f>
        <v>3.8</v>
      </c>
      <c r="M43" s="13">
        <f t="array" ref="M43">INDEX(L:L,MIN(IF(ISNUMBER(L43:L239),ROW(L43:L239),"")))</f>
        <v>3.8</v>
      </c>
      <c r="N43" s="14">
        <f>IF('Données projet'!$A$36&gt;35,N42+M43-V42,IF(A43&lt;'Données projet'!$A$36,$K$205^A43,IF(A43='Données projet'!$A$36,'Données projet'!$B$36,N42+M43-V42)))</f>
        <v>182.99999999999994</v>
      </c>
      <c r="O43" s="14">
        <f>N43*VLOOKUP('Données projet'!$B$9,Paramètres!$A$1:$I$89,3,0)*VLOOKUP('Données projet'!$B$9,Paramètres!$A$1:$I$89,5,0)</f>
        <v>165.57839999999993</v>
      </c>
      <c r="P43" s="14">
        <f t="shared" si="33"/>
        <v>42.098218509199661</v>
      </c>
      <c r="Q43" s="22">
        <f t="shared" si="53"/>
        <v>361.70344390352261</v>
      </c>
      <c r="R43" s="62">
        <f t="shared" si="0"/>
        <v>655.03677723685587</v>
      </c>
      <c r="S43" s="62">
        <f ca="1">AVERAGE(OFFSET($R$3,0,0,'Données projet'!$E$9+1,1))-AVERAGE(OFFSET($H$3,0,0,'Données projet'!$E$9+1,1))</f>
        <v>245.25496369542458</v>
      </c>
      <c r="T43" s="62">
        <f t="shared" si="34"/>
        <v>342.30266518164211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191.6</v>
      </c>
      <c r="AG43" s="13">
        <f>VLOOKUP(A43,'Données projet'!$A$61:$I$81,9,0)</f>
        <v>9.4399999999999977</v>
      </c>
      <c r="AH43" s="13">
        <f t="array" ref="AH43">INDEX(AG:AG,MIN(IF(ISNUMBER(AG43:AG239),ROW(AG43:AG239),"")))</f>
        <v>9.4399999999999977</v>
      </c>
      <c r="AI43" s="14">
        <f>IF('Données projet'!$A$62&gt;35,AI42+AH43-AQ42,IF(A43&lt;'Données projet'!$A$62,$AF$205^A43,IF(A43='Données projet'!$A$62,'Données projet'!$B$62,AI42+AH43-AQ42)))</f>
        <v>191.6</v>
      </c>
      <c r="AJ43" s="14">
        <f>AI43*VLOOKUP('Données projet'!$B$10,Paramètres!$A$1:$I$89,3,0)*VLOOKUP('Données projet'!$B$10,Paramètres!$A$1:$I$89,5,0)</f>
        <v>140.48112</v>
      </c>
      <c r="AK43" s="14">
        <f t="shared" si="35"/>
        <v>36.40720131454038</v>
      </c>
      <c r="AL43" s="22">
        <f t="shared" si="4"/>
        <v>308.0804929561578</v>
      </c>
      <c r="AM43" s="62">
        <f t="shared" si="5"/>
        <v>601.41382628949111</v>
      </c>
      <c r="AN43" s="62">
        <f ca="1">AVERAGE(OFFSET($AM$3,0,0,'Données projet'!$E$10+1,1))-AVERAGE(OFFSET($H$3,0,0,'Données projet'!$E$10+1,1))</f>
        <v>295.09692454113895</v>
      </c>
      <c r="AO43" s="62">
        <f t="shared" si="36"/>
        <v>273.76778696973071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267</v>
      </c>
      <c r="BB43" s="13">
        <f>VLOOKUP(A43,'Données projet'!$A$87:$I$107,9,0)</f>
        <v>14.6</v>
      </c>
      <c r="BC43" s="13">
        <f t="array" ref="BC43">INDEX(BB:BB,MIN(IF(ISNUMBER(BB43:BB239),ROW(BB43:BB239),"")))</f>
        <v>14.6</v>
      </c>
      <c r="BD43" s="13">
        <f>IF('Données projet'!$A$88&gt;35,BD42+BC43-BL42,IF(A43&lt;'Données projet'!$A$88,$BA$205^A43,IF(A43='Données projet'!$A$88,'Données projet'!$B$88,BD42+BC43-BL42)))</f>
        <v>266.99999999999994</v>
      </c>
      <c r="BE43" s="14">
        <f>BD43*VLOOKUP('Données projet'!$B$11,Paramètres!$A$1:$I$89,3,0)*VLOOKUP('Données projet'!$B$11,Paramètres!$A$1:$I$89,5,0)</f>
        <v>124.95599999999997</v>
      </c>
      <c r="BF43" s="14">
        <f t="shared" si="37"/>
        <v>32.828168295117194</v>
      </c>
      <c r="BG43" s="22">
        <f t="shared" si="7"/>
        <v>274.80742644732908</v>
      </c>
      <c r="BH43" s="62">
        <f t="shared" si="8"/>
        <v>568.14075978066239</v>
      </c>
      <c r="BI43" s="62">
        <f ca="1">AVERAGE(OFFSET($BH$3,0,0,'Données projet'!$E$11+1,1))-AVERAGE(OFFSET($H$3,0,0,'Données projet'!$E$11+1,1))</f>
        <v>399.92909819003523</v>
      </c>
      <c r="BJ43" s="62">
        <f t="shared" si="38"/>
        <v>163.7053537268381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91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284</v>
      </c>
      <c r="BW43" s="13">
        <f>VLOOKUP(A43,'Données projet'!$A$113:$I$133,9,0)</f>
        <v>18.399999999999999</v>
      </c>
      <c r="BX43" s="13">
        <f t="array" ref="BX43">INDEX(BW:BW,MIN(IF(ISNUMBER(BW43:BW239),ROW(BW43:BW239),"")))</f>
        <v>18.399999999999999</v>
      </c>
      <c r="BY43" s="13">
        <f>IF('Données projet'!$A$114&gt;35,BY42+BX43-CG42,IF(A43&lt;'Données projet'!$A$114,$BV$205^A43,IF(A43='Données projet'!$A$114,'Données projet'!$B$114,BY42+BX43-CG42)))</f>
        <v>283.99999999999983</v>
      </c>
      <c r="BZ43" s="14">
        <f>BY43*VLOOKUP('Données projet'!$B$12,Paramètres!$A$1:$I$89,3,0)*VLOOKUP('Données projet'!$B$12,Paramètres!$A$1:$I$89,5,0)</f>
        <v>169.83199999999991</v>
      </c>
      <c r="CA43" s="14">
        <f t="shared" si="39"/>
        <v>43.052395009050429</v>
      </c>
      <c r="CB43" s="22">
        <f t="shared" si="10"/>
        <v>370.77365464076269</v>
      </c>
      <c r="CC43" s="62">
        <f t="shared" si="11"/>
        <v>664.106987974096</v>
      </c>
      <c r="CD43" s="62">
        <f ca="1">AVERAGE(OFFSET($CC$3,0,0,'Données projet'!$E$12+1,1))-AVERAGE(OFFSET($H$3,0,0,'Données projet'!$E$12+1,1))</f>
        <v>309.32324918719803</v>
      </c>
      <c r="CE43" s="62">
        <f t="shared" si="40"/>
        <v>302.54354650449721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137.00000000000003</v>
      </c>
      <c r="CU43" s="18">
        <f>CT43*VLOOKUP('Données projet'!$B$13,Paramètres!$A$1:$I$89,3,0)*VLOOKUP('Données projet'!$B$13,Paramètres!$A$1:$I$89,5,0)</f>
        <v>138.91800000000003</v>
      </c>
      <c r="CV43" s="14">
        <f t="shared" si="41"/>
        <v>36.049022673886341</v>
      </c>
      <c r="CW43" s="22">
        <f t="shared" si="13"/>
        <v>304.73423115701877</v>
      </c>
      <c r="CX43" s="62">
        <f t="shared" si="14"/>
        <v>598.06756449035208</v>
      </c>
      <c r="CY43" s="62">
        <f ca="1">AVERAGE(OFFSET($CX$3,0,0,'Données projet'!$E$13+1,1))-AVERAGE(OFFSET($H$3,0,0,'Données projet'!$E$13+1,1))</f>
        <v>477.00263959594946</v>
      </c>
      <c r="CZ43" s="62">
        <f t="shared" si="42"/>
        <v>254.25036207346591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137.00000000000003</v>
      </c>
      <c r="DP43" s="18">
        <f>DO43*VLOOKUP('Données projet'!$B$14,Paramètres!$A$1:$I$89,3,0)*VLOOKUP('Données projet'!$B$14,Paramètres!$A$1:$I$89,5,0)</f>
        <v>123.95760000000001</v>
      </c>
      <c r="DQ43" s="14">
        <f t="shared" si="43"/>
        <v>32.59629414926458</v>
      </c>
      <c r="DR43" s="22">
        <f t="shared" si="16"/>
        <v>272.6646989766358</v>
      </c>
      <c r="DS43" s="62">
        <f t="shared" si="17"/>
        <v>565.99803230996918</v>
      </c>
      <c r="DT43" s="62">
        <f ca="1">AVERAGE(OFFSET($DS$3,0,0,'Données projet'!$E$14+1,1))-AVERAGE(OFFSET($H$3,0,0,'Données projet'!$E$14+1,1))</f>
        <v>430.21146937947236</v>
      </c>
      <c r="DU43" s="62">
        <f t="shared" si="44"/>
        <v>231.36959598460686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182.79999999999995</v>
      </c>
      <c r="O44" s="14">
        <f>N44*VLOOKUP('Données projet'!$B$9,Paramètres!$A$1:$I$89,3,0)*VLOOKUP('Données projet'!$B$9,Paramètres!$A$1:$I$89,5,0)</f>
        <v>165.39743999999996</v>
      </c>
      <c r="P44" s="14">
        <f t="shared" si="33"/>
        <v>42.057562385840804</v>
      </c>
      <c r="Q44" s="22">
        <f t="shared" si="53"/>
        <v>361.31746248867267</v>
      </c>
      <c r="R44" s="62">
        <f t="shared" si="0"/>
        <v>654.65079582200599</v>
      </c>
      <c r="S44" s="62">
        <f ca="1">AVERAGE(OFFSET($R$3,0,0,'Données projet'!$E$9+1,1))-AVERAGE(OFFSET($H$3,0,0,'Données projet'!$E$9+1,1))</f>
        <v>245.25496369542458</v>
      </c>
      <c r="T44" s="62">
        <f t="shared" si="34"/>
        <v>342.30266518164211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8.2000000000000064</v>
      </c>
      <c r="AI44" s="14">
        <f>IF('Données projet'!$A$62&gt;35,AI43+AH44-AQ43,IF(A44&lt;'Données projet'!$A$62,$AF$205^A44,IF(A44='Données projet'!$A$62,'Données projet'!$B$62,AI43+AH44-AQ43)))</f>
        <v>199.8</v>
      </c>
      <c r="AJ44" s="14">
        <f>AI44*VLOOKUP('Données projet'!$B$10,Paramètres!$A$1:$I$89,3,0)*VLOOKUP('Données projet'!$B$10,Paramètres!$A$1:$I$89,5,0)</f>
        <v>146.49336000000002</v>
      </c>
      <c r="AK44" s="14">
        <f t="shared" si="35"/>
        <v>37.78059530839176</v>
      </c>
      <c r="AL44" s="22">
        <f t="shared" si="4"/>
        <v>320.943805495449</v>
      </c>
      <c r="AM44" s="62">
        <f t="shared" si="5"/>
        <v>614.27713882878231</v>
      </c>
      <c r="AN44" s="62">
        <f ca="1">AVERAGE(OFFSET($AM$3,0,0,'Données projet'!$E$10+1,1))-AVERAGE(OFFSET($H$3,0,0,'Données projet'!$E$10+1,1))</f>
        <v>295.09692454113895</v>
      </c>
      <c r="AO44" s="62">
        <f t="shared" si="36"/>
        <v>273.76778696973071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20.399999999999999</v>
      </c>
      <c r="BD44" s="13">
        <f>IF('Données projet'!$A$88&gt;35,BD43+BC44-BL43,IF(A44&lt;'Données projet'!$A$88,$BA$205^A44,IF(A44='Données projet'!$A$88,'Données projet'!$B$88,BD43+BC44-BL43)))</f>
        <v>196.39999999999992</v>
      </c>
      <c r="BE44" s="14">
        <f>BD44*VLOOKUP('Données projet'!$B$11,Paramètres!$A$1:$I$89,3,0)*VLOOKUP('Données projet'!$B$11,Paramètres!$A$1:$I$89,5,0)</f>
        <v>91.915199999999956</v>
      </c>
      <c r="BF44" s="14">
        <f t="shared" si="37"/>
        <v>25.026557534351902</v>
      </c>
      <c r="BG44" s="22">
        <f t="shared" si="7"/>
        <v>203.67356103899616</v>
      </c>
      <c r="BH44" s="62">
        <f t="shared" si="8"/>
        <v>497.0068943723295</v>
      </c>
      <c r="BI44" s="62">
        <f ca="1">AVERAGE(OFFSET($BH$3,0,0,'Données projet'!$E$11+1,1))-AVERAGE(OFFSET($H$3,0,0,'Données projet'!$E$11+1,1))</f>
        <v>399.92909819003523</v>
      </c>
      <c r="BJ44" s="62">
        <f t="shared" si="38"/>
        <v>163.7053537268381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18.2</v>
      </c>
      <c r="BY44" s="13">
        <f>IF('Données projet'!$A$114&gt;35,BY43+BX44-CG43,IF(A44&lt;'Données projet'!$A$114,$BV$205^A44,IF(A44='Données projet'!$A$114,'Données projet'!$B$114,BY43+BX44-CG43)))</f>
        <v>254.19999999999982</v>
      </c>
      <c r="BZ44" s="14">
        <f>BY44*VLOOKUP('Données projet'!$B$12,Paramètres!$A$1:$I$89,3,0)*VLOOKUP('Données projet'!$B$12,Paramètres!$A$1:$I$89,5,0)</f>
        <v>152.0115999999999</v>
      </c>
      <c r="CA44" s="14">
        <f t="shared" si="39"/>
        <v>39.035373906584852</v>
      </c>
      <c r="CB44" s="22">
        <f t="shared" si="10"/>
        <v>332.7401462206351</v>
      </c>
      <c r="CC44" s="62">
        <f t="shared" si="11"/>
        <v>626.07347955396835</v>
      </c>
      <c r="CD44" s="62">
        <f ca="1">AVERAGE(OFFSET($CC$3,0,0,'Données projet'!$E$12+1,1))-AVERAGE(OFFSET($H$3,0,0,'Données projet'!$E$12+1,1))</f>
        <v>309.32324918719803</v>
      </c>
      <c r="CE44" s="62">
        <f t="shared" si="40"/>
        <v>302.54354650449721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145.40000000000003</v>
      </c>
      <c r="CU44" s="18">
        <f>CT44*VLOOKUP('Données projet'!$B$13,Paramètres!$A$1:$I$89,3,0)*VLOOKUP('Données projet'!$B$13,Paramètres!$A$1:$I$89,5,0)</f>
        <v>147.43560000000002</v>
      </c>
      <c r="CV44" s="14">
        <f t="shared" si="41"/>
        <v>37.99523294834102</v>
      </c>
      <c r="CW44" s="22">
        <f t="shared" si="13"/>
        <v>322.95870071836066</v>
      </c>
      <c r="CX44" s="62">
        <f t="shared" si="14"/>
        <v>616.29203405169392</v>
      </c>
      <c r="CY44" s="62">
        <f ca="1">AVERAGE(OFFSET($CX$3,0,0,'Données projet'!$E$13+1,1))-AVERAGE(OFFSET($H$3,0,0,'Données projet'!$E$13+1,1))</f>
        <v>477.00263959594946</v>
      </c>
      <c r="CZ44" s="62">
        <f t="shared" si="42"/>
        <v>254.25036207346591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145.40000000000003</v>
      </c>
      <c r="DP44" s="18">
        <f>DO44*VLOOKUP('Données projet'!$B$14,Paramètres!$A$1:$I$89,3,0)*VLOOKUP('Données projet'!$B$14,Paramètres!$A$1:$I$89,5,0)</f>
        <v>131.55792000000002</v>
      </c>
      <c r="DQ44" s="14">
        <f t="shared" si="43"/>
        <v>34.3560989338864</v>
      </c>
      <c r="DR44" s="22">
        <f t="shared" si="16"/>
        <v>288.96691630985219</v>
      </c>
      <c r="DS44" s="62">
        <f t="shared" si="17"/>
        <v>582.30024964318545</v>
      </c>
      <c r="DT44" s="62">
        <f ca="1">AVERAGE(OFFSET($DS$3,0,0,'Données projet'!$E$14+1,1))-AVERAGE(OFFSET($H$3,0,0,'Données projet'!$E$14+1,1))</f>
        <v>430.21146937947236</v>
      </c>
      <c r="DU44" s="62">
        <f t="shared" si="44"/>
        <v>231.36959598460686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186.59999999999997</v>
      </c>
      <c r="O45" s="14">
        <f>N45*VLOOKUP('Données projet'!$B$9,Paramètres!$A$1:$I$89,3,0)*VLOOKUP('Données projet'!$B$9,Paramètres!$A$1:$I$89,5,0)</f>
        <v>168.83567999999994</v>
      </c>
      <c r="P45" s="14">
        <f t="shared" si="33"/>
        <v>42.829150426593394</v>
      </c>
      <c r="Q45" s="22">
        <f t="shared" si="53"/>
        <v>368.64957965965004</v>
      </c>
      <c r="R45" s="62">
        <f t="shared" si="0"/>
        <v>661.9829129929833</v>
      </c>
      <c r="S45" s="62">
        <f ca="1">AVERAGE(OFFSET($R$3,0,0,'Données projet'!$E$9+1,1))-AVERAGE(OFFSET($H$3,0,0,'Données projet'!$E$9+1,1))</f>
        <v>245.25496369542458</v>
      </c>
      <c r="T45" s="62">
        <f t="shared" si="34"/>
        <v>342.30266518164211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8.2000000000000064</v>
      </c>
      <c r="AI45" s="14">
        <f>IF('Données projet'!$A$62&gt;35,AI44+AH45-AQ44,IF(A45&lt;'Données projet'!$A$62,$AF$205^A45,IF(A45='Données projet'!$A$62,'Données projet'!$B$62,AI44+AH45-AQ44)))</f>
        <v>208.00000000000003</v>
      </c>
      <c r="AJ45" s="14">
        <f>AI45*VLOOKUP('Données projet'!$B$10,Paramètres!$A$1:$I$89,3,0)*VLOOKUP('Données projet'!$B$10,Paramètres!$A$1:$I$89,5,0)</f>
        <v>152.50560000000002</v>
      </c>
      <c r="AK45" s="14">
        <f t="shared" si="35"/>
        <v>39.147442061162216</v>
      </c>
      <c r="AL45" s="22">
        <f t="shared" si="4"/>
        <v>333.79571492319093</v>
      </c>
      <c r="AM45" s="62">
        <f t="shared" si="5"/>
        <v>627.12904825652424</v>
      </c>
      <c r="AN45" s="62">
        <f ca="1">AVERAGE(OFFSET($AM$3,0,0,'Données projet'!$E$10+1,1))-AVERAGE(OFFSET($H$3,0,0,'Données projet'!$E$10+1,1))</f>
        <v>295.09692454113895</v>
      </c>
      <c r="AO45" s="62">
        <f t="shared" si="36"/>
        <v>273.76778696973071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20.399999999999999</v>
      </c>
      <c r="BD45" s="13">
        <f>IF('Données projet'!$A$88&gt;35,BD44+BC45-BL44,IF(A45&lt;'Données projet'!$A$88,$BA$205^A45,IF(A45='Données projet'!$A$88,'Données projet'!$B$88,BD44+BC45-BL44)))</f>
        <v>216.79999999999993</v>
      </c>
      <c r="BE45" s="14">
        <f>BD45*VLOOKUP('Données projet'!$B$11,Paramètres!$A$1:$I$89,3,0)*VLOOKUP('Données projet'!$B$11,Paramètres!$A$1:$I$89,5,0)</f>
        <v>101.46239999999997</v>
      </c>
      <c r="BF45" s="14">
        <f t="shared" si="37"/>
        <v>27.310099257465147</v>
      </c>
      <c r="BG45" s="22">
        <f t="shared" si="7"/>
        <v>224.27876954008505</v>
      </c>
      <c r="BH45" s="62">
        <f t="shared" si="8"/>
        <v>517.61210287341839</v>
      </c>
      <c r="BI45" s="62">
        <f ca="1">AVERAGE(OFFSET($BH$3,0,0,'Données projet'!$E$11+1,1))-AVERAGE(OFFSET($H$3,0,0,'Données projet'!$E$11+1,1))</f>
        <v>399.92909819003523</v>
      </c>
      <c r="BJ45" s="62">
        <f t="shared" si="38"/>
        <v>163.7053537268381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18.2</v>
      </c>
      <c r="BY45" s="13">
        <f>IF('Données projet'!$A$114&gt;35,BY44+BX45-CG44,IF(A45&lt;'Données projet'!$A$114,$BV$205^A45,IF(A45='Données projet'!$A$114,'Données projet'!$B$114,BY44+BX45-CG44)))</f>
        <v>272.39999999999981</v>
      </c>
      <c r="BZ45" s="14">
        <f>BY45*VLOOKUP('Données projet'!$B$12,Paramètres!$A$1:$I$89,3,0)*VLOOKUP('Données projet'!$B$12,Paramètres!$A$1:$I$89,5,0)</f>
        <v>162.8951999999999</v>
      </c>
      <c r="CA45" s="14">
        <f t="shared" si="39"/>
        <v>41.494852720458489</v>
      </c>
      <c r="CB45" s="22">
        <f t="shared" si="10"/>
        <v>355.97934182146497</v>
      </c>
      <c r="CC45" s="62">
        <f t="shared" si="11"/>
        <v>649.31267515479828</v>
      </c>
      <c r="CD45" s="62">
        <f ca="1">AVERAGE(OFFSET($CC$3,0,0,'Données projet'!$E$12+1,1))-AVERAGE(OFFSET($H$3,0,0,'Données projet'!$E$12+1,1))</f>
        <v>309.32324918719803</v>
      </c>
      <c r="CE45" s="62">
        <f t="shared" si="40"/>
        <v>302.54354650449721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153.80000000000004</v>
      </c>
      <c r="CU45" s="18">
        <f>CT45*VLOOKUP('Données projet'!$B$13,Paramètres!$A$1:$I$89,3,0)*VLOOKUP('Données projet'!$B$13,Paramètres!$A$1:$I$89,5,0)</f>
        <v>155.95320000000004</v>
      </c>
      <c r="CV45" s="14">
        <f t="shared" si="41"/>
        <v>39.928391937903875</v>
      </c>
      <c r="CW45" s="22">
        <f t="shared" si="13"/>
        <v>341.16043929184929</v>
      </c>
      <c r="CX45" s="62">
        <f t="shared" si="14"/>
        <v>634.4937726251826</v>
      </c>
      <c r="CY45" s="62">
        <f ca="1">AVERAGE(OFFSET($CX$3,0,0,'Données projet'!$E$13+1,1))-AVERAGE(OFFSET($H$3,0,0,'Données projet'!$E$13+1,1))</f>
        <v>477.00263959594946</v>
      </c>
      <c r="CZ45" s="62">
        <f t="shared" si="42"/>
        <v>254.25036207346591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153.80000000000004</v>
      </c>
      <c r="DP45" s="18">
        <f>DO45*VLOOKUP('Données projet'!$B$14,Paramètres!$A$1:$I$89,3,0)*VLOOKUP('Données projet'!$B$14,Paramètres!$A$1:$I$89,5,0)</f>
        <v>139.15824000000003</v>
      </c>
      <c r="DQ45" s="14">
        <f t="shared" si="43"/>
        <v>36.104102468715482</v>
      </c>
      <c r="DR45" s="22">
        <f t="shared" si="16"/>
        <v>305.24857979967953</v>
      </c>
      <c r="DS45" s="62">
        <f t="shared" si="17"/>
        <v>598.5819131330129</v>
      </c>
      <c r="DT45" s="62">
        <f ca="1">AVERAGE(OFFSET($DS$3,0,0,'Données projet'!$E$14+1,1))-AVERAGE(OFFSET($H$3,0,0,'Données projet'!$E$14+1,1))</f>
        <v>430.21146937947236</v>
      </c>
      <c r="DU45" s="62">
        <f t="shared" si="44"/>
        <v>231.36959598460686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190.39999999999998</v>
      </c>
      <c r="O46" s="14">
        <f>N46*VLOOKUP('Données projet'!$B$9,Paramètres!$A$1:$I$89,3,0)*VLOOKUP('Données projet'!$B$9,Paramètres!$A$1:$I$89,5,0)</f>
        <v>172.27391999999998</v>
      </c>
      <c r="P46" s="14">
        <f t="shared" si="33"/>
        <v>43.598911513699605</v>
      </c>
      <c r="Q46" s="22">
        <f t="shared" si="53"/>
        <v>375.97851488636002</v>
      </c>
      <c r="R46" s="62">
        <f t="shared" si="0"/>
        <v>669.31184821969327</v>
      </c>
      <c r="S46" s="62">
        <f ca="1">AVERAGE(OFFSET($R$3,0,0,'Données projet'!$E$9+1,1))-AVERAGE(OFFSET($H$3,0,0,'Données projet'!$E$9+1,1))</f>
        <v>245.25496369542458</v>
      </c>
      <c r="T46" s="62">
        <f t="shared" si="34"/>
        <v>342.30266518164211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8.2000000000000064</v>
      </c>
      <c r="AI46" s="14">
        <f>IF('Données projet'!$A$62&gt;35,AI45+AH46-AQ45,IF(A46&lt;'Données projet'!$A$62,$AF$205^A46,IF(A46='Données projet'!$A$62,'Données projet'!$B$62,AI45+AH46-AQ45)))</f>
        <v>216.20000000000005</v>
      </c>
      <c r="AJ46" s="14">
        <f>AI46*VLOOKUP('Données projet'!$B$10,Paramètres!$A$1:$I$89,3,0)*VLOOKUP('Données projet'!$B$10,Paramètres!$A$1:$I$89,5,0)</f>
        <v>158.51784000000004</v>
      </c>
      <c r="AK46" s="14">
        <f t="shared" si="35"/>
        <v>40.508029221174901</v>
      </c>
      <c r="AL46" s="22">
        <f t="shared" si="4"/>
        <v>346.63672222687961</v>
      </c>
      <c r="AM46" s="62">
        <f t="shared" si="5"/>
        <v>639.97005556021293</v>
      </c>
      <c r="AN46" s="62">
        <f ca="1">AVERAGE(OFFSET($AM$3,0,0,'Données projet'!$E$10+1,1))-AVERAGE(OFFSET($H$3,0,0,'Données projet'!$E$10+1,1))</f>
        <v>295.09692454113895</v>
      </c>
      <c r="AO46" s="62">
        <f t="shared" si="36"/>
        <v>273.76778696973071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20.399999999999999</v>
      </c>
      <c r="BD46" s="13">
        <f>IF('Données projet'!$A$88&gt;35,BD45+BC46-BL45,IF(A46&lt;'Données projet'!$A$88,$BA$205^A46,IF(A46='Données projet'!$A$88,'Données projet'!$B$88,BD45+BC46-BL45)))</f>
        <v>237.19999999999993</v>
      </c>
      <c r="BE46" s="14">
        <f>BD46*VLOOKUP('Données projet'!$B$11,Paramètres!$A$1:$I$89,3,0)*VLOOKUP('Données projet'!$B$11,Paramètres!$A$1:$I$89,5,0)</f>
        <v>111.00959999999996</v>
      </c>
      <c r="BF46" s="14">
        <f t="shared" si="37"/>
        <v>29.568727576170897</v>
      </c>
      <c r="BG46" s="22">
        <f t="shared" si="7"/>
        <v>244.8405871951642</v>
      </c>
      <c r="BH46" s="62">
        <f t="shared" si="8"/>
        <v>538.17392052849755</v>
      </c>
      <c r="BI46" s="62">
        <f ca="1">AVERAGE(OFFSET($BH$3,0,0,'Données projet'!$E$11+1,1))-AVERAGE(OFFSET($H$3,0,0,'Données projet'!$E$11+1,1))</f>
        <v>399.92909819003523</v>
      </c>
      <c r="BJ46" s="62">
        <f t="shared" si="38"/>
        <v>163.7053537268381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18.2</v>
      </c>
      <c r="BY46" s="13">
        <f>IF('Données projet'!$A$114&gt;35,BY45+BX46-CG45,IF(A46&lt;'Données projet'!$A$114,$BV$205^A46,IF(A46='Données projet'!$A$114,'Données projet'!$B$114,BY45+BX46-CG45)))</f>
        <v>290.5999999999998</v>
      </c>
      <c r="BZ46" s="14">
        <f>BY46*VLOOKUP('Données projet'!$B$12,Paramètres!$A$1:$I$89,3,0)*VLOOKUP('Données projet'!$B$12,Paramètres!$A$1:$I$89,5,0)</f>
        <v>173.77879999999988</v>
      </c>
      <c r="CA46" s="14">
        <f t="shared" si="39"/>
        <v>43.935263155546174</v>
      </c>
      <c r="CB46" s="22">
        <f t="shared" si="10"/>
        <v>379.18532666257607</v>
      </c>
      <c r="CC46" s="62">
        <f t="shared" si="11"/>
        <v>672.51865999590939</v>
      </c>
      <c r="CD46" s="62">
        <f ca="1">AVERAGE(OFFSET($CC$3,0,0,'Données projet'!$E$12+1,1))-AVERAGE(OFFSET($H$3,0,0,'Données projet'!$E$12+1,1))</f>
        <v>309.32324918719803</v>
      </c>
      <c r="CE46" s="62">
        <f t="shared" si="40"/>
        <v>302.54354650449721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162.20000000000005</v>
      </c>
      <c r="CU46" s="18">
        <f>CT46*VLOOKUP('Données projet'!$B$13,Paramètres!$A$1:$I$89,3,0)*VLOOKUP('Données projet'!$B$13,Paramètres!$A$1:$I$89,5,0)</f>
        <v>164.47080000000005</v>
      </c>
      <c r="CV46" s="14">
        <f t="shared" si="41"/>
        <v>41.849293714451377</v>
      </c>
      <c r="CW46" s="22">
        <f t="shared" si="13"/>
        <v>359.34082988600289</v>
      </c>
      <c r="CX46" s="62">
        <f t="shared" si="14"/>
        <v>652.67416321933615</v>
      </c>
      <c r="CY46" s="62">
        <f ca="1">AVERAGE(OFFSET($CX$3,0,0,'Données projet'!$E$13+1,1))-AVERAGE(OFFSET($H$3,0,0,'Données projet'!$E$13+1,1))</f>
        <v>477.00263959594946</v>
      </c>
      <c r="CZ46" s="62">
        <f t="shared" si="42"/>
        <v>254.25036207346591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162.20000000000005</v>
      </c>
      <c r="DP46" s="18">
        <f>DO46*VLOOKUP('Données projet'!$B$14,Paramètres!$A$1:$I$89,3,0)*VLOOKUP('Données projet'!$B$14,Paramètres!$A$1:$I$89,5,0)</f>
        <v>146.75856000000005</v>
      </c>
      <c r="DQ46" s="14">
        <f t="shared" si="43"/>
        <v>37.841022770456242</v>
      </c>
      <c r="DR46" s="22">
        <f t="shared" si="16"/>
        <v>321.51093999187805</v>
      </c>
      <c r="DS46" s="62">
        <f t="shared" si="17"/>
        <v>614.84427332521136</v>
      </c>
      <c r="DT46" s="62">
        <f ca="1">AVERAGE(OFFSET($DS$3,0,0,'Données projet'!$E$14+1,1))-AVERAGE(OFFSET($H$3,0,0,'Données projet'!$E$14+1,1))</f>
        <v>430.21146937947236</v>
      </c>
      <c r="DU46" s="62">
        <f t="shared" si="44"/>
        <v>231.36959598460686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194.2</v>
      </c>
      <c r="O47" s="14">
        <f>N47*VLOOKUP('Données projet'!$B$9,Paramètres!$A$1:$I$89,3,0)*VLOOKUP('Données projet'!$B$9,Paramètres!$A$1:$I$89,5,0)</f>
        <v>175.71215999999998</v>
      </c>
      <c r="P47" s="14">
        <f t="shared" si="33"/>
        <v>44.366886311884528</v>
      </c>
      <c r="Q47" s="22">
        <f t="shared" si="53"/>
        <v>383.30433899319883</v>
      </c>
      <c r="R47" s="62">
        <f t="shared" si="0"/>
        <v>676.63767232653208</v>
      </c>
      <c r="S47" s="62">
        <f ca="1">AVERAGE(OFFSET($R$3,0,0,'Données projet'!$E$9+1,1))-AVERAGE(OFFSET($H$3,0,0,'Données projet'!$E$9+1,1))</f>
        <v>245.25496369542458</v>
      </c>
      <c r="T47" s="62">
        <f t="shared" si="34"/>
        <v>342.30266518164211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8.2000000000000064</v>
      </c>
      <c r="AI47" s="14">
        <f>IF('Données projet'!$A$62&gt;35,AI46+AH47-AQ46,IF(A47&lt;'Données projet'!$A$62,$AF$205^A47,IF(A47='Données projet'!$A$62,'Données projet'!$B$62,AI46+AH47-AQ46)))</f>
        <v>224.40000000000006</v>
      </c>
      <c r="AJ47" s="14">
        <f>AI47*VLOOKUP('Données projet'!$B$10,Paramètres!$A$1:$I$89,3,0)*VLOOKUP('Données projet'!$B$10,Paramètres!$A$1:$I$89,5,0)</f>
        <v>164.53008000000003</v>
      </c>
      <c r="AK47" s="14">
        <f t="shared" si="35"/>
        <v>41.862621381083812</v>
      </c>
      <c r="AL47" s="22">
        <f t="shared" si="4"/>
        <v>359.46728823872098</v>
      </c>
      <c r="AM47" s="62">
        <f t="shared" si="5"/>
        <v>652.8006215720543</v>
      </c>
      <c r="AN47" s="62">
        <f ca="1">AVERAGE(OFFSET($AM$3,0,0,'Données projet'!$E$10+1,1))-AVERAGE(OFFSET($H$3,0,0,'Données projet'!$E$10+1,1))</f>
        <v>295.09692454113895</v>
      </c>
      <c r="AO47" s="62">
        <f t="shared" si="36"/>
        <v>273.76778696973071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20.399999999999999</v>
      </c>
      <c r="BD47" s="13">
        <f>IF('Données projet'!$A$88&gt;35,BD46+BC47-BL46,IF(A47&lt;'Données projet'!$A$88,$BA$205^A47,IF(A47='Données projet'!$A$88,'Données projet'!$B$88,BD46+BC47-BL46)))</f>
        <v>257.59999999999991</v>
      </c>
      <c r="BE47" s="14">
        <f>BD47*VLOOKUP('Données projet'!$B$11,Paramètres!$A$1:$I$89,3,0)*VLOOKUP('Données projet'!$B$11,Paramètres!$A$1:$I$89,5,0)</f>
        <v>120.55679999999995</v>
      </c>
      <c r="BF47" s="14">
        <f t="shared" si="37"/>
        <v>31.804828741198779</v>
      </c>
      <c r="BG47" s="22">
        <f t="shared" si="7"/>
        <v>265.36317005758775</v>
      </c>
      <c r="BH47" s="62">
        <f t="shared" si="8"/>
        <v>558.69650339092107</v>
      </c>
      <c r="BI47" s="62">
        <f ca="1">AVERAGE(OFFSET($BH$3,0,0,'Données projet'!$E$11+1,1))-AVERAGE(OFFSET($H$3,0,0,'Données projet'!$E$11+1,1))</f>
        <v>399.92909819003523</v>
      </c>
      <c r="BJ47" s="62">
        <f t="shared" si="38"/>
        <v>163.7053537268381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18.2</v>
      </c>
      <c r="BY47" s="13">
        <f>IF('Données projet'!$A$114&gt;35,BY46+BX47-CG46,IF(A47&lt;'Données projet'!$A$114,$BV$205^A47,IF(A47='Données projet'!$A$114,'Données projet'!$B$114,BY46+BX47-CG46)))</f>
        <v>308.79999999999978</v>
      </c>
      <c r="BZ47" s="14">
        <f>BY47*VLOOKUP('Données projet'!$B$12,Paramètres!$A$1:$I$89,3,0)*VLOOKUP('Données projet'!$B$12,Paramètres!$A$1:$I$89,5,0)</f>
        <v>184.66239999999991</v>
      </c>
      <c r="CA47" s="14">
        <f t="shared" si="39"/>
        <v>46.357935400059098</v>
      </c>
      <c r="CB47" s="22">
        <f t="shared" si="10"/>
        <v>402.36041748843604</v>
      </c>
      <c r="CC47" s="62">
        <f t="shared" si="11"/>
        <v>695.6937508217693</v>
      </c>
      <c r="CD47" s="62">
        <f ca="1">AVERAGE(OFFSET($CC$3,0,0,'Données projet'!$E$12+1,1))-AVERAGE(OFFSET($H$3,0,0,'Données projet'!$E$12+1,1))</f>
        <v>309.32324918719803</v>
      </c>
      <c r="CE47" s="62">
        <f t="shared" si="40"/>
        <v>302.54354650449721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170.60000000000005</v>
      </c>
      <c r="CU47" s="18">
        <f>CT47*VLOOKUP('Données projet'!$B$13,Paramètres!$A$1:$I$89,3,0)*VLOOKUP('Données projet'!$B$13,Paramètres!$A$1:$I$89,5,0)</f>
        <v>172.98840000000007</v>
      </c>
      <c r="CV47" s="14">
        <f t="shared" si="41"/>
        <v>43.758645457754092</v>
      </c>
      <c r="CW47" s="22">
        <f t="shared" si="13"/>
        <v>377.50110417225511</v>
      </c>
      <c r="CX47" s="62">
        <f t="shared" si="14"/>
        <v>670.83443750558843</v>
      </c>
      <c r="CY47" s="62">
        <f ca="1">AVERAGE(OFFSET($CX$3,0,0,'Données projet'!$E$13+1,1))-AVERAGE(OFFSET($H$3,0,0,'Données projet'!$E$13+1,1))</f>
        <v>477.00263959594946</v>
      </c>
      <c r="CZ47" s="62">
        <f t="shared" si="42"/>
        <v>254.25036207346591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170.60000000000005</v>
      </c>
      <c r="DP47" s="18">
        <f>DO47*VLOOKUP('Données projet'!$B$14,Paramètres!$A$1:$I$89,3,0)*VLOOKUP('Données projet'!$B$14,Paramètres!$A$1:$I$89,5,0)</f>
        <v>154.35888000000003</v>
      </c>
      <c r="DQ47" s="14">
        <f t="shared" si="43"/>
        <v>39.567499286120309</v>
      </c>
      <c r="DR47" s="22">
        <f t="shared" si="16"/>
        <v>337.75511058999291</v>
      </c>
      <c r="DS47" s="62">
        <f t="shared" si="17"/>
        <v>631.08844392332617</v>
      </c>
      <c r="DT47" s="62">
        <f ca="1">AVERAGE(OFFSET($DS$3,0,0,'Données projet'!$E$14+1,1))-AVERAGE(OFFSET($H$3,0,0,'Données projet'!$E$14+1,1))</f>
        <v>430.21146937947236</v>
      </c>
      <c r="DU47" s="62">
        <f t="shared" si="44"/>
        <v>231.36959598460686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198</v>
      </c>
      <c r="O48" s="14">
        <f>N48*VLOOKUP('Données projet'!$B$9,Paramètres!$A$1:$I$89,3,0)*VLOOKUP('Données projet'!$B$9,Paramètres!$A$1:$I$89,5,0)</f>
        <v>179.15039999999999</v>
      </c>
      <c r="P48" s="14">
        <f t="shared" si="33"/>
        <v>45.133113803437304</v>
      </c>
      <c r="Q48" s="22">
        <f t="shared" si="53"/>
        <v>390.62711987431993</v>
      </c>
      <c r="R48" s="62">
        <f t="shared" si="0"/>
        <v>683.96045320765325</v>
      </c>
      <c r="S48" s="62">
        <f ca="1">AVERAGE(OFFSET($R$3,0,0,'Données projet'!$E$9+1,1))-AVERAGE(OFFSET($H$3,0,0,'Données projet'!$E$9+1,1))</f>
        <v>245.25496369542458</v>
      </c>
      <c r="T48" s="62">
        <f t="shared" si="34"/>
        <v>342.30266518164211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198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232.60000000000002</v>
      </c>
      <c r="AG48" s="13">
        <f>VLOOKUP(A48,'Données projet'!$A$61:$I$81,9,0)</f>
        <v>8.2000000000000064</v>
      </c>
      <c r="AH48" s="13">
        <f t="array" ref="AH48">INDEX(AG:AG,MIN(IF(ISNUMBER(AG48:AG244),ROW(AG48:AG244),"")))</f>
        <v>8.2000000000000064</v>
      </c>
      <c r="AI48" s="14">
        <f>IF('Données projet'!$A$62&gt;35,AI47+AH48-AQ47,IF(A48&lt;'Données projet'!$A$62,$AF$205^A48,IF(A48='Données projet'!$A$62,'Données projet'!$B$62,AI47+AH48-AQ47)))</f>
        <v>232.60000000000008</v>
      </c>
      <c r="AJ48" s="14">
        <f>AI48*VLOOKUP('Données projet'!$B$10,Paramètres!$A$1:$I$89,3,0)*VLOOKUP('Données projet'!$B$10,Paramètres!$A$1:$I$89,5,0)</f>
        <v>170.54232000000005</v>
      </c>
      <c r="AK48" s="14">
        <f t="shared" si="35"/>
        <v>43.211462700256185</v>
      </c>
      <c r="AL48" s="22">
        <f t="shared" si="4"/>
        <v>372.28783820294626</v>
      </c>
      <c r="AM48" s="62">
        <f t="shared" si="5"/>
        <v>665.62117153627958</v>
      </c>
      <c r="AN48" s="62">
        <f ca="1">AVERAGE(OFFSET($AM$3,0,0,'Données projet'!$E$10+1,1))-AVERAGE(OFFSET($H$3,0,0,'Données projet'!$E$10+1,1))</f>
        <v>295.09692454113895</v>
      </c>
      <c r="AO48" s="62">
        <f t="shared" si="36"/>
        <v>273.76778696973071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49.8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20.399999999999999</v>
      </c>
      <c r="BD48" s="13">
        <f>IF('Données projet'!$A$88&gt;35,BD47+BC48-BL47,IF(A48&lt;'Données projet'!$A$88,$BA$205^A48,IF(A48='Données projet'!$A$88,'Données projet'!$B$88,BD47+BC48-BL47)))</f>
        <v>277.99999999999989</v>
      </c>
      <c r="BE48" s="14">
        <f>BD48*VLOOKUP('Données projet'!$B$11,Paramètres!$A$1:$I$89,3,0)*VLOOKUP('Données projet'!$B$11,Paramètres!$A$1:$I$89,5,0)</f>
        <v>130.10399999999996</v>
      </c>
      <c r="BF48" s="14">
        <f t="shared" si="37"/>
        <v>34.020389560268086</v>
      </c>
      <c r="BG48" s="22">
        <f t="shared" si="7"/>
        <v>285.84997848413349</v>
      </c>
      <c r="BH48" s="62">
        <f t="shared" si="8"/>
        <v>579.1833118174668</v>
      </c>
      <c r="BI48" s="62">
        <f ca="1">AVERAGE(OFFSET($BH$3,0,0,'Données projet'!$E$11+1,1))-AVERAGE(OFFSET($H$3,0,0,'Données projet'!$E$11+1,1))</f>
        <v>399.92909819003523</v>
      </c>
      <c r="BJ48" s="62">
        <f t="shared" si="38"/>
        <v>163.7053537268381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327</v>
      </c>
      <c r="BW48" s="13">
        <f>VLOOKUP(A48,'Données projet'!$A$113:$I$133,9,0)</f>
        <v>18.2</v>
      </c>
      <c r="BX48" s="13">
        <f t="array" ref="BX48">INDEX(BW:BW,MIN(IF(ISNUMBER(BW48:BW244),ROW(BW48:BW244),"")))</f>
        <v>18.2</v>
      </c>
      <c r="BY48" s="13">
        <f>IF('Données projet'!$A$114&gt;35,BY47+BX48-CG47,IF(A48&lt;'Données projet'!$A$114,$BV$205^A48,IF(A48='Données projet'!$A$114,'Données projet'!$B$114,BY47+BX48-CG47)))</f>
        <v>326.99999999999977</v>
      </c>
      <c r="BZ48" s="14">
        <f>BY48*VLOOKUP('Données projet'!$B$12,Paramètres!$A$1:$I$89,3,0)*VLOOKUP('Données projet'!$B$12,Paramètres!$A$1:$I$89,5,0)</f>
        <v>195.54599999999988</v>
      </c>
      <c r="CA48" s="14">
        <f t="shared" si="39"/>
        <v>48.764033987743254</v>
      </c>
      <c r="CB48" s="22">
        <f t="shared" si="10"/>
        <v>425.50664252865255</v>
      </c>
      <c r="CC48" s="62">
        <f t="shared" si="11"/>
        <v>718.83997586198586</v>
      </c>
      <c r="CD48" s="62">
        <f ca="1">AVERAGE(OFFSET($CC$3,0,0,'Données projet'!$E$12+1,1))-AVERAGE(OFFSET($H$3,0,0,'Données projet'!$E$12+1,1))</f>
        <v>309.32324918719803</v>
      </c>
      <c r="CE48" s="62">
        <f t="shared" si="40"/>
        <v>302.54354650449721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57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179.00000000000006</v>
      </c>
      <c r="CU48" s="18">
        <f>CT48*VLOOKUP('Données projet'!$B$13,Paramètres!$A$1:$I$89,3,0)*VLOOKUP('Données projet'!$B$13,Paramètres!$A$1:$I$89,5,0)</f>
        <v>181.50600000000006</v>
      </c>
      <c r="CV48" s="14">
        <f t="shared" si="41"/>
        <v>45.657080773122978</v>
      </c>
      <c r="CW48" s="22">
        <f t="shared" si="13"/>
        <v>395.64236567985591</v>
      </c>
      <c r="CX48" s="62">
        <f t="shared" si="14"/>
        <v>688.97569901318923</v>
      </c>
      <c r="CY48" s="62">
        <f ca="1">AVERAGE(OFFSET($CX$3,0,0,'Données projet'!$E$13+1,1))-AVERAGE(OFFSET($H$3,0,0,'Données projet'!$E$13+1,1))</f>
        <v>477.00263959594946</v>
      </c>
      <c r="CZ48" s="62">
        <f t="shared" si="42"/>
        <v>254.25036207346591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179.00000000000006</v>
      </c>
      <c r="DP48" s="18">
        <f>DO48*VLOOKUP('Données projet'!$B$14,Paramètres!$A$1:$I$89,3,0)*VLOOKUP('Données projet'!$B$14,Paramètres!$A$1:$I$89,5,0)</f>
        <v>161.95920000000004</v>
      </c>
      <c r="DQ48" s="14">
        <f t="shared" si="43"/>
        <v>41.284104935125725</v>
      </c>
      <c r="DR48" s="22">
        <f t="shared" si="16"/>
        <v>353.9820894286774</v>
      </c>
      <c r="DS48" s="62">
        <f t="shared" si="17"/>
        <v>647.31542276201071</v>
      </c>
      <c r="DT48" s="62">
        <f ca="1">AVERAGE(OFFSET($DS$3,0,0,'Données projet'!$E$14+1,1))-AVERAGE(OFFSET($H$3,0,0,'Données projet'!$E$14+1,1))</f>
        <v>430.21146937947236</v>
      </c>
      <c r="DU48" s="62">
        <f t="shared" si="44"/>
        <v>231.36959598460686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245.25496369542458</v>
      </c>
      <c r="T49" s="62">
        <f t="shared" si="34"/>
        <v>342.30266518164211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7.1199999999999992</v>
      </c>
      <c r="AI49" s="14">
        <f>IF('Données projet'!$A$62&gt;35,AI48+AH49-AQ48,IF(A49&lt;'Données projet'!$A$62,$AF$205^A49,IF(A49='Données projet'!$A$62,'Données projet'!$B$62,AI48+AH49-AQ48)))</f>
        <v>189.92000000000007</v>
      </c>
      <c r="AJ49" s="14">
        <f>AI49*VLOOKUP('Données projet'!$B$10,Paramètres!$A$1:$I$89,3,0)*VLOOKUP('Données projet'!$B$10,Paramètres!$A$1:$I$89,5,0)</f>
        <v>139.24934400000004</v>
      </c>
      <c r="AK49" s="14">
        <f t="shared" si="35"/>
        <v>36.124986976038286</v>
      </c>
      <c r="AL49" s="22">
        <f t="shared" si="4"/>
        <v>305.44362644993339</v>
      </c>
      <c r="AM49" s="62">
        <f t="shared" si="5"/>
        <v>598.77695978326665</v>
      </c>
      <c r="AN49" s="62">
        <f ca="1">AVERAGE(OFFSET($AM$3,0,0,'Données projet'!$E$10+1,1))-AVERAGE(OFFSET($H$3,0,0,'Données projet'!$E$10+1,1))</f>
        <v>295.09692454113895</v>
      </c>
      <c r="AO49" s="62">
        <f t="shared" si="36"/>
        <v>273.76778696973071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20.399999999999999</v>
      </c>
      <c r="BD49" s="13">
        <f>IF('Données projet'!$A$88&gt;35,BD48+BC49-BL48,IF(A49&lt;'Données projet'!$A$88,$BA$205^A49,IF(A49='Données projet'!$A$88,'Données projet'!$B$88,BD48+BC49-BL48)))</f>
        <v>298.39999999999986</v>
      </c>
      <c r="BE49" s="14">
        <f>BD49*VLOOKUP('Données projet'!$B$11,Paramètres!$A$1:$I$89,3,0)*VLOOKUP('Données projet'!$B$11,Paramètres!$A$1:$I$89,5,0)</f>
        <v>139.65119999999993</v>
      </c>
      <c r="BF49" s="14">
        <f t="shared" si="37"/>
        <v>36.217088715919452</v>
      </c>
      <c r="BG49" s="22">
        <f t="shared" si="7"/>
        <v>306.30393618022629</v>
      </c>
      <c r="BH49" s="62">
        <f t="shared" si="8"/>
        <v>599.63726951355966</v>
      </c>
      <c r="BI49" s="62">
        <f ca="1">AVERAGE(OFFSET($BH$3,0,0,'Données projet'!$E$11+1,1))-AVERAGE(OFFSET($H$3,0,0,'Données projet'!$E$11+1,1))</f>
        <v>399.92909819003523</v>
      </c>
      <c r="BJ49" s="62">
        <f t="shared" si="38"/>
        <v>163.7053537268381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19.399999999999999</v>
      </c>
      <c r="BY49" s="13">
        <f>IF('Données projet'!$A$114&gt;35,BY48+BX49-CG48,IF(A49&lt;'Données projet'!$A$114,$BV$205^A49,IF(A49='Données projet'!$A$114,'Données projet'!$B$114,BY48+BX49-CG48)))</f>
        <v>289.39999999999975</v>
      </c>
      <c r="BZ49" s="14">
        <f>BY49*VLOOKUP('Données projet'!$B$12,Paramètres!$A$1:$I$89,3,0)*VLOOKUP('Données projet'!$B$12,Paramètres!$A$1:$I$89,5,0)</f>
        <v>173.06119999999984</v>
      </c>
      <c r="CA49" s="14">
        <f t="shared" si="39"/>
        <v>43.774916798471033</v>
      </c>
      <c r="CB49" s="22">
        <f t="shared" si="10"/>
        <v>377.65623675733673</v>
      </c>
      <c r="CC49" s="62">
        <f t="shared" si="11"/>
        <v>670.98957009066999</v>
      </c>
      <c r="CD49" s="62">
        <f ca="1">AVERAGE(OFFSET($CC$3,0,0,'Données projet'!$E$12+1,1))-AVERAGE(OFFSET($H$3,0,0,'Données projet'!$E$12+1,1))</f>
        <v>309.32324918719803</v>
      </c>
      <c r="CE49" s="62">
        <f t="shared" si="40"/>
        <v>302.54354650449721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145.20000000000005</v>
      </c>
      <c r="CU49" s="18">
        <f>CT49*VLOOKUP('Données projet'!$B$13,Paramètres!$A$1:$I$89,3,0)*VLOOKUP('Données projet'!$B$13,Paramètres!$A$1:$I$89,5,0)</f>
        <v>147.23280000000005</v>
      </c>
      <c r="CV49" s="14">
        <f t="shared" si="41"/>
        <v>37.949049623906205</v>
      </c>
      <c r="CW49" s="22">
        <f t="shared" si="13"/>
        <v>322.52505476163668</v>
      </c>
      <c r="CX49" s="62">
        <f t="shared" si="14"/>
        <v>615.85838809497</v>
      </c>
      <c r="CY49" s="62">
        <f ca="1">AVERAGE(OFFSET($CX$3,0,0,'Données projet'!$E$13+1,1))-AVERAGE(OFFSET($H$3,0,0,'Données projet'!$E$13+1,1))</f>
        <v>477.00263959594946</v>
      </c>
      <c r="CZ49" s="62">
        <f t="shared" si="42"/>
        <v>254.25036207346591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145.20000000000005</v>
      </c>
      <c r="DP49" s="18">
        <f>DO49*VLOOKUP('Données projet'!$B$14,Paramètres!$A$1:$I$89,3,0)*VLOOKUP('Données projet'!$B$14,Paramètres!$A$1:$I$89,5,0)</f>
        <v>131.37696000000003</v>
      </c>
      <c r="DQ49" s="14">
        <f t="shared" si="43"/>
        <v>34.314338988223334</v>
      </c>
      <c r="DR49" s="22">
        <f t="shared" si="16"/>
        <v>288.57901240448905</v>
      </c>
      <c r="DS49" s="62">
        <f t="shared" si="17"/>
        <v>581.91234573782231</v>
      </c>
      <c r="DT49" s="62">
        <f ca="1">AVERAGE(OFFSET($DS$3,0,0,'Données projet'!$E$14+1,1))-AVERAGE(OFFSET($H$3,0,0,'Données projet'!$E$14+1,1))</f>
        <v>430.21146937947236</v>
      </c>
      <c r="DU49" s="62">
        <f t="shared" si="44"/>
        <v>231.36959598460686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245.25496369542458</v>
      </c>
      <c r="T50" s="62">
        <f t="shared" si="34"/>
        <v>342.30266518164211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7.1199999999999992</v>
      </c>
      <c r="AI50" s="14">
        <f>IF('Données projet'!$A$62&gt;35,AI49+AH50-AQ49,IF(A50&lt;'Données projet'!$A$62,$AF$205^A50,IF(A50='Données projet'!$A$62,'Données projet'!$B$62,AI49+AH50-AQ49)))</f>
        <v>197.04000000000008</v>
      </c>
      <c r="AJ50" s="14">
        <f>AI50*VLOOKUP('Données projet'!$B$10,Paramètres!$A$1:$I$89,3,0)*VLOOKUP('Données projet'!$B$10,Paramètres!$A$1:$I$89,5,0)</f>
        <v>144.46972800000006</v>
      </c>
      <c r="AK50" s="14">
        <f t="shared" si="35"/>
        <v>37.319077008991499</v>
      </c>
      <c r="AL50" s="22">
        <f t="shared" si="4"/>
        <v>316.61550205732698</v>
      </c>
      <c r="AM50" s="62">
        <f t="shared" si="5"/>
        <v>609.94883539066029</v>
      </c>
      <c r="AN50" s="62">
        <f ca="1">AVERAGE(OFFSET($AM$3,0,0,'Données projet'!$E$10+1,1))-AVERAGE(OFFSET($H$3,0,0,'Données projet'!$E$10+1,1))</f>
        <v>295.09692454113895</v>
      </c>
      <c r="AO50" s="62">
        <f t="shared" si="36"/>
        <v>273.76778696973071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20.399999999999999</v>
      </c>
      <c r="BD50" s="13">
        <f>IF('Données projet'!$A$88&gt;35,BD49+BC50-BL49,IF(A50&lt;'Données projet'!$A$88,$BA$205^A50,IF(A50='Données projet'!$A$88,'Données projet'!$B$88,BD49+BC50-BL49)))</f>
        <v>318.79999999999984</v>
      </c>
      <c r="BE50" s="14">
        <f>BD50*VLOOKUP('Données projet'!$B$11,Paramètres!$A$1:$I$89,3,0)*VLOOKUP('Données projet'!$B$11,Paramètres!$A$1:$I$89,5,0)</f>
        <v>149.19839999999994</v>
      </c>
      <c r="BF50" s="14">
        <f t="shared" si="37"/>
        <v>38.396362373864498</v>
      </c>
      <c r="BG50" s="22">
        <f t="shared" si="7"/>
        <v>326.72754446781386</v>
      </c>
      <c r="BH50" s="62">
        <f t="shared" si="8"/>
        <v>620.06087780114717</v>
      </c>
      <c r="BI50" s="62">
        <f ca="1">AVERAGE(OFFSET($BH$3,0,0,'Données projet'!$E$11+1,1))-AVERAGE(OFFSET($H$3,0,0,'Données projet'!$E$11+1,1))</f>
        <v>399.92909819003523</v>
      </c>
      <c r="BJ50" s="62">
        <f t="shared" si="38"/>
        <v>163.7053537268381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19.399999999999999</v>
      </c>
      <c r="BY50" s="13">
        <f>IF('Données projet'!$A$114&gt;35,BY49+BX50-CG49,IF(A50&lt;'Données projet'!$A$114,$BV$205^A50,IF(A50='Données projet'!$A$114,'Données projet'!$B$114,BY49+BX50-CG49)))</f>
        <v>308.79999999999973</v>
      </c>
      <c r="BZ50" s="14">
        <f>BY50*VLOOKUP('Données projet'!$B$12,Paramètres!$A$1:$I$89,3,0)*VLOOKUP('Données projet'!$B$12,Paramètres!$A$1:$I$89,5,0)</f>
        <v>184.66239999999985</v>
      </c>
      <c r="CA50" s="14">
        <f t="shared" si="39"/>
        <v>46.357935400059098</v>
      </c>
      <c r="CB50" s="22">
        <f t="shared" si="10"/>
        <v>402.36041748843598</v>
      </c>
      <c r="CC50" s="62">
        <f t="shared" si="11"/>
        <v>695.6937508217693</v>
      </c>
      <c r="CD50" s="62">
        <f ca="1">AVERAGE(OFFSET($CC$3,0,0,'Données projet'!$E$12+1,1))-AVERAGE(OFFSET($H$3,0,0,'Données projet'!$E$12+1,1))</f>
        <v>309.32324918719803</v>
      </c>
      <c r="CE50" s="62">
        <f t="shared" si="40"/>
        <v>302.54354650449721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153.40000000000003</v>
      </c>
      <c r="CU50" s="18">
        <f>CT50*VLOOKUP('Données projet'!$B$13,Paramètres!$A$1:$I$89,3,0)*VLOOKUP('Données projet'!$B$13,Paramètres!$A$1:$I$89,5,0)</f>
        <v>155.54760000000005</v>
      </c>
      <c r="CV50" s="14">
        <f t="shared" si="41"/>
        <v>39.836620617816237</v>
      </c>
      <c r="CW50" s="22">
        <f t="shared" si="13"/>
        <v>340.29418424269664</v>
      </c>
      <c r="CX50" s="62">
        <f t="shared" si="14"/>
        <v>633.62751757602996</v>
      </c>
      <c r="CY50" s="62">
        <f ca="1">AVERAGE(OFFSET($CX$3,0,0,'Données projet'!$E$13+1,1))-AVERAGE(OFFSET($H$3,0,0,'Données projet'!$E$13+1,1))</f>
        <v>477.00263959594946</v>
      </c>
      <c r="CZ50" s="62">
        <f t="shared" si="42"/>
        <v>254.25036207346591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153.40000000000003</v>
      </c>
      <c r="DP50" s="18">
        <f>DO50*VLOOKUP('Données projet'!$B$14,Paramètres!$A$1:$I$89,3,0)*VLOOKUP('Données projet'!$B$14,Paramètres!$A$1:$I$89,5,0)</f>
        <v>138.79632000000001</v>
      </c>
      <c r="DQ50" s="14">
        <f t="shared" si="43"/>
        <v>36.021120886354588</v>
      </c>
      <c r="DR50" s="22">
        <f t="shared" si="16"/>
        <v>304.47370954373423</v>
      </c>
      <c r="DS50" s="62">
        <f t="shared" si="17"/>
        <v>597.80704287706749</v>
      </c>
      <c r="DT50" s="62">
        <f ca="1">AVERAGE(OFFSET($DS$3,0,0,'Données projet'!$E$14+1,1))-AVERAGE(OFFSET($H$3,0,0,'Données projet'!$E$14+1,1))</f>
        <v>430.21146937947236</v>
      </c>
      <c r="DU50" s="62">
        <f t="shared" si="44"/>
        <v>231.36959598460686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245.25496369542458</v>
      </c>
      <c r="T51" s="62">
        <f t="shared" si="34"/>
        <v>342.30266518164211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7.1199999999999992</v>
      </c>
      <c r="AI51" s="14">
        <f>IF('Données projet'!$A$62&gt;35,AI50+AH51-AQ50,IF(A51&lt;'Données projet'!$A$62,$AF$205^A51,IF(A51='Données projet'!$A$62,'Données projet'!$B$62,AI50+AH51-AQ50)))</f>
        <v>204.16000000000008</v>
      </c>
      <c r="AJ51" s="14">
        <f>AI51*VLOOKUP('Données projet'!$B$10,Paramètres!$A$1:$I$89,3,0)*VLOOKUP('Données projet'!$B$10,Paramètres!$A$1:$I$89,5,0)</f>
        <v>149.69011200000006</v>
      </c>
      <c r="AK51" s="14">
        <f t="shared" si="35"/>
        <v>38.508153986908532</v>
      </c>
      <c r="AL51" s="22">
        <f t="shared" si="4"/>
        <v>327.77864659386574</v>
      </c>
      <c r="AM51" s="62">
        <f t="shared" si="5"/>
        <v>621.11197992719906</v>
      </c>
      <c r="AN51" s="62">
        <f ca="1">AVERAGE(OFFSET($AM$3,0,0,'Données projet'!$E$10+1,1))-AVERAGE(OFFSET($H$3,0,0,'Données projet'!$E$10+1,1))</f>
        <v>295.09692454113895</v>
      </c>
      <c r="AO51" s="62">
        <f t="shared" si="36"/>
        <v>273.76778696973071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20.399999999999999</v>
      </c>
      <c r="BD51" s="13">
        <f>IF('Données projet'!$A$88&gt;35,BD50+BC51-BL50,IF(A51&lt;'Données projet'!$A$88,$BA$205^A51,IF(A51='Données projet'!$A$88,'Données projet'!$B$88,BD50+BC51-BL50)))</f>
        <v>339.19999999999982</v>
      </c>
      <c r="BE51" s="14">
        <f>BD51*VLOOKUP('Données projet'!$B$11,Paramètres!$A$1:$I$89,3,0)*VLOOKUP('Données projet'!$B$11,Paramètres!$A$1:$I$89,5,0)</f>
        <v>158.74559999999991</v>
      </c>
      <c r="BF51" s="14">
        <f t="shared" si="37"/>
        <v>40.559452507902058</v>
      </c>
      <c r="BG51" s="22">
        <f t="shared" si="7"/>
        <v>347.12296645126258</v>
      </c>
      <c r="BH51" s="62">
        <f t="shared" si="8"/>
        <v>640.4562997845959</v>
      </c>
      <c r="BI51" s="62">
        <f ca="1">AVERAGE(OFFSET($BH$3,0,0,'Données projet'!$E$11+1,1))-AVERAGE(OFFSET($H$3,0,0,'Données projet'!$E$11+1,1))</f>
        <v>399.92909819003523</v>
      </c>
      <c r="BJ51" s="62">
        <f t="shared" si="38"/>
        <v>163.7053537268381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19.399999999999999</v>
      </c>
      <c r="BY51" s="13">
        <f>IF('Données projet'!$A$114&gt;35,BY50+BX51-CG50,IF(A51&lt;'Données projet'!$A$114,$BV$205^A51,IF(A51='Données projet'!$A$114,'Données projet'!$B$114,BY50+BX51-CG50)))</f>
        <v>328.1999999999997</v>
      </c>
      <c r="BZ51" s="14">
        <f>BY51*VLOOKUP('Données projet'!$B$12,Paramètres!$A$1:$I$89,3,0)*VLOOKUP('Données projet'!$B$12,Paramètres!$A$1:$I$89,5,0)</f>
        <v>196.26359999999983</v>
      </c>
      <c r="CA51" s="14">
        <f t="shared" si="39"/>
        <v>48.922120998193776</v>
      </c>
      <c r="CB51" s="22">
        <f t="shared" si="10"/>
        <v>427.03179740518721</v>
      </c>
      <c r="CC51" s="62">
        <f t="shared" si="11"/>
        <v>720.36513073852052</v>
      </c>
      <c r="CD51" s="62">
        <f ca="1">AVERAGE(OFFSET($CC$3,0,0,'Données projet'!$E$12+1,1))-AVERAGE(OFFSET($H$3,0,0,'Données projet'!$E$12+1,1))</f>
        <v>309.32324918719803</v>
      </c>
      <c r="CE51" s="62">
        <f t="shared" si="40"/>
        <v>302.54354650449721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161.60000000000002</v>
      </c>
      <c r="CU51" s="18">
        <f>CT51*VLOOKUP('Données projet'!$B$13,Paramètres!$A$1:$I$89,3,0)*VLOOKUP('Données projet'!$B$13,Paramètres!$A$1:$I$89,5,0)</f>
        <v>163.86240000000004</v>
      </c>
      <c r="CV51" s="14">
        <f t="shared" si="41"/>
        <v>41.712477409029084</v>
      </c>
      <c r="CW51" s="22">
        <f t="shared" si="13"/>
        <v>358.0429114873923</v>
      </c>
      <c r="CX51" s="62">
        <f t="shared" si="14"/>
        <v>651.37624482072556</v>
      </c>
      <c r="CY51" s="62">
        <f ca="1">AVERAGE(OFFSET($CX$3,0,0,'Données projet'!$E$13+1,1))-AVERAGE(OFFSET($H$3,0,0,'Données projet'!$E$13+1,1))</f>
        <v>477.00263959594946</v>
      </c>
      <c r="CZ51" s="62">
        <f t="shared" si="42"/>
        <v>254.25036207346591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161.60000000000002</v>
      </c>
      <c r="DP51" s="18">
        <f>DO51*VLOOKUP('Données projet'!$B$14,Paramètres!$A$1:$I$89,3,0)*VLOOKUP('Données projet'!$B$14,Paramètres!$A$1:$I$89,5,0)</f>
        <v>146.21568000000002</v>
      </c>
      <c r="DQ51" s="14">
        <f t="shared" si="43"/>
        <v>37.717310552893402</v>
      </c>
      <c r="DR51" s="22">
        <f t="shared" si="16"/>
        <v>320.34995854628937</v>
      </c>
      <c r="DS51" s="62">
        <f t="shared" si="17"/>
        <v>613.68329187962263</v>
      </c>
      <c r="DT51" s="62">
        <f ca="1">AVERAGE(OFFSET($DS$3,0,0,'Données projet'!$E$14+1,1))-AVERAGE(OFFSET($H$3,0,0,'Données projet'!$E$14+1,1))</f>
        <v>430.21146937947236</v>
      </c>
      <c r="DU51" s="62">
        <f t="shared" si="44"/>
        <v>231.36959598460686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245.25496369542458</v>
      </c>
      <c r="T52" s="62">
        <f t="shared" si="34"/>
        <v>342.30266518164211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7.1199999999999992</v>
      </c>
      <c r="AI52" s="14">
        <f>IF('Données projet'!$A$62&gt;35,AI51+AH52-AQ51,IF(A52&lt;'Données projet'!$A$62,$AF$205^A52,IF(A52='Données projet'!$A$62,'Données projet'!$B$62,AI51+AH52-AQ51)))</f>
        <v>211.28000000000009</v>
      </c>
      <c r="AJ52" s="14">
        <f>AI52*VLOOKUP('Données projet'!$B$10,Paramètres!$A$1:$I$89,3,0)*VLOOKUP('Données projet'!$B$10,Paramètres!$A$1:$I$89,5,0)</f>
        <v>154.91049600000005</v>
      </c>
      <c r="AK52" s="14">
        <f t="shared" si="35"/>
        <v>39.692412772809917</v>
      </c>
      <c r="AL52" s="22">
        <f t="shared" si="4"/>
        <v>338.93339944597733</v>
      </c>
      <c r="AM52" s="62">
        <f t="shared" si="5"/>
        <v>632.26673277931059</v>
      </c>
      <c r="AN52" s="62">
        <f ca="1">AVERAGE(OFFSET($AM$3,0,0,'Données projet'!$E$10+1,1))-AVERAGE(OFFSET($H$3,0,0,'Données projet'!$E$10+1,1))</f>
        <v>295.09692454113895</v>
      </c>
      <c r="AO52" s="62">
        <f t="shared" si="36"/>
        <v>273.76778696973071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20.399999999999999</v>
      </c>
      <c r="BD52" s="13">
        <f>IF('Données projet'!$A$88&gt;35,BD51+BC52-BL51,IF(A52&lt;'Données projet'!$A$88,$BA$205^A52,IF(A52='Données projet'!$A$88,'Données projet'!$B$88,BD51+BC52-BL51)))</f>
        <v>359.5999999999998</v>
      </c>
      <c r="BE52" s="14">
        <f>BD52*VLOOKUP('Données projet'!$B$11,Paramètres!$A$1:$I$89,3,0)*VLOOKUP('Données projet'!$B$11,Paramètres!$A$1:$I$89,5,0)</f>
        <v>168.29279999999991</v>
      </c>
      <c r="BF52" s="14">
        <f t="shared" si="37"/>
        <v>42.707443263135069</v>
      </c>
      <c r="BG52" s="22">
        <f t="shared" si="7"/>
        <v>367.49209034996011</v>
      </c>
      <c r="BH52" s="62">
        <f t="shared" si="8"/>
        <v>660.82542368329337</v>
      </c>
      <c r="BI52" s="62">
        <f ca="1">AVERAGE(OFFSET($BH$3,0,0,'Données projet'!$E$11+1,1))-AVERAGE(OFFSET($H$3,0,0,'Données projet'!$E$11+1,1))</f>
        <v>399.92909819003523</v>
      </c>
      <c r="BJ52" s="62">
        <f t="shared" si="38"/>
        <v>163.7053537268381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19.399999999999999</v>
      </c>
      <c r="BY52" s="13">
        <f>IF('Données projet'!$A$114&gt;35,BY51+BX52-CG51,IF(A52&lt;'Données projet'!$A$114,$BV$205^A52,IF(A52='Données projet'!$A$114,'Données projet'!$B$114,BY51+BX52-CG51)))</f>
        <v>347.59999999999968</v>
      </c>
      <c r="BZ52" s="14">
        <f>BY52*VLOOKUP('Données projet'!$B$12,Paramètres!$A$1:$I$89,3,0)*VLOOKUP('Données projet'!$B$12,Paramètres!$A$1:$I$89,5,0)</f>
        <v>207.86479999999983</v>
      </c>
      <c r="CA52" s="14">
        <f t="shared" si="39"/>
        <v>51.468713616997675</v>
      </c>
      <c r="CB52" s="22">
        <f t="shared" si="10"/>
        <v>451.6725362162706</v>
      </c>
      <c r="CC52" s="62">
        <f t="shared" si="11"/>
        <v>745.00586954960386</v>
      </c>
      <c r="CD52" s="62">
        <f ca="1">AVERAGE(OFFSET($CC$3,0,0,'Données projet'!$E$12+1,1))-AVERAGE(OFFSET($H$3,0,0,'Données projet'!$E$12+1,1))</f>
        <v>309.32324918719803</v>
      </c>
      <c r="CE52" s="62">
        <f t="shared" si="40"/>
        <v>302.54354650449721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169.8</v>
      </c>
      <c r="CU52" s="18">
        <f>CT52*VLOOKUP('Données projet'!$B$13,Paramètres!$A$1:$I$89,3,0)*VLOOKUP('Données projet'!$B$13,Paramètres!$A$1:$I$89,5,0)</f>
        <v>172.1772</v>
      </c>
      <c r="CV52" s="14">
        <f t="shared" si="41"/>
        <v>43.577282221917017</v>
      </c>
      <c r="CW52" s="22">
        <f t="shared" si="13"/>
        <v>375.77238986983883</v>
      </c>
      <c r="CX52" s="62">
        <f t="shared" si="14"/>
        <v>669.10572320317215</v>
      </c>
      <c r="CY52" s="62">
        <f ca="1">AVERAGE(OFFSET($CX$3,0,0,'Données projet'!$E$13+1,1))-AVERAGE(OFFSET($H$3,0,0,'Données projet'!$E$13+1,1))</f>
        <v>477.00263959594946</v>
      </c>
      <c r="CZ52" s="62">
        <f t="shared" si="42"/>
        <v>254.25036207346591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169.8</v>
      </c>
      <c r="DP52" s="18">
        <f>DO52*VLOOKUP('Données projet'!$B$14,Paramètres!$A$1:$I$89,3,0)*VLOOKUP('Données projet'!$B$14,Paramètres!$A$1:$I$89,5,0)</f>
        <v>153.63504</v>
      </c>
      <c r="DQ52" s="14">
        <f t="shared" si="43"/>
        <v>39.403506785222667</v>
      </c>
      <c r="DR52" s="22">
        <f t="shared" si="16"/>
        <v>336.20880231759617</v>
      </c>
      <c r="DS52" s="62">
        <f t="shared" si="17"/>
        <v>629.54213565092948</v>
      </c>
      <c r="DT52" s="62">
        <f ca="1">AVERAGE(OFFSET($DS$3,0,0,'Données projet'!$E$14+1,1))-AVERAGE(OFFSET($H$3,0,0,'Données projet'!$E$14+1,1))</f>
        <v>430.21146937947236</v>
      </c>
      <c r="DU52" s="62">
        <f t="shared" si="44"/>
        <v>231.36959598460686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245.25496369542458</v>
      </c>
      <c r="T53" s="62">
        <f t="shared" si="34"/>
        <v>342.30266518164211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218.4</v>
      </c>
      <c r="AG53" s="13">
        <f>VLOOKUP(A53,'Données projet'!$A$61:$I$81,9,0)</f>
        <v>7.1199999999999992</v>
      </c>
      <c r="AH53" s="13">
        <f t="array" ref="AH53">INDEX(AG:AG,MIN(IF(ISNUMBER(AG53:AG249),ROW(AG53:AG249),"")))</f>
        <v>7.1199999999999992</v>
      </c>
      <c r="AI53" s="14">
        <f>IF('Données projet'!$A$62&gt;35,AI52+AH53-AQ52,IF(A53&lt;'Données projet'!$A$62,$AF$205^A53,IF(A53='Données projet'!$A$62,'Données projet'!$B$62,AI52+AH53-AQ52)))</f>
        <v>218.40000000000009</v>
      </c>
      <c r="AJ53" s="14">
        <f>AI53*VLOOKUP('Données projet'!$B$10,Paramètres!$A$1:$I$89,3,0)*VLOOKUP('Données projet'!$B$10,Paramètres!$A$1:$I$89,5,0)</f>
        <v>160.13088000000008</v>
      </c>
      <c r="AK53" s="14">
        <f t="shared" si="35"/>
        <v>40.872034351060222</v>
      </c>
      <c r="AL53" s="22">
        <f t="shared" si="4"/>
        <v>350.08007582809665</v>
      </c>
      <c r="AM53" s="62">
        <f t="shared" si="5"/>
        <v>643.41340916142997</v>
      </c>
      <c r="AN53" s="62">
        <f ca="1">AVERAGE(OFFSET($AM$3,0,0,'Données projet'!$E$10+1,1))-AVERAGE(OFFSET($H$3,0,0,'Données projet'!$E$10+1,1))</f>
        <v>295.09692454113895</v>
      </c>
      <c r="AO53" s="62">
        <f t="shared" si="36"/>
        <v>273.76778696973071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380</v>
      </c>
      <c r="BB53" s="13">
        <f>VLOOKUP(A53,'Données projet'!$A$87:$I$107,9,0)</f>
        <v>20.399999999999999</v>
      </c>
      <c r="BC53" s="13">
        <f t="array" ref="BC53">INDEX(BB:BB,MIN(IF(ISNUMBER(BB53:BB249),ROW(BB53:BB249),"")))</f>
        <v>20.399999999999999</v>
      </c>
      <c r="BD53" s="13">
        <f>IF('Données projet'!$A$88&gt;35,BD52+BC53-BL52,IF(A53&lt;'Données projet'!$A$88,$BA$205^A53,IF(A53='Données projet'!$A$88,'Données projet'!$B$88,BD52+BC53-BL52)))</f>
        <v>379.99999999999977</v>
      </c>
      <c r="BE53" s="14">
        <f>BD53*VLOOKUP('Données projet'!$B$11,Paramètres!$A$1:$I$89,3,0)*VLOOKUP('Données projet'!$B$11,Paramètres!$A$1:$I$89,5,0)</f>
        <v>177.83999999999992</v>
      </c>
      <c r="BF53" s="14">
        <f t="shared" si="37"/>
        <v>44.841288830609102</v>
      </c>
      <c r="BG53" s="22">
        <f t="shared" si="7"/>
        <v>387.83657804664404</v>
      </c>
      <c r="BH53" s="62">
        <f t="shared" si="8"/>
        <v>681.16991137997729</v>
      </c>
      <c r="BI53" s="62">
        <f ca="1">AVERAGE(OFFSET($BH$3,0,0,'Données projet'!$E$11+1,1))-AVERAGE(OFFSET($H$3,0,0,'Données projet'!$E$11+1,1))</f>
        <v>399.92909819003523</v>
      </c>
      <c r="BJ53" s="62">
        <f t="shared" si="38"/>
        <v>163.7053537268381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91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367</v>
      </c>
      <c r="BW53" s="13">
        <f>VLOOKUP(A53,'Données projet'!$A$113:$I$133,9,0)</f>
        <v>19.399999999999999</v>
      </c>
      <c r="BX53" s="13">
        <f t="array" ref="BX53">INDEX(BW:BW,MIN(IF(ISNUMBER(BW53:BW249),ROW(BW53:BW249),"")))</f>
        <v>19.399999999999999</v>
      </c>
      <c r="BY53" s="13">
        <f>IF('Données projet'!$A$114&gt;35,BY52+BX53-CG52,IF(A53&lt;'Données projet'!$A$114,$BV$205^A53,IF(A53='Données projet'!$A$114,'Données projet'!$B$114,BY52+BX53-CG52)))</f>
        <v>366.99999999999966</v>
      </c>
      <c r="BZ53" s="14">
        <f>BY53*VLOOKUP('Données projet'!$B$12,Paramètres!$A$1:$I$89,3,0)*VLOOKUP('Données projet'!$B$12,Paramètres!$A$1:$I$89,5,0)</f>
        <v>219.46599999999981</v>
      </c>
      <c r="CA53" s="14">
        <f t="shared" si="39"/>
        <v>53.998807048358223</v>
      </c>
      <c r="CB53" s="22">
        <f t="shared" si="10"/>
        <v>476.28453894255682</v>
      </c>
      <c r="CC53" s="62">
        <f t="shared" si="11"/>
        <v>769.61787227589014</v>
      </c>
      <c r="CD53" s="62">
        <f ca="1">AVERAGE(OFFSET($CC$3,0,0,'Données projet'!$E$12+1,1))-AVERAGE(OFFSET($H$3,0,0,'Données projet'!$E$12+1,1))</f>
        <v>309.32324918719803</v>
      </c>
      <c r="CE53" s="62">
        <f t="shared" si="40"/>
        <v>302.54354650449721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47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178</v>
      </c>
      <c r="CU53" s="18">
        <f>CT53*VLOOKUP('Données projet'!$B$13,Paramètres!$A$1:$I$89,3,0)*VLOOKUP('Données projet'!$B$13,Paramètres!$A$1:$I$89,5,0)</f>
        <v>180.49200000000002</v>
      </c>
      <c r="CV53" s="14">
        <f t="shared" si="41"/>
        <v>45.431629706642653</v>
      </c>
      <c r="CW53" s="22">
        <f t="shared" si="13"/>
        <v>393.4836550724026</v>
      </c>
      <c r="CX53" s="62">
        <f t="shared" si="14"/>
        <v>686.81698840573586</v>
      </c>
      <c r="CY53" s="62">
        <f ca="1">AVERAGE(OFFSET($CX$3,0,0,'Données projet'!$E$13+1,1))-AVERAGE(OFFSET($H$3,0,0,'Données projet'!$E$13+1,1))</f>
        <v>477.00263959594946</v>
      </c>
      <c r="CZ53" s="62">
        <f t="shared" si="42"/>
        <v>254.25036207346591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178</v>
      </c>
      <c r="DP53" s="18">
        <f>DO53*VLOOKUP('Données projet'!$B$14,Paramètres!$A$1:$I$89,3,0)*VLOOKUP('Données projet'!$B$14,Paramètres!$A$1:$I$89,5,0)</f>
        <v>161.05439999999999</v>
      </c>
      <c r="DQ53" s="14">
        <f t="shared" si="43"/>
        <v>41.080247278685491</v>
      </c>
      <c r="DR53" s="22">
        <f t="shared" si="16"/>
        <v>352.05117734371055</v>
      </c>
      <c r="DS53" s="62">
        <f t="shared" si="17"/>
        <v>645.38451067704386</v>
      </c>
      <c r="DT53" s="62">
        <f ca="1">AVERAGE(OFFSET($DS$3,0,0,'Données projet'!$E$14+1,1))-AVERAGE(OFFSET($H$3,0,0,'Données projet'!$E$14+1,1))</f>
        <v>430.21146937947236</v>
      </c>
      <c r="DU53" s="62">
        <f t="shared" si="44"/>
        <v>231.36959598460686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245.25496369542458</v>
      </c>
      <c r="T54" s="62">
        <f t="shared" si="34"/>
        <v>342.30266518164211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6.1199999999999992</v>
      </c>
      <c r="AI54" s="14">
        <f>IF('Données projet'!$A$62&gt;35,AI53+AH54-AQ53,IF(A54&lt;'Données projet'!$A$62,$AF$205^A54,IF(A54='Données projet'!$A$62,'Données projet'!$B$62,AI53+AH54-AQ53)))</f>
        <v>224.5200000000001</v>
      </c>
      <c r="AJ54" s="14">
        <f>AI54*VLOOKUP('Données projet'!$B$10,Paramètres!$A$1:$I$89,3,0)*VLOOKUP('Données projet'!$B$10,Paramètres!$A$1:$I$89,5,0)</f>
        <v>164.61806400000006</v>
      </c>
      <c r="AK54" s="14">
        <f t="shared" si="35"/>
        <v>41.882401413836568</v>
      </c>
      <c r="AL54" s="22">
        <f t="shared" si="4"/>
        <v>359.65497726243211</v>
      </c>
      <c r="AM54" s="62">
        <f t="shared" si="5"/>
        <v>652.98831059576537</v>
      </c>
      <c r="AN54" s="62">
        <f ca="1">AVERAGE(OFFSET($AM$3,0,0,'Données projet'!$E$10+1,1))-AVERAGE(OFFSET($H$3,0,0,'Données projet'!$E$10+1,1))</f>
        <v>295.09692454113895</v>
      </c>
      <c r="AO54" s="62">
        <f t="shared" si="36"/>
        <v>273.76778696973071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22.7</v>
      </c>
      <c r="BD54" s="13">
        <f>IF('Données projet'!$A$88&gt;35,BD53+BC54-BL53,IF(A54&lt;'Données projet'!$A$88,$BA$205^A54,IF(A54='Données projet'!$A$88,'Données projet'!$B$88,BD53+BC54-BL53)))</f>
        <v>311.69999999999976</v>
      </c>
      <c r="BE54" s="14">
        <f>BD54*VLOOKUP('Données projet'!$B$11,Paramètres!$A$1:$I$89,3,0)*VLOOKUP('Données projet'!$B$11,Paramètres!$A$1:$I$89,5,0)</f>
        <v>145.87559999999988</v>
      </c>
      <c r="BF54" s="14">
        <f t="shared" si="37"/>
        <v>37.639785440563593</v>
      </c>
      <c r="BG54" s="22">
        <f t="shared" si="7"/>
        <v>319.62262964231468</v>
      </c>
      <c r="BH54" s="62">
        <f t="shared" si="8"/>
        <v>612.95596297564794</v>
      </c>
      <c r="BI54" s="62">
        <f ca="1">AVERAGE(OFFSET($BH$3,0,0,'Données projet'!$E$11+1,1))-AVERAGE(OFFSET($H$3,0,0,'Données projet'!$E$11+1,1))</f>
        <v>399.92909819003523</v>
      </c>
      <c r="BJ54" s="62">
        <f t="shared" si="38"/>
        <v>163.7053537268381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19</v>
      </c>
      <c r="BY54" s="13">
        <f>IF('Données projet'!$A$114&gt;35,BY53+BX54-CG53,IF(A54&lt;'Données projet'!$A$114,$BV$205^A54,IF(A54='Données projet'!$A$114,'Données projet'!$B$114,BY53+BX54-CG53)))</f>
        <v>338.99999999999966</v>
      </c>
      <c r="BZ54" s="14">
        <f>BY54*VLOOKUP('Données projet'!$B$12,Paramètres!$A$1:$I$89,3,0)*VLOOKUP('Données projet'!$B$12,Paramètres!$A$1:$I$89,5,0)</f>
        <v>202.72199999999981</v>
      </c>
      <c r="CA54" s="14">
        <f t="shared" si="39"/>
        <v>50.341909475522797</v>
      </c>
      <c r="CB54" s="22">
        <f t="shared" si="10"/>
        <v>440.75297566986848</v>
      </c>
      <c r="CC54" s="62">
        <f t="shared" si="11"/>
        <v>734.08630900320179</v>
      </c>
      <c r="CD54" s="62">
        <f ca="1">AVERAGE(OFFSET($CC$3,0,0,'Données projet'!$E$12+1,1))-AVERAGE(OFFSET($H$3,0,0,'Données projet'!$E$12+1,1))</f>
        <v>309.32324918719803</v>
      </c>
      <c r="CE54" s="62">
        <f t="shared" si="40"/>
        <v>302.54354650449721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186</v>
      </c>
      <c r="CU54" s="18">
        <f>CT54*VLOOKUP('Données projet'!$B$13,Paramètres!$A$1:$I$89,3,0)*VLOOKUP('Données projet'!$B$13,Paramètres!$A$1:$I$89,5,0)</f>
        <v>188.60400000000001</v>
      </c>
      <c r="CV54" s="14">
        <f t="shared" si="41"/>
        <v>47.231184731814224</v>
      </c>
      <c r="CW54" s="22">
        <f t="shared" si="13"/>
        <v>410.74628007457642</v>
      </c>
      <c r="CX54" s="62">
        <f t="shared" si="14"/>
        <v>704.07961340790973</v>
      </c>
      <c r="CY54" s="62">
        <f ca="1">AVERAGE(OFFSET($CX$3,0,0,'Données projet'!$E$13+1,1))-AVERAGE(OFFSET($H$3,0,0,'Données projet'!$E$13+1,1))</f>
        <v>477.00263959594946</v>
      </c>
      <c r="CZ54" s="62">
        <f t="shared" si="42"/>
        <v>254.25036207346591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186</v>
      </c>
      <c r="DP54" s="18">
        <f>DO54*VLOOKUP('Données projet'!$B$14,Paramètres!$A$1:$I$89,3,0)*VLOOKUP('Données projet'!$B$14,Paramètres!$A$1:$I$89,5,0)</f>
        <v>168.2928</v>
      </c>
      <c r="DQ54" s="14">
        <f t="shared" si="43"/>
        <v>42.707443263135104</v>
      </c>
      <c r="DR54" s="22">
        <f t="shared" si="16"/>
        <v>367.49209034996028</v>
      </c>
      <c r="DS54" s="62">
        <f t="shared" si="17"/>
        <v>660.82542368329359</v>
      </c>
      <c r="DT54" s="62">
        <f ca="1">AVERAGE(OFFSET($DS$3,0,0,'Données projet'!$E$14+1,1))-AVERAGE(OFFSET($H$3,0,0,'Données projet'!$E$14+1,1))</f>
        <v>430.21146937947236</v>
      </c>
      <c r="DU54" s="62">
        <f t="shared" si="44"/>
        <v>231.36959598460686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245.25496369542458</v>
      </c>
      <c r="T55" s="62">
        <f t="shared" si="34"/>
        <v>342.30266518164211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6.1199999999999992</v>
      </c>
      <c r="AI55" s="14">
        <f>IF('Données projet'!$A$62&gt;35,AI54+AH55-AQ54,IF(A55&lt;'Données projet'!$A$62,$AF$205^A55,IF(A55='Données projet'!$A$62,'Données projet'!$B$62,AI54+AH55-AQ54)))</f>
        <v>230.6400000000001</v>
      </c>
      <c r="AJ55" s="14">
        <f>AI55*VLOOKUP('Données projet'!$B$10,Paramètres!$A$1:$I$89,3,0)*VLOOKUP('Données projet'!$B$10,Paramètres!$A$1:$I$89,5,0)</f>
        <v>169.10524800000007</v>
      </c>
      <c r="AK55" s="14">
        <f t="shared" si="35"/>
        <v>42.889567396154263</v>
      </c>
      <c r="AL55" s="22">
        <f t="shared" si="4"/>
        <v>369.22430348163545</v>
      </c>
      <c r="AM55" s="62">
        <f t="shared" si="5"/>
        <v>662.55763681496876</v>
      </c>
      <c r="AN55" s="62">
        <f ca="1">AVERAGE(OFFSET($AM$3,0,0,'Données projet'!$E$10+1,1))-AVERAGE(OFFSET($H$3,0,0,'Données projet'!$E$10+1,1))</f>
        <v>295.09692454113895</v>
      </c>
      <c r="AO55" s="62">
        <f t="shared" si="36"/>
        <v>273.76778696973071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22.7</v>
      </c>
      <c r="BD55" s="13">
        <f>IF('Données projet'!$A$88&gt;35,BD54+BC55-BL54,IF(A55&lt;'Données projet'!$A$88,$BA$205^A55,IF(A55='Données projet'!$A$88,'Données projet'!$B$88,BD54+BC55-BL54)))</f>
        <v>334.39999999999975</v>
      </c>
      <c r="BE55" s="14">
        <f>BD55*VLOOKUP('Données projet'!$B$11,Paramètres!$A$1:$I$89,3,0)*VLOOKUP('Données projet'!$B$11,Paramètres!$A$1:$I$89,5,0)</f>
        <v>156.49919999999989</v>
      </c>
      <c r="BF55" s="14">
        <f t="shared" si="37"/>
        <v>40.051886402928353</v>
      </c>
      <c r="BG55" s="22">
        <f t="shared" si="7"/>
        <v>342.32647548509999</v>
      </c>
      <c r="BH55" s="62">
        <f t="shared" si="8"/>
        <v>635.65980881843325</v>
      </c>
      <c r="BI55" s="62">
        <f ca="1">AVERAGE(OFFSET($BH$3,0,0,'Données projet'!$E$11+1,1))-AVERAGE(OFFSET($H$3,0,0,'Données projet'!$E$11+1,1))</f>
        <v>399.92909819003523</v>
      </c>
      <c r="BJ55" s="62">
        <f t="shared" si="38"/>
        <v>163.7053537268381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19</v>
      </c>
      <c r="BY55" s="13">
        <f>IF('Données projet'!$A$114&gt;35,BY54+BX55-CG54,IF(A55&lt;'Données projet'!$A$114,$BV$205^A55,IF(A55='Données projet'!$A$114,'Données projet'!$B$114,BY54+BX55-CG54)))</f>
        <v>357.99999999999966</v>
      </c>
      <c r="BZ55" s="14">
        <f>BY55*VLOOKUP('Données projet'!$B$12,Paramètres!$A$1:$I$89,3,0)*VLOOKUP('Données projet'!$B$12,Paramètres!$A$1:$I$89,5,0)</f>
        <v>214.0839999999998</v>
      </c>
      <c r="CA55" s="14">
        <f t="shared" si="39"/>
        <v>52.827039557879765</v>
      </c>
      <c r="CB55" s="22">
        <f t="shared" si="10"/>
        <v>464.87006056330688</v>
      </c>
      <c r="CC55" s="62">
        <f t="shared" si="11"/>
        <v>758.20339389664014</v>
      </c>
      <c r="CD55" s="62">
        <f ca="1">AVERAGE(OFFSET($CC$3,0,0,'Données projet'!$E$12+1,1))-AVERAGE(OFFSET($H$3,0,0,'Données projet'!$E$12+1,1))</f>
        <v>309.32324918719803</v>
      </c>
      <c r="CE55" s="62">
        <f t="shared" si="40"/>
        <v>302.54354650449721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194</v>
      </c>
      <c r="CU55" s="18">
        <f>CT55*VLOOKUP('Données projet'!$B$13,Paramètres!$A$1:$I$89,3,0)*VLOOKUP('Données projet'!$B$13,Paramètres!$A$1:$I$89,5,0)</f>
        <v>196.71600000000001</v>
      </c>
      <c r="CV55" s="14">
        <f t="shared" si="41"/>
        <v>49.021749959730009</v>
      </c>
      <c r="CW55" s="22">
        <f t="shared" si="13"/>
        <v>427.99324784652981</v>
      </c>
      <c r="CX55" s="62">
        <f t="shared" si="14"/>
        <v>721.32658117986307</v>
      </c>
      <c r="CY55" s="62">
        <f ca="1">AVERAGE(OFFSET($CX$3,0,0,'Données projet'!$E$13+1,1))-AVERAGE(OFFSET($H$3,0,0,'Données projet'!$E$13+1,1))</f>
        <v>477.00263959594946</v>
      </c>
      <c r="CZ55" s="62">
        <f t="shared" si="42"/>
        <v>254.25036207346591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194</v>
      </c>
      <c r="DP55" s="18">
        <f>DO55*VLOOKUP('Données projet'!$B$14,Paramètres!$A$1:$I$89,3,0)*VLOOKUP('Données projet'!$B$14,Paramètres!$A$1:$I$89,5,0)</f>
        <v>175.53120000000001</v>
      </c>
      <c r="DQ55" s="14">
        <f t="shared" si="43"/>
        <v>44.326510481422488</v>
      </c>
      <c r="DR55" s="22">
        <f t="shared" si="16"/>
        <v>382.9188457551441</v>
      </c>
      <c r="DS55" s="62">
        <f t="shared" si="17"/>
        <v>676.25217908847742</v>
      </c>
      <c r="DT55" s="62">
        <f ca="1">AVERAGE(OFFSET($DS$3,0,0,'Données projet'!$E$14+1,1))-AVERAGE(OFFSET($H$3,0,0,'Données projet'!$E$14+1,1))</f>
        <v>430.21146937947236</v>
      </c>
      <c r="DU55" s="62">
        <f t="shared" si="44"/>
        <v>231.36959598460686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245.25496369542458</v>
      </c>
      <c r="T56" s="62">
        <f t="shared" si="34"/>
        <v>342.30266518164211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6.1199999999999992</v>
      </c>
      <c r="AI56" s="14">
        <f>IF('Données projet'!$A$62&gt;35,AI55+AH56-AQ55,IF(A56&lt;'Données projet'!$A$62,$AF$205^A56,IF(A56='Données projet'!$A$62,'Données projet'!$B$62,AI55+AH56-AQ55)))</f>
        <v>236.7600000000001</v>
      </c>
      <c r="AJ56" s="14">
        <f>AI56*VLOOKUP('Données projet'!$B$10,Paramètres!$A$1:$I$89,3,0)*VLOOKUP('Données projet'!$B$10,Paramètres!$A$1:$I$89,5,0)</f>
        <v>173.59243200000006</v>
      </c>
      <c r="AK56" s="14">
        <f t="shared" si="35"/>
        <v>43.893627001480624</v>
      </c>
      <c r="AL56" s="22">
        <f t="shared" si="4"/>
        <v>378.78821942757878</v>
      </c>
      <c r="AM56" s="62">
        <f t="shared" si="5"/>
        <v>672.1215527609121</v>
      </c>
      <c r="AN56" s="62">
        <f ca="1">AVERAGE(OFFSET($AM$3,0,0,'Données projet'!$E$10+1,1))-AVERAGE(OFFSET($H$3,0,0,'Données projet'!$E$10+1,1))</f>
        <v>295.09692454113895</v>
      </c>
      <c r="AO56" s="62">
        <f t="shared" si="36"/>
        <v>273.76778696973071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22.7</v>
      </c>
      <c r="BD56" s="13">
        <f>IF('Données projet'!$A$88&gt;35,BD55+BC56-BL55,IF(A56&lt;'Données projet'!$A$88,$BA$205^A56,IF(A56='Données projet'!$A$88,'Données projet'!$B$88,BD55+BC56-BL55)))</f>
        <v>357.09999999999974</v>
      </c>
      <c r="BE56" s="14">
        <f>BD56*VLOOKUP('Données projet'!$B$11,Paramètres!$A$1:$I$89,3,0)*VLOOKUP('Données projet'!$B$11,Paramètres!$A$1:$I$89,5,0)</f>
        <v>167.12279999999987</v>
      </c>
      <c r="BF56" s="14">
        <f t="shared" si="37"/>
        <v>42.444987720629342</v>
      </c>
      <c r="BG56" s="22">
        <f t="shared" si="7"/>
        <v>364.99723028009589</v>
      </c>
      <c r="BH56" s="62">
        <f t="shared" si="8"/>
        <v>658.33056361342915</v>
      </c>
      <c r="BI56" s="62">
        <f ca="1">AVERAGE(OFFSET($BH$3,0,0,'Données projet'!$E$11+1,1))-AVERAGE(OFFSET($H$3,0,0,'Données projet'!$E$11+1,1))</f>
        <v>399.92909819003523</v>
      </c>
      <c r="BJ56" s="62">
        <f t="shared" si="38"/>
        <v>163.7053537268381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19</v>
      </c>
      <c r="BY56" s="13">
        <f>IF('Données projet'!$A$114&gt;35,BY55+BX56-CG55,IF(A56&lt;'Données projet'!$A$114,$BV$205^A56,IF(A56='Données projet'!$A$114,'Données projet'!$B$114,BY55+BX56-CG55)))</f>
        <v>376.99999999999966</v>
      </c>
      <c r="BZ56" s="14">
        <f>BY56*VLOOKUP('Données projet'!$B$12,Paramètres!$A$1:$I$89,3,0)*VLOOKUP('Données projet'!$B$12,Paramètres!$A$1:$I$89,5,0)</f>
        <v>225.4459999999998</v>
      </c>
      <c r="CA56" s="14">
        <f t="shared" si="39"/>
        <v>55.296857101810794</v>
      </c>
      <c r="CB56" s="22">
        <f t="shared" si="10"/>
        <v>488.96047611898672</v>
      </c>
      <c r="CC56" s="62">
        <f t="shared" si="11"/>
        <v>782.29380945232003</v>
      </c>
      <c r="CD56" s="62">
        <f ca="1">AVERAGE(OFFSET($CC$3,0,0,'Données projet'!$E$12+1,1))-AVERAGE(OFFSET($H$3,0,0,'Données projet'!$E$12+1,1))</f>
        <v>309.32324918719803</v>
      </c>
      <c r="CE56" s="62">
        <f t="shared" si="40"/>
        <v>302.54354650449721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202</v>
      </c>
      <c r="CU56" s="18">
        <f>CT56*VLOOKUP('Données projet'!$B$13,Paramètres!$A$1:$I$89,3,0)*VLOOKUP('Données projet'!$B$13,Paramètres!$A$1:$I$89,5,0)</f>
        <v>204.82800000000003</v>
      </c>
      <c r="CV56" s="14">
        <f t="shared" si="41"/>
        <v>50.80373850176295</v>
      </c>
      <c r="CW56" s="22">
        <f t="shared" si="13"/>
        <v>445.22527789057045</v>
      </c>
      <c r="CX56" s="62">
        <f t="shared" si="14"/>
        <v>738.55861122390377</v>
      </c>
      <c r="CY56" s="62">
        <f ca="1">AVERAGE(OFFSET($CX$3,0,0,'Données projet'!$E$13+1,1))-AVERAGE(OFFSET($H$3,0,0,'Données projet'!$E$13+1,1))</f>
        <v>477.00263959594946</v>
      </c>
      <c r="CZ56" s="62">
        <f t="shared" si="42"/>
        <v>254.25036207346591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202</v>
      </c>
      <c r="DP56" s="18">
        <f>DO56*VLOOKUP('Données projet'!$B$14,Paramètres!$A$1:$I$89,3,0)*VLOOKUP('Données projet'!$B$14,Paramètres!$A$1:$I$89,5,0)</f>
        <v>182.7696</v>
      </c>
      <c r="DQ56" s="14">
        <f t="shared" si="43"/>
        <v>45.937822477650357</v>
      </c>
      <c r="DR56" s="22">
        <f t="shared" si="16"/>
        <v>398.33209414857441</v>
      </c>
      <c r="DS56" s="62">
        <f t="shared" si="17"/>
        <v>691.66542748190773</v>
      </c>
      <c r="DT56" s="62">
        <f ca="1">AVERAGE(OFFSET($DS$3,0,0,'Données projet'!$E$14+1,1))-AVERAGE(OFFSET($H$3,0,0,'Données projet'!$E$14+1,1))</f>
        <v>430.21146937947236</v>
      </c>
      <c r="DU56" s="62">
        <f t="shared" si="44"/>
        <v>231.36959598460686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245.25496369542458</v>
      </c>
      <c r="T57" s="62">
        <f t="shared" si="34"/>
        <v>342.30266518164211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6.1199999999999992</v>
      </c>
      <c r="AI57" s="14">
        <f>IF('Données projet'!$A$62&gt;35,AI56+AH57-AQ56,IF(A57&lt;'Données projet'!$A$62,$AF$205^A57,IF(A57='Données projet'!$A$62,'Données projet'!$B$62,AI56+AH57-AQ56)))</f>
        <v>242.88000000000011</v>
      </c>
      <c r="AJ57" s="14">
        <f>AI57*VLOOKUP('Données projet'!$B$10,Paramètres!$A$1:$I$89,3,0)*VLOOKUP('Données projet'!$B$10,Paramètres!$A$1:$I$89,5,0)</f>
        <v>178.07961600000007</v>
      </c>
      <c r="AK57" s="14">
        <f t="shared" si="35"/>
        <v>44.894669758412377</v>
      </c>
      <c r="AL57" s="22">
        <f t="shared" si="4"/>
        <v>388.34688102923502</v>
      </c>
      <c r="AM57" s="62">
        <f t="shared" si="5"/>
        <v>681.68021436256834</v>
      </c>
      <c r="AN57" s="62">
        <f ca="1">AVERAGE(OFFSET($AM$3,0,0,'Données projet'!$E$10+1,1))-AVERAGE(OFFSET($H$3,0,0,'Données projet'!$E$10+1,1))</f>
        <v>295.09692454113895</v>
      </c>
      <c r="AO57" s="62">
        <f t="shared" si="36"/>
        <v>273.76778696973071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22.7</v>
      </c>
      <c r="BD57" s="13">
        <f>IF('Données projet'!$A$88&gt;35,BD56+BC57-BL56,IF(A57&lt;'Données projet'!$A$88,$BA$205^A57,IF(A57='Données projet'!$A$88,'Données projet'!$B$88,BD56+BC57-BL56)))</f>
        <v>379.79999999999973</v>
      </c>
      <c r="BE57" s="14">
        <f>BD57*VLOOKUP('Données projet'!$B$11,Paramètres!$A$1:$I$89,3,0)*VLOOKUP('Données projet'!$B$11,Paramètres!$A$1:$I$89,5,0)</f>
        <v>177.74639999999988</v>
      </c>
      <c r="BF57" s="14">
        <f t="shared" si="37"/>
        <v>44.820434632332443</v>
      </c>
      <c r="BG57" s="22">
        <f t="shared" si="7"/>
        <v>387.63723698464543</v>
      </c>
      <c r="BH57" s="62">
        <f t="shared" si="8"/>
        <v>680.97057031797874</v>
      </c>
      <c r="BI57" s="62">
        <f ca="1">AVERAGE(OFFSET($BH$3,0,0,'Données projet'!$E$11+1,1))-AVERAGE(OFFSET($H$3,0,0,'Données projet'!$E$11+1,1))</f>
        <v>399.92909819003523</v>
      </c>
      <c r="BJ57" s="62">
        <f t="shared" si="38"/>
        <v>163.7053537268381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19</v>
      </c>
      <c r="BY57" s="13">
        <f>IF('Données projet'!$A$114&gt;35,BY56+BX57-CG56,IF(A57&lt;'Données projet'!$A$114,$BV$205^A57,IF(A57='Données projet'!$A$114,'Données projet'!$B$114,BY56+BX57-CG56)))</f>
        <v>395.99999999999966</v>
      </c>
      <c r="BZ57" s="14">
        <f>BY57*VLOOKUP('Données projet'!$B$12,Paramètres!$A$1:$I$89,3,0)*VLOOKUP('Données projet'!$B$12,Paramètres!$A$1:$I$89,5,0)</f>
        <v>236.80799999999982</v>
      </c>
      <c r="CA57" s="14">
        <f t="shared" si="39"/>
        <v>57.752221878398714</v>
      </c>
      <c r="CB57" s="22">
        <f t="shared" si="10"/>
        <v>513.02571977154412</v>
      </c>
      <c r="CC57" s="62">
        <f t="shared" si="11"/>
        <v>806.35905310487738</v>
      </c>
      <c r="CD57" s="62">
        <f ca="1">AVERAGE(OFFSET($CC$3,0,0,'Données projet'!$E$12+1,1))-AVERAGE(OFFSET($H$3,0,0,'Données projet'!$E$12+1,1))</f>
        <v>309.32324918719803</v>
      </c>
      <c r="CE57" s="62">
        <f t="shared" si="40"/>
        <v>302.54354650449721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210</v>
      </c>
      <c r="CU57" s="18">
        <f>CT57*VLOOKUP('Données projet'!$B$13,Paramètres!$A$1:$I$89,3,0)*VLOOKUP('Données projet'!$B$13,Paramètres!$A$1:$I$89,5,0)</f>
        <v>212.94</v>
      </c>
      <c r="CV57" s="14">
        <f t="shared" si="41"/>
        <v>52.577528895212865</v>
      </c>
      <c r="CW57" s="22">
        <f t="shared" si="13"/>
        <v>462.44302949249573</v>
      </c>
      <c r="CX57" s="62">
        <f t="shared" si="14"/>
        <v>755.77636282582898</v>
      </c>
      <c r="CY57" s="62">
        <f ca="1">AVERAGE(OFFSET($CX$3,0,0,'Données projet'!$E$13+1,1))-AVERAGE(OFFSET($H$3,0,0,'Données projet'!$E$13+1,1))</f>
        <v>477.00263959594946</v>
      </c>
      <c r="CZ57" s="62">
        <f t="shared" si="42"/>
        <v>254.25036207346591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210</v>
      </c>
      <c r="DP57" s="18">
        <f>DO57*VLOOKUP('Données projet'!$B$14,Paramètres!$A$1:$I$89,3,0)*VLOOKUP('Données projet'!$B$14,Paramètres!$A$1:$I$89,5,0)</f>
        <v>190.00800000000001</v>
      </c>
      <c r="DQ57" s="14">
        <f t="shared" si="43"/>
        <v>47.541721533308163</v>
      </c>
      <c r="DR57" s="22">
        <f t="shared" si="16"/>
        <v>413.73243167051174</v>
      </c>
      <c r="DS57" s="62">
        <f t="shared" si="17"/>
        <v>707.06576500384506</v>
      </c>
      <c r="DT57" s="62">
        <f ca="1">AVERAGE(OFFSET($DS$3,0,0,'Données projet'!$E$14+1,1))-AVERAGE(OFFSET($H$3,0,0,'Données projet'!$E$14+1,1))</f>
        <v>430.21146937947236</v>
      </c>
      <c r="DU57" s="62">
        <f t="shared" si="44"/>
        <v>231.36959598460686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245.25496369542458</v>
      </c>
      <c r="T58" s="62">
        <f t="shared" si="34"/>
        <v>342.30266518164211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249</v>
      </c>
      <c r="AG58" s="13">
        <f>VLOOKUP(A58,'Données projet'!$A$61:$I$81,9,0)</f>
        <v>6.1199999999999992</v>
      </c>
      <c r="AH58" s="13">
        <f t="array" ref="AH58">INDEX(AG:AG,MIN(IF(ISNUMBER(AG58:AG254),ROW(AG58:AG254),"")))</f>
        <v>6.1199999999999992</v>
      </c>
      <c r="AI58" s="14">
        <f>IF('Données projet'!$A$62&gt;35,AI57+AH58-AQ57,IF(A58&lt;'Données projet'!$A$62,$AF$205^A58,IF(A58='Données projet'!$A$62,'Données projet'!$B$62,AI57+AH58-AQ57)))</f>
        <v>249.00000000000011</v>
      </c>
      <c r="AJ58" s="14">
        <f>AI58*VLOOKUP('Données projet'!$B$10,Paramètres!$A$1:$I$89,3,0)*VLOOKUP('Données projet'!$B$10,Paramètres!$A$1:$I$89,5,0)</f>
        <v>182.56680000000009</v>
      </c>
      <c r="AK58" s="14">
        <f t="shared" si="35"/>
        <v>45.892780426615076</v>
      </c>
      <c r="AL58" s="22">
        <f t="shared" si="4"/>
        <v>397.90043590968804</v>
      </c>
      <c r="AM58" s="62">
        <f t="shared" si="5"/>
        <v>691.23376924302136</v>
      </c>
      <c r="AN58" s="62">
        <f ca="1">AVERAGE(OFFSET($AM$3,0,0,'Données projet'!$E$10+1,1))-AVERAGE(OFFSET($H$3,0,0,'Données projet'!$E$10+1,1))</f>
        <v>295.09692454113895</v>
      </c>
      <c r="AO58" s="62">
        <f t="shared" si="36"/>
        <v>273.76778696973071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29.9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22.7</v>
      </c>
      <c r="BD58" s="13">
        <f>IF('Données projet'!$A$88&gt;35,BD57+BC58-BL57,IF(A58&lt;'Données projet'!$A$88,$BA$205^A58,IF(A58='Données projet'!$A$88,'Données projet'!$B$88,BD57+BC58-BL57)))</f>
        <v>402.49999999999972</v>
      </c>
      <c r="BE58" s="14">
        <f>BD58*VLOOKUP('Données projet'!$B$11,Paramètres!$A$1:$I$89,3,0)*VLOOKUP('Données projet'!$B$11,Paramètres!$A$1:$I$89,5,0)</f>
        <v>188.36999999999986</v>
      </c>
      <c r="BF58" s="14">
        <f t="shared" si="37"/>
        <v>47.179402486491256</v>
      </c>
      <c r="BG58" s="22">
        <f t="shared" si="7"/>
        <v>410.24854266397205</v>
      </c>
      <c r="BH58" s="62">
        <f t="shared" si="8"/>
        <v>703.58187599730536</v>
      </c>
      <c r="BI58" s="62">
        <f ca="1">AVERAGE(OFFSET($BH$3,0,0,'Données projet'!$E$11+1,1))-AVERAGE(OFFSET($H$3,0,0,'Données projet'!$E$11+1,1))</f>
        <v>399.92909819003523</v>
      </c>
      <c r="BJ58" s="62">
        <f t="shared" si="38"/>
        <v>163.7053537268381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415</v>
      </c>
      <c r="BW58" s="13">
        <f>VLOOKUP(A58,'Données projet'!$A$113:$I$133,9,0)</f>
        <v>19</v>
      </c>
      <c r="BX58" s="13">
        <f t="array" ref="BX58">INDEX(BW:BW,MIN(IF(ISNUMBER(BW58:BW254),ROW(BW58:BW254),"")))</f>
        <v>19</v>
      </c>
      <c r="BY58" s="13">
        <f>IF('Données projet'!$A$114&gt;35,BY57+BX58-CG57,IF(A58&lt;'Données projet'!$A$114,$BV$205^A58,IF(A58='Données projet'!$A$114,'Données projet'!$B$114,BY57+BX58-CG57)))</f>
        <v>414.99999999999966</v>
      </c>
      <c r="BZ58" s="14">
        <f>BY58*VLOOKUP('Données projet'!$B$12,Paramètres!$A$1:$I$89,3,0)*VLOOKUP('Données projet'!$B$12,Paramètres!$A$1:$I$89,5,0)</f>
        <v>248.16999999999982</v>
      </c>
      <c r="CA58" s="14">
        <f t="shared" si="39"/>
        <v>60.193906493778805</v>
      </c>
      <c r="CB58" s="22">
        <f t="shared" si="10"/>
        <v>537.06713714333102</v>
      </c>
      <c r="CC58" s="62">
        <f t="shared" si="11"/>
        <v>830.4004704766644</v>
      </c>
      <c r="CD58" s="62">
        <f ca="1">AVERAGE(OFFSET($CC$3,0,0,'Données projet'!$E$12+1,1))-AVERAGE(OFFSET($H$3,0,0,'Données projet'!$E$12+1,1))</f>
        <v>309.32324918719803</v>
      </c>
      <c r="CE58" s="62">
        <f t="shared" si="40"/>
        <v>302.54354650449721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48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218</v>
      </c>
      <c r="CU58" s="18">
        <f>CT58*VLOOKUP('Données projet'!$B$13,Paramètres!$A$1:$I$89,3,0)*VLOOKUP('Données projet'!$B$13,Paramètres!$A$1:$I$89,5,0)</f>
        <v>221.05200000000002</v>
      </c>
      <c r="CV58" s="14">
        <f t="shared" si="41"/>
        <v>54.343469202939254</v>
      </c>
      <c r="CW58" s="22">
        <f t="shared" si="13"/>
        <v>479.64710886178597</v>
      </c>
      <c r="CX58" s="62">
        <f t="shared" si="14"/>
        <v>772.98044219511928</v>
      </c>
      <c r="CY58" s="62">
        <f ca="1">AVERAGE(OFFSET($CX$3,0,0,'Données projet'!$E$13+1,1))-AVERAGE(OFFSET($H$3,0,0,'Données projet'!$E$13+1,1))</f>
        <v>477.00263959594946</v>
      </c>
      <c r="CZ58" s="62">
        <f t="shared" si="42"/>
        <v>254.25036207346591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218</v>
      </c>
      <c r="DP58" s="18">
        <f>DO58*VLOOKUP('Données projet'!$B$14,Paramètres!$A$1:$I$89,3,0)*VLOOKUP('Données projet'!$B$14,Paramètres!$A$1:$I$89,5,0)</f>
        <v>197.24639999999999</v>
      </c>
      <c r="DQ58" s="14">
        <f t="shared" si="43"/>
        <v>49.138522374247202</v>
      </c>
      <c r="DR58" s="22">
        <f t="shared" si="16"/>
        <v>429.12040646848055</v>
      </c>
      <c r="DS58" s="62">
        <f t="shared" si="17"/>
        <v>722.45373980181387</v>
      </c>
      <c r="DT58" s="62">
        <f ca="1">AVERAGE(OFFSET($DS$3,0,0,'Données projet'!$E$14+1,1))-AVERAGE(OFFSET($H$3,0,0,'Données projet'!$E$14+1,1))</f>
        <v>430.21146937947236</v>
      </c>
      <c r="DU58" s="62">
        <f t="shared" si="44"/>
        <v>231.36959598460686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245.25496369542458</v>
      </c>
      <c r="T59" s="62">
        <f t="shared" si="34"/>
        <v>342.30266518164211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5.1600000000000019</v>
      </c>
      <c r="AI59" s="14">
        <f>IF('Données projet'!$A$62&gt;35,AI58+AH59-AQ58,IF(A59&lt;'Données projet'!$A$62,$AF$205^A59,IF(A59='Données projet'!$A$62,'Données projet'!$B$62,AI58+AH59-AQ58)))</f>
        <v>224.2600000000001</v>
      </c>
      <c r="AJ59" s="14">
        <f>AI59*VLOOKUP('Données projet'!$B$10,Paramètres!$A$1:$I$89,3,0)*VLOOKUP('Données projet'!$B$10,Paramètres!$A$1:$I$89,5,0)</f>
        <v>164.42743200000007</v>
      </c>
      <c r="AK59" s="14">
        <f t="shared" si="35"/>
        <v>41.83954311997045</v>
      </c>
      <c r="AL59" s="22">
        <f t="shared" si="4"/>
        <v>359.24831500061532</v>
      </c>
      <c r="AM59" s="62">
        <f t="shared" si="5"/>
        <v>652.58164833394858</v>
      </c>
      <c r="AN59" s="62">
        <f ca="1">AVERAGE(OFFSET($AM$3,0,0,'Données projet'!$E$10+1,1))-AVERAGE(OFFSET($H$3,0,0,'Données projet'!$E$10+1,1))</f>
        <v>295.09692454113895</v>
      </c>
      <c r="AO59" s="62">
        <f t="shared" si="36"/>
        <v>273.76778696973071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22.7</v>
      </c>
      <c r="BD59" s="13">
        <f>IF('Données projet'!$A$88&gt;35,BD58+BC59-BL58,IF(A59&lt;'Données projet'!$A$88,$BA$205^A59,IF(A59='Données projet'!$A$88,'Données projet'!$B$88,BD58+BC59-BL58)))</f>
        <v>425.1999999999997</v>
      </c>
      <c r="BE59" s="14">
        <f>BD59*VLOOKUP('Données projet'!$B$11,Paramètres!$A$1:$I$89,3,0)*VLOOKUP('Données projet'!$B$11,Paramètres!$A$1:$I$89,5,0)</f>
        <v>198.99359999999987</v>
      </c>
      <c r="BF59" s="14">
        <f t="shared" si="37"/>
        <v>49.522926570252494</v>
      </c>
      <c r="BG59" s="22">
        <f t="shared" si="7"/>
        <v>432.83295044318953</v>
      </c>
      <c r="BH59" s="62">
        <f t="shared" si="8"/>
        <v>726.16628377652285</v>
      </c>
      <c r="BI59" s="62">
        <f ca="1">AVERAGE(OFFSET($BH$3,0,0,'Données projet'!$E$11+1,1))-AVERAGE(OFFSET($H$3,0,0,'Données projet'!$E$11+1,1))</f>
        <v>399.92909819003523</v>
      </c>
      <c r="BJ59" s="62">
        <f t="shared" si="38"/>
        <v>163.7053537268381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20.2</v>
      </c>
      <c r="BY59" s="13">
        <f>IF('Données projet'!$A$114&gt;35,BY58+BX59-CG58,IF(A59&lt;'Données projet'!$A$114,$BV$205^A59,IF(A59='Données projet'!$A$114,'Données projet'!$B$114,BY58+BX59-CG58)))</f>
        <v>387.19999999999965</v>
      </c>
      <c r="BZ59" s="14">
        <f>BY59*VLOOKUP('Données projet'!$B$12,Paramètres!$A$1:$I$89,3,0)*VLOOKUP('Données projet'!$B$12,Paramètres!$A$1:$I$89,5,0)</f>
        <v>231.54559999999981</v>
      </c>
      <c r="CA59" s="14">
        <f t="shared" si="39"/>
        <v>56.616746008031377</v>
      </c>
      <c r="CB59" s="22">
        <f t="shared" si="10"/>
        <v>501.88275263065435</v>
      </c>
      <c r="CC59" s="62">
        <f t="shared" si="11"/>
        <v>795.21608596398767</v>
      </c>
      <c r="CD59" s="62">
        <f ca="1">AVERAGE(OFFSET($CC$3,0,0,'Données projet'!$E$12+1,1))-AVERAGE(OFFSET($H$3,0,0,'Données projet'!$E$12+1,1))</f>
        <v>309.32324918719803</v>
      </c>
      <c r="CE59" s="62">
        <f t="shared" si="40"/>
        <v>302.54354650449721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183.6</v>
      </c>
      <c r="CU59" s="18">
        <f>CT59*VLOOKUP('Données projet'!$B$13,Paramètres!$A$1:$I$89,3,0)*VLOOKUP('Données projet'!$B$13,Paramètres!$A$1:$I$89,5,0)</f>
        <v>186.1704</v>
      </c>
      <c r="CV59" s="14">
        <f t="shared" si="41"/>
        <v>46.692281933796018</v>
      </c>
      <c r="CW59" s="22">
        <f t="shared" si="13"/>
        <v>405.56917103469476</v>
      </c>
      <c r="CX59" s="62">
        <f t="shared" si="14"/>
        <v>698.90250436802808</v>
      </c>
      <c r="CY59" s="62">
        <f ca="1">AVERAGE(OFFSET($CX$3,0,0,'Données projet'!$E$13+1,1))-AVERAGE(OFFSET($H$3,0,0,'Données projet'!$E$13+1,1))</f>
        <v>477.00263959594946</v>
      </c>
      <c r="CZ59" s="62">
        <f t="shared" si="42"/>
        <v>254.25036207346591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183.6</v>
      </c>
      <c r="DP59" s="18">
        <f>DO59*VLOOKUP('Données projet'!$B$14,Paramètres!$A$1:$I$89,3,0)*VLOOKUP('Données projet'!$B$14,Paramètres!$A$1:$I$89,5,0)</f>
        <v>166.12127999999998</v>
      </c>
      <c r="DQ59" s="14">
        <f t="shared" si="43"/>
        <v>42.220155874487318</v>
      </c>
      <c r="DR59" s="22">
        <f t="shared" si="16"/>
        <v>362.8613341480654</v>
      </c>
      <c r="DS59" s="62">
        <f t="shared" si="17"/>
        <v>656.19466748139871</v>
      </c>
      <c r="DT59" s="62">
        <f ca="1">AVERAGE(OFFSET($DS$3,0,0,'Données projet'!$E$14+1,1))-AVERAGE(OFFSET($H$3,0,0,'Données projet'!$E$14+1,1))</f>
        <v>430.21146937947236</v>
      </c>
      <c r="DU59" s="62">
        <f t="shared" si="44"/>
        <v>231.36959598460686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245.25496369542458</v>
      </c>
      <c r="T60" s="62">
        <f t="shared" si="34"/>
        <v>342.30266518164211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5.1600000000000019</v>
      </c>
      <c r="AI60" s="14">
        <f>IF('Données projet'!$A$62&gt;35,AI59+AH60-AQ59,IF(A60&lt;'Données projet'!$A$62,$AF$205^A60,IF(A60='Données projet'!$A$62,'Données projet'!$B$62,AI59+AH60-AQ59)))</f>
        <v>229.4200000000001</v>
      </c>
      <c r="AJ60" s="14">
        <f>AI60*VLOOKUP('Données projet'!$B$10,Paramètres!$A$1:$I$89,3,0)*VLOOKUP('Données projet'!$B$10,Paramètres!$A$1:$I$89,5,0)</f>
        <v>168.21074400000006</v>
      </c>
      <c r="AK60" s="14">
        <f t="shared" si="35"/>
        <v>42.689043322905704</v>
      </c>
      <c r="AL60" s="22">
        <f t="shared" si="4"/>
        <v>367.31712958739416</v>
      </c>
      <c r="AM60" s="62">
        <f t="shared" si="5"/>
        <v>660.65046292072748</v>
      </c>
      <c r="AN60" s="62">
        <f ca="1">AVERAGE(OFFSET($AM$3,0,0,'Données projet'!$E$10+1,1))-AVERAGE(OFFSET($H$3,0,0,'Données projet'!$E$10+1,1))</f>
        <v>295.09692454113895</v>
      </c>
      <c r="AO60" s="62">
        <f t="shared" si="36"/>
        <v>273.76778696973071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22.7</v>
      </c>
      <c r="BD60" s="13">
        <f>IF('Données projet'!$A$88&gt;35,BD59+BC60-BL59,IF(A60&lt;'Données projet'!$A$88,$BA$205^A60,IF(A60='Données projet'!$A$88,'Données projet'!$B$88,BD59+BC60-BL59)))</f>
        <v>447.89999999999969</v>
      </c>
      <c r="BE60" s="14">
        <f>BD60*VLOOKUP('Données projet'!$B$11,Paramètres!$A$1:$I$89,3,0)*VLOOKUP('Données projet'!$B$11,Paramètres!$A$1:$I$89,5,0)</f>
        <v>209.61719999999985</v>
      </c>
      <c r="BF60" s="14">
        <f t="shared" si="37"/>
        <v>51.851925386563117</v>
      </c>
      <c r="BG60" s="22">
        <f t="shared" si="7"/>
        <v>455.39206004826383</v>
      </c>
      <c r="BH60" s="62">
        <f t="shared" si="8"/>
        <v>748.72539338159709</v>
      </c>
      <c r="BI60" s="62">
        <f ca="1">AVERAGE(OFFSET($BH$3,0,0,'Données projet'!$E$11+1,1))-AVERAGE(OFFSET($H$3,0,0,'Données projet'!$E$11+1,1))</f>
        <v>399.92909819003523</v>
      </c>
      <c r="BJ60" s="62">
        <f t="shared" si="38"/>
        <v>163.7053537268381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20.2</v>
      </c>
      <c r="BY60" s="13">
        <f>IF('Données projet'!$A$114&gt;35,BY59+BX60-CG59,IF(A60&lt;'Données projet'!$A$114,$BV$205^A60,IF(A60='Données projet'!$A$114,'Données projet'!$B$114,BY59+BX60-CG59)))</f>
        <v>407.39999999999964</v>
      </c>
      <c r="BZ60" s="14">
        <f>BY60*VLOOKUP('Données projet'!$B$12,Paramètres!$A$1:$I$89,3,0)*VLOOKUP('Données projet'!$B$12,Paramètres!$A$1:$I$89,5,0)</f>
        <v>243.62519999999981</v>
      </c>
      <c r="CA60" s="14">
        <f t="shared" si="39"/>
        <v>59.21882805726861</v>
      </c>
      <c r="CB60" s="22">
        <f t="shared" si="10"/>
        <v>527.45334886640921</v>
      </c>
      <c r="CC60" s="62">
        <f t="shared" si="11"/>
        <v>820.78668219974247</v>
      </c>
      <c r="CD60" s="62">
        <f ca="1">AVERAGE(OFFSET($CC$3,0,0,'Données projet'!$E$12+1,1))-AVERAGE(OFFSET($H$3,0,0,'Données projet'!$E$12+1,1))</f>
        <v>309.32324918719803</v>
      </c>
      <c r="CE60" s="62">
        <f t="shared" si="40"/>
        <v>302.54354650449721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191.2</v>
      </c>
      <c r="CU60" s="18">
        <f>CT60*VLOOKUP('Données projet'!$B$13,Paramètres!$A$1:$I$89,3,0)*VLOOKUP('Données projet'!$B$13,Paramètres!$A$1:$I$89,5,0)</f>
        <v>193.8768</v>
      </c>
      <c r="CV60" s="14">
        <f t="shared" si="41"/>
        <v>48.396048099527611</v>
      </c>
      <c r="CW60" s="22">
        <f t="shared" si="13"/>
        <v>421.95854377334393</v>
      </c>
      <c r="CX60" s="62">
        <f t="shared" si="14"/>
        <v>715.29187710667725</v>
      </c>
      <c r="CY60" s="62">
        <f ca="1">AVERAGE(OFFSET($CX$3,0,0,'Données projet'!$E$13+1,1))-AVERAGE(OFFSET($H$3,0,0,'Données projet'!$E$13+1,1))</f>
        <v>477.00263959594946</v>
      </c>
      <c r="CZ60" s="62">
        <f t="shared" si="42"/>
        <v>254.25036207346591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191.2</v>
      </c>
      <c r="DP60" s="18">
        <f>DO60*VLOOKUP('Données projet'!$B$14,Paramètres!$A$1:$I$89,3,0)*VLOOKUP('Données projet'!$B$14,Paramètres!$A$1:$I$89,5,0)</f>
        <v>172.99775999999997</v>
      </c>
      <c r="DQ60" s="14">
        <f t="shared" si="43"/>
        <v>43.760737531919609</v>
      </c>
      <c r="DR60" s="22">
        <f t="shared" si="16"/>
        <v>377.52104986809326</v>
      </c>
      <c r="DS60" s="62">
        <f t="shared" si="17"/>
        <v>670.85438320142657</v>
      </c>
      <c r="DT60" s="62">
        <f ca="1">AVERAGE(OFFSET($DS$3,0,0,'Données projet'!$E$14+1,1))-AVERAGE(OFFSET($H$3,0,0,'Données projet'!$E$14+1,1))</f>
        <v>430.21146937947236</v>
      </c>
      <c r="DU60" s="62">
        <f t="shared" si="44"/>
        <v>231.36959598460686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245.25496369542458</v>
      </c>
      <c r="T61" s="62">
        <f t="shared" si="34"/>
        <v>342.30266518164211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5.1600000000000019</v>
      </c>
      <c r="AI61" s="14">
        <f>IF('Données projet'!$A$62&gt;35,AI60+AH61-AQ60,IF(A61&lt;'Données projet'!$A$62,$AF$205^A61,IF(A61='Données projet'!$A$62,'Données projet'!$B$62,AI60+AH61-AQ60)))</f>
        <v>234.5800000000001</v>
      </c>
      <c r="AJ61" s="14">
        <f>AI61*VLOOKUP('Données projet'!$B$10,Paramètres!$A$1:$I$89,3,0)*VLOOKUP('Données projet'!$B$10,Paramètres!$A$1:$I$89,5,0)</f>
        <v>171.99405600000009</v>
      </c>
      <c r="AK61" s="14">
        <f t="shared" si="35"/>
        <v>43.536322236020027</v>
      </c>
      <c r="AL61" s="22">
        <f t="shared" si="4"/>
        <v>375.38207542773506</v>
      </c>
      <c r="AM61" s="62">
        <f t="shared" si="5"/>
        <v>668.71540876106837</v>
      </c>
      <c r="AN61" s="62">
        <f ca="1">AVERAGE(OFFSET($AM$3,0,0,'Données projet'!$E$10+1,1))-AVERAGE(OFFSET($H$3,0,0,'Données projet'!$E$10+1,1))</f>
        <v>295.09692454113895</v>
      </c>
      <c r="AO61" s="62">
        <f t="shared" si="36"/>
        <v>273.76778696973071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22.7</v>
      </c>
      <c r="BD61" s="13">
        <f>IF('Données projet'!$A$88&gt;35,BD60+BC61-BL60,IF(A61&lt;'Données projet'!$A$88,$BA$205^A61,IF(A61='Données projet'!$A$88,'Données projet'!$B$88,BD60+BC61-BL60)))</f>
        <v>470.59999999999968</v>
      </c>
      <c r="BE61" s="14">
        <f>BD61*VLOOKUP('Données projet'!$B$11,Paramètres!$A$1:$I$89,3,0)*VLOOKUP('Données projet'!$B$11,Paramètres!$A$1:$I$89,5,0)</f>
        <v>220.24079999999987</v>
      </c>
      <c r="BF61" s="14">
        <f t="shared" si="37"/>
        <v>54.167219078226751</v>
      </c>
      <c r="BG61" s="22">
        <f t="shared" si="7"/>
        <v>477.92729989457803</v>
      </c>
      <c r="BH61" s="62">
        <f t="shared" si="8"/>
        <v>771.26063322791128</v>
      </c>
      <c r="BI61" s="62">
        <f ca="1">AVERAGE(OFFSET($BH$3,0,0,'Données projet'!$E$11+1,1))-AVERAGE(OFFSET($H$3,0,0,'Données projet'!$E$11+1,1))</f>
        <v>399.92909819003523</v>
      </c>
      <c r="BJ61" s="62">
        <f t="shared" si="38"/>
        <v>163.7053537268381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20.2</v>
      </c>
      <c r="BY61" s="13">
        <f>IF('Données projet'!$A$114&gt;35,BY60+BX61-CG60,IF(A61&lt;'Données projet'!$A$114,$BV$205^A61,IF(A61='Données projet'!$A$114,'Données projet'!$B$114,BY60+BX61-CG60)))</f>
        <v>427.59999999999962</v>
      </c>
      <c r="BZ61" s="14">
        <f>BY61*VLOOKUP('Données projet'!$B$12,Paramètres!$A$1:$I$89,3,0)*VLOOKUP('Données projet'!$B$12,Paramètres!$A$1:$I$89,5,0)</f>
        <v>255.70479999999978</v>
      </c>
      <c r="CA61" s="14">
        <f t="shared" si="39"/>
        <v>61.805929148749584</v>
      </c>
      <c r="CB61" s="22">
        <f t="shared" si="10"/>
        <v>552.99785326740505</v>
      </c>
      <c r="CC61" s="62">
        <f t="shared" si="11"/>
        <v>846.33118660073842</v>
      </c>
      <c r="CD61" s="62">
        <f ca="1">AVERAGE(OFFSET($CC$3,0,0,'Données projet'!$E$12+1,1))-AVERAGE(OFFSET($H$3,0,0,'Données projet'!$E$12+1,1))</f>
        <v>309.32324918719803</v>
      </c>
      <c r="CE61" s="62">
        <f t="shared" si="40"/>
        <v>302.54354650449721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198.79999999999998</v>
      </c>
      <c r="CU61" s="18">
        <f>CT61*VLOOKUP('Données projet'!$B$13,Paramètres!$A$1:$I$89,3,0)*VLOOKUP('Données projet'!$B$13,Paramètres!$A$1:$I$89,5,0)</f>
        <v>201.58320000000001</v>
      </c>
      <c r="CV61" s="14">
        <f t="shared" si="41"/>
        <v>50.091947337331924</v>
      </c>
      <c r="CW61" s="22">
        <f t="shared" si="13"/>
        <v>438.33421494585309</v>
      </c>
      <c r="CX61" s="62">
        <f t="shared" si="14"/>
        <v>731.66754827918635</v>
      </c>
      <c r="CY61" s="62">
        <f ca="1">AVERAGE(OFFSET($CX$3,0,0,'Données projet'!$E$13+1,1))-AVERAGE(OFFSET($H$3,0,0,'Données projet'!$E$13+1,1))</f>
        <v>477.00263959594946</v>
      </c>
      <c r="CZ61" s="62">
        <f t="shared" si="42"/>
        <v>254.25036207346591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198.79999999999998</v>
      </c>
      <c r="DP61" s="18">
        <f>DO61*VLOOKUP('Données projet'!$B$14,Paramètres!$A$1:$I$89,3,0)*VLOOKUP('Données projet'!$B$14,Paramètres!$A$1:$I$89,5,0)</f>
        <v>179.87423999999999</v>
      </c>
      <c r="DQ61" s="14">
        <f t="shared" si="43"/>
        <v>45.294205745553846</v>
      </c>
      <c r="DR61" s="22">
        <f t="shared" si="16"/>
        <v>392.16837634017293</v>
      </c>
      <c r="DS61" s="62">
        <f t="shared" si="17"/>
        <v>685.50170967350618</v>
      </c>
      <c r="DT61" s="62">
        <f ca="1">AVERAGE(OFFSET($DS$3,0,0,'Données projet'!$E$14+1,1))-AVERAGE(OFFSET($H$3,0,0,'Données projet'!$E$14+1,1))</f>
        <v>430.21146937947236</v>
      </c>
      <c r="DU61" s="62">
        <f t="shared" si="44"/>
        <v>231.36959598460686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245.25496369542458</v>
      </c>
      <c r="T62" s="62">
        <f t="shared" si="34"/>
        <v>342.30266518164211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5.1600000000000019</v>
      </c>
      <c r="AI62" s="14">
        <f>IF('Données projet'!$A$62&gt;35,AI61+AH62-AQ61,IF(A62&lt;'Données projet'!$A$62,$AF$205^A62,IF(A62='Données projet'!$A$62,'Données projet'!$B$62,AI61+AH62-AQ61)))</f>
        <v>239.74000000000009</v>
      </c>
      <c r="AJ62" s="14">
        <f>AI62*VLOOKUP('Données projet'!$B$10,Paramètres!$A$1:$I$89,3,0)*VLOOKUP('Données projet'!$B$10,Paramètres!$A$1:$I$89,5,0)</f>
        <v>175.77736800000005</v>
      </c>
      <c r="AK62" s="14">
        <f t="shared" si="35"/>
        <v>44.381434347036674</v>
      </c>
      <c r="AL62" s="22">
        <f t="shared" si="4"/>
        <v>383.44324742108893</v>
      </c>
      <c r="AM62" s="62">
        <f t="shared" si="5"/>
        <v>676.77658075442218</v>
      </c>
      <c r="AN62" s="62">
        <f ca="1">AVERAGE(OFFSET($AM$3,0,0,'Données projet'!$E$10+1,1))-AVERAGE(OFFSET($H$3,0,0,'Données projet'!$E$10+1,1))</f>
        <v>295.09692454113895</v>
      </c>
      <c r="AO62" s="62">
        <f t="shared" si="36"/>
        <v>273.76778696973071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22.7</v>
      </c>
      <c r="BD62" s="13">
        <f>IF('Données projet'!$A$88&gt;35,BD61+BC62-BL61,IF(A62&lt;'Données projet'!$A$88,$BA$205^A62,IF(A62='Données projet'!$A$88,'Données projet'!$B$88,BD61+BC62-BL61)))</f>
        <v>493.29999999999967</v>
      </c>
      <c r="BE62" s="14">
        <f>BD62*VLOOKUP('Données projet'!$B$11,Paramètres!$A$1:$I$89,3,0)*VLOOKUP('Données projet'!$B$11,Paramètres!$A$1:$I$89,5,0)</f>
        <v>230.86439999999985</v>
      </c>
      <c r="BF62" s="14">
        <f t="shared" si="37"/>
        <v>56.469544196332308</v>
      </c>
      <c r="BG62" s="22">
        <f t="shared" si="7"/>
        <v>500.43995280861185</v>
      </c>
      <c r="BH62" s="62">
        <f t="shared" si="8"/>
        <v>793.77328614194516</v>
      </c>
      <c r="BI62" s="62">
        <f ca="1">AVERAGE(OFFSET($BH$3,0,0,'Données projet'!$E$11+1,1))-AVERAGE(OFFSET($H$3,0,0,'Données projet'!$E$11+1,1))</f>
        <v>399.92909819003523</v>
      </c>
      <c r="BJ62" s="62">
        <f t="shared" si="38"/>
        <v>163.7053537268381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20.2</v>
      </c>
      <c r="BY62" s="13">
        <f>IF('Données projet'!$A$114&gt;35,BY61+BX62-CG61,IF(A62&lt;'Données projet'!$A$114,$BV$205^A62,IF(A62='Données projet'!$A$114,'Données projet'!$B$114,BY61+BX62-CG61)))</f>
        <v>447.79999999999961</v>
      </c>
      <c r="BZ62" s="14">
        <f>BY62*VLOOKUP('Données projet'!$B$12,Paramètres!$A$1:$I$89,3,0)*VLOOKUP('Données projet'!$B$12,Paramètres!$A$1:$I$89,5,0)</f>
        <v>267.78439999999978</v>
      </c>
      <c r="CA62" s="14">
        <f t="shared" si="39"/>
        <v>64.378837797711483</v>
      </c>
      <c r="CB62" s="22">
        <f t="shared" si="10"/>
        <v>578.51763916434709</v>
      </c>
      <c r="CC62" s="62">
        <f t="shared" si="11"/>
        <v>871.85097249768046</v>
      </c>
      <c r="CD62" s="62">
        <f ca="1">AVERAGE(OFFSET($CC$3,0,0,'Données projet'!$E$12+1,1))-AVERAGE(OFFSET($H$3,0,0,'Données projet'!$E$12+1,1))</f>
        <v>309.32324918719803</v>
      </c>
      <c r="CE62" s="62">
        <f t="shared" si="40"/>
        <v>302.54354650449721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206.39999999999998</v>
      </c>
      <c r="CU62" s="18">
        <f>CT62*VLOOKUP('Données projet'!$B$13,Paramètres!$A$1:$I$89,3,0)*VLOOKUP('Données projet'!$B$13,Paramètres!$A$1:$I$89,5,0)</f>
        <v>209.28960000000001</v>
      </c>
      <c r="CV62" s="14">
        <f t="shared" si="41"/>
        <v>51.780314822292169</v>
      </c>
      <c r="CW62" s="22">
        <f t="shared" si="13"/>
        <v>454.69676831549214</v>
      </c>
      <c r="CX62" s="62">
        <f t="shared" si="14"/>
        <v>748.03010164882539</v>
      </c>
      <c r="CY62" s="62">
        <f ca="1">AVERAGE(OFFSET($CX$3,0,0,'Données projet'!$E$13+1,1))-AVERAGE(OFFSET($H$3,0,0,'Données projet'!$E$13+1,1))</f>
        <v>477.00263959594946</v>
      </c>
      <c r="CZ62" s="62">
        <f t="shared" si="42"/>
        <v>254.25036207346591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206.39999999999998</v>
      </c>
      <c r="DP62" s="18">
        <f>DO62*VLOOKUP('Données projet'!$B$14,Paramètres!$A$1:$I$89,3,0)*VLOOKUP('Données projet'!$B$14,Paramètres!$A$1:$I$89,5,0)</f>
        <v>186.75071999999997</v>
      </c>
      <c r="DQ62" s="14">
        <f t="shared" si="43"/>
        <v>46.820863587839391</v>
      </c>
      <c r="DR62" s="22">
        <f t="shared" si="16"/>
        <v>406.80384141548689</v>
      </c>
      <c r="DS62" s="62">
        <f t="shared" si="17"/>
        <v>700.13717474882014</v>
      </c>
      <c r="DT62" s="62">
        <f ca="1">AVERAGE(OFFSET($DS$3,0,0,'Données projet'!$E$14+1,1))-AVERAGE(OFFSET($H$3,0,0,'Données projet'!$E$14+1,1))</f>
        <v>430.21146937947236</v>
      </c>
      <c r="DU62" s="62">
        <f t="shared" si="44"/>
        <v>231.36959598460686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245.25496369542458</v>
      </c>
      <c r="T63" s="62">
        <f t="shared" si="34"/>
        <v>342.30266518164211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244.9</v>
      </c>
      <c r="AG63" s="13">
        <f>VLOOKUP(A63,'Données projet'!$A$61:$I$81,9,0)</f>
        <v>5.1600000000000019</v>
      </c>
      <c r="AH63" s="13">
        <f t="array" ref="AH63">INDEX(AG:AG,MIN(IF(ISNUMBER(AG63:AG259),ROW(AG63:AG259),"")))</f>
        <v>5.1600000000000019</v>
      </c>
      <c r="AI63" s="14">
        <f>IF('Données projet'!$A$62&gt;35,AI62+AH63-AQ62,IF(A63&lt;'Données projet'!$A$62,$AF$205^A63,IF(A63='Données projet'!$A$62,'Données projet'!$B$62,AI62+AH63-AQ62)))</f>
        <v>244.90000000000009</v>
      </c>
      <c r="AJ63" s="14">
        <f>AI63*VLOOKUP('Données projet'!$B$10,Paramètres!$A$1:$I$89,3,0)*VLOOKUP('Données projet'!$B$10,Paramètres!$A$1:$I$89,5,0)</f>
        <v>179.56068000000008</v>
      </c>
      <c r="AK63" s="14">
        <f t="shared" si="35"/>
        <v>45.224431664188209</v>
      </c>
      <c r="AL63" s="22">
        <f t="shared" si="4"/>
        <v>391.50073614846127</v>
      </c>
      <c r="AM63" s="62">
        <f t="shared" si="5"/>
        <v>684.83406948179459</v>
      </c>
      <c r="AN63" s="62">
        <f ca="1">AVERAGE(OFFSET($AM$3,0,0,'Données projet'!$E$10+1,1))-AVERAGE(OFFSET($H$3,0,0,'Données projet'!$E$10+1,1))</f>
        <v>295.09692454113895</v>
      </c>
      <c r="AO63" s="62">
        <f t="shared" si="36"/>
        <v>273.76778696973071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516</v>
      </c>
      <c r="BB63" s="13">
        <f>VLOOKUP(A63,'Données projet'!$A$87:$I$107,9,0)</f>
        <v>22.7</v>
      </c>
      <c r="BC63" s="13">
        <f t="array" ref="BC63">INDEX(BB:BB,MIN(IF(ISNUMBER(BB63:BB259),ROW(BB63:BB259),"")))</f>
        <v>22.7</v>
      </c>
      <c r="BD63" s="13">
        <f>IF('Données projet'!$A$88&gt;35,BD62+BC63-BL62,IF(A63&lt;'Données projet'!$A$88,$BA$205^A63,IF(A63='Données projet'!$A$88,'Données projet'!$B$88,BD62+BC63-BL62)))</f>
        <v>515.99999999999966</v>
      </c>
      <c r="BE63" s="14">
        <f>BD63*VLOOKUP('Données projet'!$B$11,Paramètres!$A$1:$I$89,3,0)*VLOOKUP('Données projet'!$B$11,Paramètres!$A$1:$I$89,5,0)</f>
        <v>241.48799999999986</v>
      </c>
      <c r="BF63" s="14">
        <f t="shared" si="37"/>
        <v>58.759565673424916</v>
      </c>
      <c r="BG63" s="22">
        <f t="shared" si="7"/>
        <v>522.93117688121481</v>
      </c>
      <c r="BH63" s="62">
        <f t="shared" si="8"/>
        <v>816.26451021454818</v>
      </c>
      <c r="BI63" s="62">
        <f ca="1">AVERAGE(OFFSET($BH$3,0,0,'Données projet'!$E$11+1,1))-AVERAGE(OFFSET($H$3,0,0,'Données projet'!$E$11+1,1))</f>
        <v>399.92909819003523</v>
      </c>
      <c r="BJ63" s="62">
        <f t="shared" si="38"/>
        <v>163.7053537268381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112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468</v>
      </c>
      <c r="BW63" s="13">
        <f>VLOOKUP(A63,'Données projet'!$A$113:$I$133,9,0)</f>
        <v>20.2</v>
      </c>
      <c r="BX63" s="13">
        <f t="array" ref="BX63">INDEX(BW:BW,MIN(IF(ISNUMBER(BW63:BW259),ROW(BW63:BW259),"")))</f>
        <v>20.2</v>
      </c>
      <c r="BY63" s="13">
        <f>IF('Données projet'!$A$114&gt;35,BY62+BX63-CG62,IF(A63&lt;'Données projet'!$A$114,$BV$205^A63,IF(A63='Données projet'!$A$114,'Données projet'!$B$114,BY62+BX63-CG62)))</f>
        <v>467.9999999999996</v>
      </c>
      <c r="BZ63" s="14">
        <f>BY63*VLOOKUP('Données projet'!$B$12,Paramètres!$A$1:$I$89,3,0)*VLOOKUP('Données projet'!$B$12,Paramètres!$A$1:$I$89,5,0)</f>
        <v>279.86399999999981</v>
      </c>
      <c r="CA63" s="14">
        <f t="shared" si="39"/>
        <v>66.938267358965007</v>
      </c>
      <c r="CB63" s="22">
        <f t="shared" si="10"/>
        <v>604.01394898353021</v>
      </c>
      <c r="CC63" s="62">
        <f t="shared" si="11"/>
        <v>897.34728231686358</v>
      </c>
      <c r="CD63" s="62">
        <f ca="1">AVERAGE(OFFSET($CC$3,0,0,'Données projet'!$E$12+1,1))-AVERAGE(OFFSET($H$3,0,0,'Données projet'!$E$12+1,1))</f>
        <v>309.32324918719803</v>
      </c>
      <c r="CE63" s="62">
        <f t="shared" si="40"/>
        <v>302.54354650449721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32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213.99999999999997</v>
      </c>
      <c r="CU63" s="18">
        <f>CT63*VLOOKUP('Données projet'!$B$13,Paramètres!$A$1:$I$89,3,0)*VLOOKUP('Données projet'!$B$13,Paramètres!$A$1:$I$89,5,0)</f>
        <v>216.99600000000001</v>
      </c>
      <c r="CV63" s="14">
        <f t="shared" si="41"/>
        <v>53.461459647386917</v>
      </c>
      <c r="CW63" s="22">
        <f t="shared" si="13"/>
        <v>471.04674221919896</v>
      </c>
      <c r="CX63" s="62">
        <f t="shared" si="14"/>
        <v>764.38007555253228</v>
      </c>
      <c r="CY63" s="62">
        <f ca="1">AVERAGE(OFFSET($CX$3,0,0,'Données projet'!$E$13+1,1))-AVERAGE(OFFSET($H$3,0,0,'Données projet'!$E$13+1,1))</f>
        <v>477.00263959594946</v>
      </c>
      <c r="CZ63" s="62">
        <f t="shared" si="42"/>
        <v>254.25036207346591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213.99999999999997</v>
      </c>
      <c r="DP63" s="18">
        <f>DO63*VLOOKUP('Données projet'!$B$14,Paramètres!$A$1:$I$89,3,0)*VLOOKUP('Données projet'!$B$14,Paramètres!$A$1:$I$89,5,0)</f>
        <v>193.62719999999996</v>
      </c>
      <c r="DQ63" s="14">
        <f t="shared" si="43"/>
        <v>48.340990547231193</v>
      </c>
      <c r="DR63" s="22">
        <f t="shared" si="16"/>
        <v>421.42793186976087</v>
      </c>
      <c r="DS63" s="62">
        <f t="shared" si="17"/>
        <v>714.76126520309413</v>
      </c>
      <c r="DT63" s="62">
        <f ca="1">AVERAGE(OFFSET($DS$3,0,0,'Données projet'!$E$14+1,1))-AVERAGE(OFFSET($H$3,0,0,'Données projet'!$E$14+1,1))</f>
        <v>430.21146937947236</v>
      </c>
      <c r="DU63" s="62">
        <f t="shared" si="44"/>
        <v>231.36959598460686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245.25496369542458</v>
      </c>
      <c r="T64" s="62">
        <f t="shared" si="34"/>
        <v>342.30266518164211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4.3400000000000034</v>
      </c>
      <c r="AI64" s="14">
        <f>IF('Données projet'!$A$62&gt;35,AI63+AH64-AQ63,IF(A64&lt;'Données projet'!$A$62,$AF$205^A64,IF(A64='Données projet'!$A$62,'Données projet'!$B$62,AI63+AH64-AQ63)))</f>
        <v>249.24000000000009</v>
      </c>
      <c r="AJ64" s="14">
        <f>AI64*VLOOKUP('Données projet'!$B$10,Paramètres!$A$1:$I$89,3,0)*VLOOKUP('Données projet'!$B$10,Paramètres!$A$1:$I$89,5,0)</f>
        <v>182.74276800000007</v>
      </c>
      <c r="AK64" s="14">
        <f t="shared" si="35"/>
        <v>45.931863401886154</v>
      </c>
      <c r="AL64" s="22">
        <f t="shared" si="4"/>
        <v>398.27498302495178</v>
      </c>
      <c r="AM64" s="62">
        <f t="shared" si="5"/>
        <v>691.60831635828504</v>
      </c>
      <c r="AN64" s="62">
        <f ca="1">AVERAGE(OFFSET($AM$3,0,0,'Données projet'!$E$10+1,1))-AVERAGE(OFFSET($H$3,0,0,'Données projet'!$E$10+1,1))</f>
        <v>295.09692454113895</v>
      </c>
      <c r="AO64" s="62">
        <f t="shared" si="36"/>
        <v>273.76778696973071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22.7</v>
      </c>
      <c r="BD64" s="13">
        <f>IF('Données projet'!$A$88&gt;35,BD63+BC64-BL63,IF(A64&lt;'Données projet'!$A$88,$BA$205^A64,IF(A64='Données projet'!$A$88,'Données projet'!$B$88,BD63+BC64-BL63)))</f>
        <v>426.6999999999997</v>
      </c>
      <c r="BE64" s="14">
        <f>BD64*VLOOKUP('Données projet'!$B$11,Paramètres!$A$1:$I$89,3,0)*VLOOKUP('Données projet'!$B$11,Paramètres!$A$1:$I$89,5,0)</f>
        <v>199.69559999999984</v>
      </c>
      <c r="BF64" s="14">
        <f t="shared" si="37"/>
        <v>49.677263889452327</v>
      </c>
      <c r="BG64" s="22">
        <f t="shared" si="7"/>
        <v>434.32440460746255</v>
      </c>
      <c r="BH64" s="62">
        <f t="shared" si="8"/>
        <v>727.65773794079587</v>
      </c>
      <c r="BI64" s="62">
        <f ca="1">AVERAGE(OFFSET($BH$3,0,0,'Données projet'!$E$11+1,1))-AVERAGE(OFFSET($H$3,0,0,'Données projet'!$E$11+1,1))</f>
        <v>399.92909819003523</v>
      </c>
      <c r="BJ64" s="62">
        <f t="shared" si="38"/>
        <v>163.7053537268381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18.2</v>
      </c>
      <c r="BY64" s="13">
        <f>IF('Données projet'!$A$114&gt;35,BY63+BX64-CG63,IF(A64&lt;'Données projet'!$A$114,$BV$205^A64,IF(A64='Données projet'!$A$114,'Données projet'!$B$114,BY63+BX64-CG63)))</f>
        <v>454.19999999999959</v>
      </c>
      <c r="BZ64" s="14">
        <f>BY64*VLOOKUP('Données projet'!$B$12,Paramètres!$A$1:$I$89,3,0)*VLOOKUP('Données projet'!$B$12,Paramètres!$A$1:$I$89,5,0)</f>
        <v>271.61159999999978</v>
      </c>
      <c r="CA64" s="14">
        <f t="shared" si="39"/>
        <v>65.19117293011513</v>
      </c>
      <c r="CB64" s="22">
        <f t="shared" si="10"/>
        <v>586.59816285328338</v>
      </c>
      <c r="CC64" s="62">
        <f t="shared" si="11"/>
        <v>879.93149618661664</v>
      </c>
      <c r="CD64" s="62">
        <f ca="1">AVERAGE(OFFSET($CC$3,0,0,'Données projet'!$E$12+1,1))-AVERAGE(OFFSET($H$3,0,0,'Données projet'!$E$12+1,1))</f>
        <v>309.32324918719803</v>
      </c>
      <c r="CE64" s="62">
        <f t="shared" si="40"/>
        <v>302.54354650449721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221.19999999999996</v>
      </c>
      <c r="CU64" s="18">
        <f>CT64*VLOOKUP('Données projet'!$B$13,Paramètres!$A$1:$I$89,3,0)*VLOOKUP('Données projet'!$B$13,Paramètres!$A$1:$I$89,5,0)</f>
        <v>224.29679999999996</v>
      </c>
      <c r="CV64" s="14">
        <f t="shared" si="41"/>
        <v>55.047720057866165</v>
      </c>
      <c r="CW64" s="22">
        <f t="shared" si="13"/>
        <v>486.52503910078349</v>
      </c>
      <c r="CX64" s="62">
        <f t="shared" si="14"/>
        <v>779.85837243411675</v>
      </c>
      <c r="CY64" s="62">
        <f ca="1">AVERAGE(OFFSET($CX$3,0,0,'Données projet'!$E$13+1,1))-AVERAGE(OFFSET($H$3,0,0,'Données projet'!$E$13+1,1))</f>
        <v>477.00263959594946</v>
      </c>
      <c r="CZ64" s="62">
        <f t="shared" si="42"/>
        <v>254.25036207346591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221.19999999999996</v>
      </c>
      <c r="DP64" s="18">
        <f>DO64*VLOOKUP('Données projet'!$B$14,Paramètres!$A$1:$I$89,3,0)*VLOOKUP('Données projet'!$B$14,Paramètres!$A$1:$I$89,5,0)</f>
        <v>200.14175999999995</v>
      </c>
      <c r="DQ64" s="14">
        <f t="shared" si="43"/>
        <v>49.775320997880847</v>
      </c>
      <c r="DR64" s="22">
        <f t="shared" si="16"/>
        <v>435.27224940464231</v>
      </c>
      <c r="DS64" s="62">
        <f t="shared" si="17"/>
        <v>728.60558273797562</v>
      </c>
      <c r="DT64" s="62">
        <f ca="1">AVERAGE(OFFSET($DS$3,0,0,'Données projet'!$E$14+1,1))-AVERAGE(OFFSET($H$3,0,0,'Données projet'!$E$14+1,1))</f>
        <v>430.21146937947236</v>
      </c>
      <c r="DU64" s="62">
        <f t="shared" si="44"/>
        <v>231.36959598460686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245.25496369542458</v>
      </c>
      <c r="T65" s="62">
        <f t="shared" si="34"/>
        <v>342.30266518164211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4.3400000000000034</v>
      </c>
      <c r="AI65" s="14">
        <f>IF('Données projet'!$A$62&gt;35,AI64+AH65-AQ64,IF(A65&lt;'Données projet'!$A$62,$AF$205^A65,IF(A65='Données projet'!$A$62,'Données projet'!$B$62,AI64+AH65-AQ64)))</f>
        <v>253.5800000000001</v>
      </c>
      <c r="AJ65" s="14">
        <f>AI65*VLOOKUP('Données projet'!$B$10,Paramètres!$A$1:$I$89,3,0)*VLOOKUP('Données projet'!$B$10,Paramètres!$A$1:$I$89,5,0)</f>
        <v>185.92485600000006</v>
      </c>
      <c r="AK65" s="14">
        <f t="shared" si="35"/>
        <v>46.637862646096373</v>
      </c>
      <c r="AL65" s="22">
        <f t="shared" si="4"/>
        <v>405.04673497528461</v>
      </c>
      <c r="AM65" s="62">
        <f t="shared" si="5"/>
        <v>698.38006830861787</v>
      </c>
      <c r="AN65" s="62">
        <f ca="1">AVERAGE(OFFSET($AM$3,0,0,'Données projet'!$E$10+1,1))-AVERAGE(OFFSET($H$3,0,0,'Données projet'!$E$10+1,1))</f>
        <v>295.09692454113895</v>
      </c>
      <c r="AO65" s="62">
        <f t="shared" si="36"/>
        <v>273.76778696973071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22.7</v>
      </c>
      <c r="BD65" s="13">
        <f>IF('Données projet'!$A$88&gt;35,BD64+BC65-BL64,IF(A65&lt;'Données projet'!$A$88,$BA$205^A65,IF(A65='Données projet'!$A$88,'Données projet'!$B$88,BD64+BC65-BL64)))</f>
        <v>449.39999999999969</v>
      </c>
      <c r="BE65" s="14">
        <f>BD65*VLOOKUP('Données projet'!$B$11,Paramètres!$A$1:$I$89,3,0)*VLOOKUP('Données projet'!$B$11,Paramètres!$A$1:$I$89,5,0)</f>
        <v>210.31919999999985</v>
      </c>
      <c r="BF65" s="14">
        <f t="shared" si="37"/>
        <v>52.005332762093687</v>
      </c>
      <c r="BG65" s="22">
        <f t="shared" si="7"/>
        <v>456.88189456064629</v>
      </c>
      <c r="BH65" s="62">
        <f t="shared" si="8"/>
        <v>750.21522789397955</v>
      </c>
      <c r="BI65" s="62">
        <f ca="1">AVERAGE(OFFSET($BH$3,0,0,'Données projet'!$E$11+1,1))-AVERAGE(OFFSET($H$3,0,0,'Données projet'!$E$11+1,1))</f>
        <v>399.92909819003523</v>
      </c>
      <c r="BJ65" s="62">
        <f t="shared" si="38"/>
        <v>163.7053537268381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18.2</v>
      </c>
      <c r="BY65" s="13">
        <f>IF('Données projet'!$A$114&gt;35,BY64+BX65-CG64,IF(A65&lt;'Données projet'!$A$114,$BV$205^A65,IF(A65='Données projet'!$A$114,'Données projet'!$B$114,BY64+BX65-CG64)))</f>
        <v>472.39999999999958</v>
      </c>
      <c r="BZ65" s="14">
        <f>BY65*VLOOKUP('Données projet'!$B$12,Paramètres!$A$1:$I$89,3,0)*VLOOKUP('Données projet'!$B$12,Paramètres!$A$1:$I$89,5,0)</f>
        <v>282.49519999999973</v>
      </c>
      <c r="CA65" s="14">
        <f t="shared" si="39"/>
        <v>67.494043786841431</v>
      </c>
      <c r="CB65" s="22">
        <f t="shared" si="10"/>
        <v>609.56459959541496</v>
      </c>
      <c r="CC65" s="62">
        <f t="shared" si="11"/>
        <v>902.89793292874833</v>
      </c>
      <c r="CD65" s="62">
        <f ca="1">AVERAGE(OFFSET($CC$3,0,0,'Données projet'!$E$12+1,1))-AVERAGE(OFFSET($H$3,0,0,'Données projet'!$E$12+1,1))</f>
        <v>309.32324918719803</v>
      </c>
      <c r="CE65" s="62">
        <f t="shared" si="40"/>
        <v>302.54354650449721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228.39999999999995</v>
      </c>
      <c r="CU65" s="18">
        <f>CT65*VLOOKUP('Données projet'!$B$13,Paramètres!$A$1:$I$89,3,0)*VLOOKUP('Données projet'!$B$13,Paramètres!$A$1:$I$89,5,0)</f>
        <v>231.59759999999997</v>
      </c>
      <c r="CV65" s="14">
        <f t="shared" si="41"/>
        <v>56.627980714948151</v>
      </c>
      <c r="CW65" s="22">
        <f t="shared" si="13"/>
        <v>501.99288641186791</v>
      </c>
      <c r="CX65" s="62">
        <f t="shared" si="14"/>
        <v>795.32621974520123</v>
      </c>
      <c r="CY65" s="62">
        <f ca="1">AVERAGE(OFFSET($CX$3,0,0,'Données projet'!$E$13+1,1))-AVERAGE(OFFSET($H$3,0,0,'Données projet'!$E$13+1,1))</f>
        <v>477.00263959594946</v>
      </c>
      <c r="CZ65" s="62">
        <f t="shared" si="42"/>
        <v>254.25036207346591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228.39999999999995</v>
      </c>
      <c r="DP65" s="18">
        <f>DO65*VLOOKUP('Données projet'!$B$14,Paramètres!$A$1:$I$89,3,0)*VLOOKUP('Données projet'!$B$14,Paramètres!$A$1:$I$89,5,0)</f>
        <v>206.65631999999994</v>
      </c>
      <c r="DQ65" s="14">
        <f t="shared" si="43"/>
        <v>51.20422634371338</v>
      </c>
      <c r="DR65" s="22">
        <f t="shared" si="16"/>
        <v>449.10711821530072</v>
      </c>
      <c r="DS65" s="62">
        <f t="shared" si="17"/>
        <v>742.44045154863397</v>
      </c>
      <c r="DT65" s="62">
        <f ca="1">AVERAGE(OFFSET($DS$3,0,0,'Données projet'!$E$14+1,1))-AVERAGE(OFFSET($H$3,0,0,'Données projet'!$E$14+1,1))</f>
        <v>430.21146937947236</v>
      </c>
      <c r="DU65" s="62">
        <f t="shared" si="44"/>
        <v>231.36959598460686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245.25496369542458</v>
      </c>
      <c r="T66" s="62">
        <f t="shared" si="34"/>
        <v>342.30266518164211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4.3400000000000034</v>
      </c>
      <c r="AI66" s="14">
        <f>IF('Données projet'!$A$62&gt;35,AI65+AH66-AQ65,IF(A66&lt;'Données projet'!$A$62,$AF$205^A66,IF(A66='Données projet'!$A$62,'Données projet'!$B$62,AI65+AH66-AQ65)))</f>
        <v>257.92000000000007</v>
      </c>
      <c r="AJ66" s="14">
        <f>AI66*VLOOKUP('Données projet'!$B$10,Paramètres!$A$1:$I$89,3,0)*VLOOKUP('Données projet'!$B$10,Paramètres!$A$1:$I$89,5,0)</f>
        <v>189.10694400000003</v>
      </c>
      <c r="AK66" s="14">
        <f t="shared" si="35"/>
        <v>47.342456743046775</v>
      </c>
      <c r="AL66" s="22">
        <f t="shared" si="4"/>
        <v>411.81603962747312</v>
      </c>
      <c r="AM66" s="62">
        <f t="shared" si="5"/>
        <v>705.14937296080643</v>
      </c>
      <c r="AN66" s="62">
        <f ca="1">AVERAGE(OFFSET($AM$3,0,0,'Données projet'!$E$10+1,1))-AVERAGE(OFFSET($H$3,0,0,'Données projet'!$E$10+1,1))</f>
        <v>295.09692454113895</v>
      </c>
      <c r="AO66" s="62">
        <f t="shared" si="36"/>
        <v>273.76778696973071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22.7</v>
      </c>
      <c r="BD66" s="13">
        <f>IF('Données projet'!$A$88&gt;35,BD65+BC66-BL65,IF(A66&lt;'Données projet'!$A$88,$BA$205^A66,IF(A66='Données projet'!$A$88,'Données projet'!$B$88,BD65+BC66-BL65)))</f>
        <v>472.09999999999968</v>
      </c>
      <c r="BE66" s="14">
        <f>BD66*VLOOKUP('Données projet'!$B$11,Paramètres!$A$1:$I$89,3,0)*VLOOKUP('Données projet'!$B$11,Paramètres!$A$1:$I$89,5,0)</f>
        <v>220.94279999999983</v>
      </c>
      <c r="BF66" s="14">
        <f t="shared" si="37"/>
        <v>54.31974761568528</v>
      </c>
      <c r="BG66" s="22">
        <f t="shared" si="7"/>
        <v>479.41560376398479</v>
      </c>
      <c r="BH66" s="62">
        <f t="shared" si="8"/>
        <v>772.74893709731805</v>
      </c>
      <c r="BI66" s="62">
        <f ca="1">AVERAGE(OFFSET($BH$3,0,0,'Données projet'!$E$11+1,1))-AVERAGE(OFFSET($H$3,0,0,'Données projet'!$E$11+1,1))</f>
        <v>399.92909819003523</v>
      </c>
      <c r="BJ66" s="62">
        <f t="shared" si="38"/>
        <v>163.7053537268381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18.2</v>
      </c>
      <c r="BY66" s="13">
        <f>IF('Données projet'!$A$114&gt;35,BY65+BX66-CG65,IF(A66&lt;'Données projet'!$A$114,$BV$205^A66,IF(A66='Données projet'!$A$114,'Données projet'!$B$114,BY65+BX66-CG65)))</f>
        <v>490.59999999999957</v>
      </c>
      <c r="BZ66" s="14">
        <f>BY66*VLOOKUP('Données projet'!$B$12,Paramètres!$A$1:$I$89,3,0)*VLOOKUP('Données projet'!$B$12,Paramètres!$A$1:$I$89,5,0)</f>
        <v>293.37879999999979</v>
      </c>
      <c r="CA66" s="14">
        <f t="shared" si="39"/>
        <v>69.786607837118424</v>
      </c>
      <c r="CB66" s="22">
        <f t="shared" si="10"/>
        <v>632.51308531631423</v>
      </c>
      <c r="CC66" s="62">
        <f t="shared" si="11"/>
        <v>925.8464186496476</v>
      </c>
      <c r="CD66" s="62">
        <f ca="1">AVERAGE(OFFSET($CC$3,0,0,'Données projet'!$E$12+1,1))-AVERAGE(OFFSET($H$3,0,0,'Données projet'!$E$12+1,1))</f>
        <v>309.32324918719803</v>
      </c>
      <c r="CE66" s="62">
        <f t="shared" si="40"/>
        <v>302.54354650449721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235.59999999999994</v>
      </c>
      <c r="CU66" s="18">
        <f>CT66*VLOOKUP('Données projet'!$B$13,Paramètres!$A$1:$I$89,3,0)*VLOOKUP('Données projet'!$B$13,Paramètres!$A$1:$I$89,5,0)</f>
        <v>238.89839999999995</v>
      </c>
      <c r="CV66" s="14">
        <f t="shared" si="41"/>
        <v>58.202452451868851</v>
      </c>
      <c r="CW66" s="22">
        <f t="shared" si="13"/>
        <v>517.45065135367156</v>
      </c>
      <c r="CX66" s="62">
        <f t="shared" si="14"/>
        <v>810.78398468700493</v>
      </c>
      <c r="CY66" s="62">
        <f ca="1">AVERAGE(OFFSET($CX$3,0,0,'Données projet'!$E$13+1,1))-AVERAGE(OFFSET($H$3,0,0,'Données projet'!$E$13+1,1))</f>
        <v>477.00263959594946</v>
      </c>
      <c r="CZ66" s="62">
        <f t="shared" si="42"/>
        <v>254.25036207346591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235.59999999999994</v>
      </c>
      <c r="DP66" s="18">
        <f>DO66*VLOOKUP('Données projet'!$B$14,Paramètres!$A$1:$I$89,3,0)*VLOOKUP('Données projet'!$B$14,Paramètres!$A$1:$I$89,5,0)</f>
        <v>213.17087999999995</v>
      </c>
      <c r="DQ66" s="14">
        <f t="shared" si="43"/>
        <v>52.627897224631596</v>
      </c>
      <c r="DR66" s="22">
        <f t="shared" si="16"/>
        <v>462.93287033289988</v>
      </c>
      <c r="DS66" s="62">
        <f t="shared" si="17"/>
        <v>756.2662036662332</v>
      </c>
      <c r="DT66" s="62">
        <f ca="1">AVERAGE(OFFSET($DS$3,0,0,'Données projet'!$E$14+1,1))-AVERAGE(OFFSET($H$3,0,0,'Données projet'!$E$14+1,1))</f>
        <v>430.21146937947236</v>
      </c>
      <c r="DU66" s="62">
        <f t="shared" si="44"/>
        <v>231.36959598460686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245.25496369542458</v>
      </c>
      <c r="T67" s="62">
        <f t="shared" si="34"/>
        <v>342.30266518164211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4.3400000000000034</v>
      </c>
      <c r="AI67" s="14">
        <f>IF('Données projet'!$A$62&gt;35,AI66+AH67-AQ66,IF(A67&lt;'Données projet'!$A$62,$AF$205^A67,IF(A67='Données projet'!$A$62,'Données projet'!$B$62,AI66+AH67-AQ66)))</f>
        <v>262.2600000000001</v>
      </c>
      <c r="AJ67" s="14">
        <f>AI67*VLOOKUP('Données projet'!$B$10,Paramètres!$A$1:$I$89,3,0)*VLOOKUP('Données projet'!$B$10,Paramètres!$A$1:$I$89,5,0)</f>
        <v>192.28903200000005</v>
      </c>
      <c r="AK67" s="14">
        <f t="shared" si="35"/>
        <v>48.045672065913472</v>
      </c>
      <c r="AL67" s="22">
        <f t="shared" si="4"/>
        <v>418.58294291479933</v>
      </c>
      <c r="AM67" s="62">
        <f t="shared" si="5"/>
        <v>711.91627624813259</v>
      </c>
      <c r="AN67" s="62">
        <f ca="1">AVERAGE(OFFSET($AM$3,0,0,'Données projet'!$E$10+1,1))-AVERAGE(OFFSET($H$3,0,0,'Données projet'!$E$10+1,1))</f>
        <v>295.09692454113895</v>
      </c>
      <c r="AO67" s="62">
        <f t="shared" si="36"/>
        <v>273.76778696973071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22.7</v>
      </c>
      <c r="BD67" s="13">
        <f>IF('Données projet'!$A$88&gt;35,BD66+BC67-BL66,IF(A67&lt;'Données projet'!$A$88,$BA$205^A67,IF(A67='Données projet'!$A$88,'Données projet'!$B$88,BD66+BC67-BL66)))</f>
        <v>494.79999999999967</v>
      </c>
      <c r="BE67" s="14">
        <f>BD67*VLOOKUP('Données projet'!$B$11,Paramètres!$A$1:$I$89,3,0)*VLOOKUP('Données projet'!$B$11,Paramètres!$A$1:$I$89,5,0)</f>
        <v>231.56639999999985</v>
      </c>
      <c r="BF67" s="14">
        <f t="shared" si="37"/>
        <v>56.621239926036594</v>
      </c>
      <c r="BG67" s="22">
        <f t="shared" si="7"/>
        <v>501.92680620451353</v>
      </c>
      <c r="BH67" s="62">
        <f t="shared" si="8"/>
        <v>795.26013953784684</v>
      </c>
      <c r="BI67" s="62">
        <f ca="1">AVERAGE(OFFSET($BH$3,0,0,'Données projet'!$E$11+1,1))-AVERAGE(OFFSET($H$3,0,0,'Données projet'!$E$11+1,1))</f>
        <v>399.92909819003523</v>
      </c>
      <c r="BJ67" s="62">
        <f t="shared" si="38"/>
        <v>163.7053537268381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18.2</v>
      </c>
      <c r="BY67" s="13">
        <f>IF('Données projet'!$A$114&gt;35,BY66+BX67-CG66,IF(A67&lt;'Données projet'!$A$114,$BV$205^A67,IF(A67='Données projet'!$A$114,'Données projet'!$B$114,BY66+BX67-CG66)))</f>
        <v>508.79999999999956</v>
      </c>
      <c r="BZ67" s="14">
        <f>BY67*VLOOKUP('Données projet'!$B$12,Paramètres!$A$1:$I$89,3,0)*VLOOKUP('Données projet'!$B$12,Paramètres!$A$1:$I$89,5,0)</f>
        <v>304.26239999999973</v>
      </c>
      <c r="CA67" s="14">
        <f t="shared" si="39"/>
        <v>72.069291221838697</v>
      </c>
      <c r="CB67" s="22">
        <f t="shared" si="10"/>
        <v>655.44436221136857</v>
      </c>
      <c r="CC67" s="62">
        <f t="shared" si="11"/>
        <v>948.77769554470183</v>
      </c>
      <c r="CD67" s="62">
        <f ca="1">AVERAGE(OFFSET($CC$3,0,0,'Données projet'!$E$12+1,1))-AVERAGE(OFFSET($H$3,0,0,'Données projet'!$E$12+1,1))</f>
        <v>309.32324918719803</v>
      </c>
      <c r="CE67" s="62">
        <f t="shared" si="40"/>
        <v>302.54354650449721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242.79999999999993</v>
      </c>
      <c r="CU67" s="18">
        <f>CT67*VLOOKUP('Données projet'!$B$13,Paramètres!$A$1:$I$89,3,0)*VLOOKUP('Données projet'!$B$13,Paramètres!$A$1:$I$89,5,0)</f>
        <v>246.19919999999996</v>
      </c>
      <c r="CV67" s="14">
        <f t="shared" si="41"/>
        <v>59.77133248344078</v>
      </c>
      <c r="CW67" s="22">
        <f t="shared" si="13"/>
        <v>532.8986774086593</v>
      </c>
      <c r="CX67" s="62">
        <f t="shared" si="14"/>
        <v>826.23201074199255</v>
      </c>
      <c r="CY67" s="62">
        <f ca="1">AVERAGE(OFFSET($CX$3,0,0,'Données projet'!$E$13+1,1))-AVERAGE(OFFSET($H$3,0,0,'Données projet'!$E$13+1,1))</f>
        <v>477.00263959594946</v>
      </c>
      <c r="CZ67" s="62">
        <f t="shared" si="42"/>
        <v>254.25036207346591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242.79999999999993</v>
      </c>
      <c r="DP67" s="18">
        <f>DO67*VLOOKUP('Données projet'!$B$14,Paramètres!$A$1:$I$89,3,0)*VLOOKUP('Données projet'!$B$14,Paramètres!$A$1:$I$89,5,0)</f>
        <v>219.68543999999994</v>
      </c>
      <c r="DQ67" s="14">
        <f t="shared" si="43"/>
        <v>54.046511966469559</v>
      </c>
      <c r="DR67" s="22">
        <f t="shared" si="16"/>
        <v>476.74981634160105</v>
      </c>
      <c r="DS67" s="62">
        <f t="shared" si="17"/>
        <v>770.08314967493436</v>
      </c>
      <c r="DT67" s="62">
        <f ca="1">AVERAGE(OFFSET($DS$3,0,0,'Données projet'!$E$14+1,1))-AVERAGE(OFFSET($H$3,0,0,'Données projet'!$E$14+1,1))</f>
        <v>430.21146937947236</v>
      </c>
      <c r="DU67" s="62">
        <f t="shared" si="44"/>
        <v>231.36959598460686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245.25496369542458</v>
      </c>
      <c r="T68" s="62">
        <f t="shared" si="34"/>
        <v>342.30266518164211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266.60000000000002</v>
      </c>
      <c r="AG68" s="13">
        <f>VLOOKUP(A68,'Données projet'!$A$61:$I$81,9,0)</f>
        <v>4.3400000000000034</v>
      </c>
      <c r="AH68" s="13">
        <f t="array" ref="AH68">INDEX(AG:AG,MIN(IF(ISNUMBER(AG68:AG264),ROW(AG68:AG264),"")))</f>
        <v>4.3400000000000034</v>
      </c>
      <c r="AI68" s="14">
        <f>IF('Données projet'!$A$62&gt;35,AI67+AH68-AQ67,IF(A68&lt;'Données projet'!$A$62,$AF$205^A68,IF(A68='Données projet'!$A$62,'Données projet'!$B$62,AI67+AH68-AQ67)))</f>
        <v>266.60000000000014</v>
      </c>
      <c r="AJ68" s="14">
        <f>AI68*VLOOKUP('Données projet'!$B$10,Paramètres!$A$1:$I$89,3,0)*VLOOKUP('Données projet'!$B$10,Paramètres!$A$1:$I$89,5,0)</f>
        <v>195.4711200000001</v>
      </c>
      <c r="AK68" s="14">
        <f t="shared" si="35"/>
        <v>48.747534064963546</v>
      </c>
      <c r="AL68" s="22">
        <f t="shared" ref="AL68:AL131" si="58">(AJ68+AK68)*0.475*44/12</f>
        <v>425.34748916314493</v>
      </c>
      <c r="AM68" s="62">
        <f t="shared" ref="AM68:AM131" si="59">AL68+(AD68+AE68)*44/12</f>
        <v>718.68082249647819</v>
      </c>
      <c r="AN68" s="62">
        <f ca="1">AVERAGE(OFFSET($AM$3,0,0,'Données projet'!$E$10+1,1))-AVERAGE(OFFSET($H$3,0,0,'Données projet'!$E$10+1,1))</f>
        <v>295.09692454113895</v>
      </c>
      <c r="AO68" s="62">
        <f t="shared" si="36"/>
        <v>273.76778696973071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22.700000000000003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22.7</v>
      </c>
      <c r="BD68" s="13">
        <f>IF('Données projet'!$A$88&gt;35,BD67+BC68-BL67,IF(A68&lt;'Données projet'!$A$88,$BA$205^A68,IF(A68='Données projet'!$A$88,'Données projet'!$B$88,BD67+BC68-BL67)))</f>
        <v>517.49999999999966</v>
      </c>
      <c r="BE68" s="14">
        <f>BD68*VLOOKUP('Données projet'!$B$11,Paramètres!$A$1:$I$89,3,0)*VLOOKUP('Données projet'!$B$11,Paramètres!$A$1:$I$89,5,0)</f>
        <v>242.18999999999983</v>
      </c>
      <c r="BF68" s="14">
        <f t="shared" si="37"/>
        <v>58.910470259429303</v>
      </c>
      <c r="BG68" s="22">
        <f t="shared" ref="BG68:BG131" si="61">(BE68+BF68)*0.475*44/12</f>
        <v>524.41665236850577</v>
      </c>
      <c r="BH68" s="62">
        <f t="shared" ref="BH68:BH131" si="62">BG68+(AY68+AZ68)*44/12</f>
        <v>817.74998570183902</v>
      </c>
      <c r="BI68" s="62">
        <f ca="1">AVERAGE(OFFSET($BH$3,0,0,'Données projet'!$E$11+1,1))-AVERAGE(OFFSET($H$3,0,0,'Données projet'!$E$11+1,1))</f>
        <v>399.92909819003523</v>
      </c>
      <c r="BJ68" s="62">
        <f t="shared" si="38"/>
        <v>163.7053537268381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527</v>
      </c>
      <c r="BW68" s="13">
        <f>VLOOKUP(A68,'Données projet'!$A$113:$I$133,9,0)</f>
        <v>18.2</v>
      </c>
      <c r="BX68" s="13">
        <f t="array" ref="BX68">INDEX(BW:BW,MIN(IF(ISNUMBER(BW68:BW264),ROW(BW68:BW264),"")))</f>
        <v>18.2</v>
      </c>
      <c r="BY68" s="13">
        <f>IF('Données projet'!$A$114&gt;35,BY67+BX68-CG67,IF(A68&lt;'Données projet'!$A$114,$BV$205^A68,IF(A68='Données projet'!$A$114,'Données projet'!$B$114,BY67+BX68-CG67)))</f>
        <v>526.99999999999955</v>
      </c>
      <c r="BZ68" s="14">
        <f>BY68*VLOOKUP('Données projet'!$B$12,Paramètres!$A$1:$I$89,3,0)*VLOOKUP('Données projet'!$B$12,Paramètres!$A$1:$I$89,5,0)</f>
        <v>315.14599999999973</v>
      </c>
      <c r="CA68" s="14">
        <f t="shared" si="39"/>
        <v>74.342487867211091</v>
      </c>
      <c r="CB68" s="22">
        <f t="shared" ref="CB68:CB131" si="64">(BZ68+CA68)*0.475*44/12</f>
        <v>678.35911636872549</v>
      </c>
      <c r="CC68" s="62">
        <f t="shared" ref="CC68:CC131" si="65">CB68+(BT68+BU68)*44/12</f>
        <v>971.69244970205887</v>
      </c>
      <c r="CD68" s="62">
        <f ca="1">AVERAGE(OFFSET($CC$3,0,0,'Données projet'!$E$12+1,1))-AVERAGE(OFFSET($H$3,0,0,'Données projet'!$E$12+1,1))</f>
        <v>309.32324918719803</v>
      </c>
      <c r="CE68" s="62">
        <f t="shared" si="40"/>
        <v>302.54354650449721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527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249.99999999999991</v>
      </c>
      <c r="CU68" s="18">
        <f>CT68*VLOOKUP('Données projet'!$B$13,Paramètres!$A$1:$I$89,3,0)*VLOOKUP('Données projet'!$B$13,Paramètres!$A$1:$I$89,5,0)</f>
        <v>253.49999999999991</v>
      </c>
      <c r="CV68" s="14">
        <f t="shared" si="41"/>
        <v>61.334805663162498</v>
      </c>
      <c r="CW68" s="22">
        <f t="shared" ref="CW68:CW131" si="67">(CU68+CV68)*0.475*44/12</f>
        <v>548.33728653000776</v>
      </c>
      <c r="CX68" s="62">
        <f t="shared" ref="CX68:CX131" si="68">CW68+(CO68+CP68)*44/12</f>
        <v>841.67061986334102</v>
      </c>
      <c r="CY68" s="62">
        <f ca="1">AVERAGE(OFFSET($CX$3,0,0,'Données projet'!$E$13+1,1))-AVERAGE(OFFSET($H$3,0,0,'Données projet'!$E$13+1,1))</f>
        <v>477.00263959594946</v>
      </c>
      <c r="CZ68" s="62">
        <f t="shared" si="42"/>
        <v>254.25036207346591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249.99999999999991</v>
      </c>
      <c r="DP68" s="18">
        <f>DO68*VLOOKUP('Données projet'!$B$14,Paramètres!$A$1:$I$89,3,0)*VLOOKUP('Données projet'!$B$14,Paramètres!$A$1:$I$89,5,0)</f>
        <v>226.19999999999993</v>
      </c>
      <c r="DQ68" s="14">
        <f t="shared" si="43"/>
        <v>55.460237717698107</v>
      </c>
      <c r="DR68" s="22">
        <f t="shared" ref="DR68:DR131" si="70">(DP68+DQ68)*0.475*44/12</f>
        <v>490.55824735832402</v>
      </c>
      <c r="DS68" s="62">
        <f t="shared" ref="DS68:DS131" si="71">DR68+(DJ68+DK68)*44/12</f>
        <v>783.89158069165728</v>
      </c>
      <c r="DT68" s="62">
        <f ca="1">AVERAGE(OFFSET($DS$3,0,0,'Données projet'!$E$14+1,1))-AVERAGE(OFFSET($H$3,0,0,'Données projet'!$E$14+1,1))</f>
        <v>430.21146937947236</v>
      </c>
      <c r="DU68" s="62">
        <f t="shared" si="44"/>
        <v>231.36959598460686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245.25496369542458</v>
      </c>
      <c r="T69" s="62">
        <f t="shared" ref="T69:T132" si="88">$T$3</f>
        <v>342.30266518164211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3.7599999999999909</v>
      </c>
      <c r="AI69" s="14">
        <f>IF('Données projet'!$A$62&gt;35,AI68+AH69-AQ68,IF(A69&lt;'Données projet'!$A$62,$AF$205^A69,IF(A69='Données projet'!$A$62,'Données projet'!$B$62,AI68+AH69-AQ68)))</f>
        <v>247.66000000000014</v>
      </c>
      <c r="AJ69" s="14">
        <f>AI69*VLOOKUP('Données projet'!$B$10,Paramètres!$A$1:$I$89,3,0)*VLOOKUP('Données projet'!$B$10,Paramètres!$A$1:$I$89,5,0)</f>
        <v>181.5843120000001</v>
      </c>
      <c r="AK69" s="14">
        <f t="shared" ref="AK69:AK132" si="89">EXP(-1.0587+0.8836*LN(AJ69)+0.284)</f>
        <v>45.674486424190533</v>
      </c>
      <c r="AL69" s="22">
        <f t="shared" si="58"/>
        <v>395.80907392213197</v>
      </c>
      <c r="AM69" s="62">
        <f t="shared" si="59"/>
        <v>689.14240725546529</v>
      </c>
      <c r="AN69" s="62">
        <f ca="1">AVERAGE(OFFSET($AM$3,0,0,'Données projet'!$E$10+1,1))-AVERAGE(OFFSET($H$3,0,0,'Données projet'!$E$10+1,1))</f>
        <v>295.09692454113895</v>
      </c>
      <c r="AO69" s="62">
        <f t="shared" ref="AO69:AO132" si="90">$AO$3</f>
        <v>273.76778696973071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22.7</v>
      </c>
      <c r="BD69" s="13">
        <f>IF('Données projet'!$A$88&gt;35,BD68+BC69-BL68,IF(A69&lt;'Données projet'!$A$88,$BA$205^A69,IF(A69='Données projet'!$A$88,'Données projet'!$B$88,BD68+BC69-BL68)))</f>
        <v>540.1999999999997</v>
      </c>
      <c r="BE69" s="14">
        <f>BD69*VLOOKUP('Données projet'!$B$11,Paramètres!$A$1:$I$89,3,0)*VLOOKUP('Données projet'!$B$11,Paramètres!$A$1:$I$89,5,0)</f>
        <v>252.81359999999987</v>
      </c>
      <c r="BF69" s="14">
        <f t="shared" ref="BF69:BF132" si="91">EXP(-1.0587+0.8836*LN(BE69)+0.284)</f>
        <v>61.188037954168315</v>
      </c>
      <c r="BG69" s="22">
        <f t="shared" si="61"/>
        <v>546.88618610350966</v>
      </c>
      <c r="BH69" s="62">
        <f t="shared" si="62"/>
        <v>840.21951943684303</v>
      </c>
      <c r="BI69" s="62">
        <f ca="1">AVERAGE(OFFSET($BH$3,0,0,'Données projet'!$E$11+1,1))-AVERAGE(OFFSET($H$3,0,0,'Données projet'!$E$11+1,1))</f>
        <v>399.92909819003523</v>
      </c>
      <c r="BJ69" s="62">
        <f t="shared" ref="BJ69:BJ132" si="92">$BJ$3</f>
        <v>163.7053537268381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-4.5474735088646412E-13</v>
      </c>
      <c r="BZ69" s="14">
        <f>BY69*VLOOKUP('Données projet'!$B$12,Paramètres!$A$1:$I$89,3,0)*VLOOKUP('Données projet'!$B$12,Paramètres!$A$1:$I$89,5,0)</f>
        <v>-2.7193891583010558E-13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309.32324918719803</v>
      </c>
      <c r="CE69" s="62">
        <f t="shared" ref="CE69:CE132" si="94">$CE$3</f>
        <v>302.54354650449721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214.7999999999999</v>
      </c>
      <c r="CU69" s="18">
        <f>CT69*VLOOKUP('Données projet'!$B$13,Paramètres!$A$1:$I$89,3,0)*VLOOKUP('Données projet'!$B$13,Paramètres!$A$1:$I$89,5,0)</f>
        <v>217.80719999999994</v>
      </c>
      <c r="CV69" s="14">
        <f t="shared" ref="CV69:CV132" si="95">EXP(-1.0587+0.8836*LN(CU69)+0.284)</f>
        <v>53.638013973813976</v>
      </c>
      <c r="CW69" s="22">
        <f t="shared" si="67"/>
        <v>472.76708100439259</v>
      </c>
      <c r="CX69" s="62">
        <f t="shared" si="68"/>
        <v>766.10041433772585</v>
      </c>
      <c r="CY69" s="62">
        <f ca="1">AVERAGE(OFFSET($CX$3,0,0,'Données projet'!$E$13+1,1))-AVERAGE(OFFSET($H$3,0,0,'Données projet'!$E$13+1,1))</f>
        <v>477.00263959594946</v>
      </c>
      <c r="CZ69" s="62">
        <f t="shared" ref="CZ69:CZ132" si="96">$CZ$3</f>
        <v>254.25036207346591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</v>
      </c>
      <c r="DP69" s="18">
        <f>DO69*VLOOKUP('Données projet'!$B$14,Paramètres!$A$1:$I$89,3,0)*VLOOKUP('Données projet'!$B$14,Paramètres!$A$1:$I$89,5,0)</f>
        <v>194.3510399999999</v>
      </c>
      <c r="DQ69" s="14">
        <f t="shared" ref="DQ69:DQ132" si="97">EXP(-1.0587+0.8836*LN(DP69)+0.284)</f>
        <v>48.500634729810116</v>
      </c>
      <c r="DR69" s="22">
        <f t="shared" si="70"/>
        <v>422.96666682108577</v>
      </c>
      <c r="DS69" s="62">
        <f t="shared" si="71"/>
        <v>716.30000015441908</v>
      </c>
      <c r="DT69" s="62">
        <f ca="1">AVERAGE(OFFSET($DS$3,0,0,'Données projet'!$E$14+1,1))-AVERAGE(OFFSET($H$3,0,0,'Données projet'!$E$14+1,1))</f>
        <v>430.21146937947236</v>
      </c>
      <c r="DU69" s="62">
        <f t="shared" ref="DU69:DU132" si="98">$DU$3</f>
        <v>231.36959598460686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245.25496369542458</v>
      </c>
      <c r="T70" s="62">
        <f t="shared" si="88"/>
        <v>342.30266518164211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3.7599999999999909</v>
      </c>
      <c r="AI70" s="14">
        <f>IF('Données projet'!$A$62&gt;35,AI69+AH70-AQ69,IF(A70&lt;'Données projet'!$A$62,$AF$205^A70,IF(A70='Données projet'!$A$62,'Données projet'!$B$62,AI69+AH70-AQ69)))</f>
        <v>251.42000000000013</v>
      </c>
      <c r="AJ70" s="14">
        <f>AI70*VLOOKUP('Données projet'!$B$10,Paramètres!$A$1:$I$89,3,0)*VLOOKUP('Données projet'!$B$10,Paramètres!$A$1:$I$89,5,0)</f>
        <v>184.3411440000001</v>
      </c>
      <c r="AK70" s="14">
        <f t="shared" si="89"/>
        <v>46.286667073098847</v>
      </c>
      <c r="AL70" s="22">
        <f t="shared" si="58"/>
        <v>401.67677095231397</v>
      </c>
      <c r="AM70" s="62">
        <f t="shared" si="59"/>
        <v>695.01010428564723</v>
      </c>
      <c r="AN70" s="62">
        <f ca="1">AVERAGE(OFFSET($AM$3,0,0,'Données projet'!$E$10+1,1))-AVERAGE(OFFSET($H$3,0,0,'Données projet'!$E$10+1,1))</f>
        <v>295.09692454113895</v>
      </c>
      <c r="AO70" s="62">
        <f t="shared" si="90"/>
        <v>273.76778696973071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22.7</v>
      </c>
      <c r="BD70" s="13">
        <f>IF('Données projet'!$A$88&gt;35,BD69+BC70-BL69,IF(A70&lt;'Données projet'!$A$88,$BA$205^A70,IF(A70='Données projet'!$A$88,'Données projet'!$B$88,BD69+BC70-BL69)))</f>
        <v>562.89999999999975</v>
      </c>
      <c r="BE70" s="14">
        <f>BD70*VLOOKUP('Données projet'!$B$11,Paramètres!$A$1:$I$89,3,0)*VLOOKUP('Données projet'!$B$11,Paramètres!$A$1:$I$89,5,0)</f>
        <v>263.43719999999985</v>
      </c>
      <c r="BF70" s="14">
        <f t="shared" si="91"/>
        <v>63.454489128933133</v>
      </c>
      <c r="BG70" s="22">
        <f t="shared" si="61"/>
        <v>569.33635856622493</v>
      </c>
      <c r="BH70" s="62">
        <f t="shared" si="62"/>
        <v>862.6696918995583</v>
      </c>
      <c r="BI70" s="62">
        <f ca="1">AVERAGE(OFFSET($BH$3,0,0,'Données projet'!$E$11+1,1))-AVERAGE(OFFSET($H$3,0,0,'Données projet'!$E$11+1,1))</f>
        <v>399.92909819003523</v>
      </c>
      <c r="BJ70" s="62">
        <f t="shared" si="92"/>
        <v>163.7053537268381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-4.5474735088646412E-13</v>
      </c>
      <c r="BZ70" s="14">
        <f>BY70*VLOOKUP('Données projet'!$B$12,Paramètres!$A$1:$I$89,3,0)*VLOOKUP('Données projet'!$B$12,Paramètres!$A$1:$I$89,5,0)</f>
        <v>-2.7193891583010558E-13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309.32324918719803</v>
      </c>
      <c r="CE70" s="62">
        <f t="shared" si="94"/>
        <v>302.54354650449721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221.59999999999991</v>
      </c>
      <c r="CU70" s="18">
        <f>CT70*VLOOKUP('Données projet'!$B$13,Paramètres!$A$1:$I$89,3,0)*VLOOKUP('Données projet'!$B$13,Paramètres!$A$1:$I$89,5,0)</f>
        <v>224.7023999999999</v>
      </c>
      <c r="CV70" s="14">
        <f t="shared" si="95"/>
        <v>55.135667706678262</v>
      </c>
      <c r="CW70" s="22">
        <f t="shared" si="67"/>
        <v>487.38463458913111</v>
      </c>
      <c r="CX70" s="62">
        <f t="shared" si="68"/>
        <v>780.71796792246437</v>
      </c>
      <c r="CY70" s="62">
        <f ca="1">AVERAGE(OFFSET($CX$3,0,0,'Données projet'!$E$13+1,1))-AVERAGE(OFFSET($H$3,0,0,'Données projet'!$E$13+1,1))</f>
        <v>477.00263959594946</v>
      </c>
      <c r="CZ70" s="62">
        <f t="shared" si="96"/>
        <v>254.25036207346591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221.59999999999991</v>
      </c>
      <c r="DP70" s="18">
        <f>DO70*VLOOKUP('Données projet'!$B$14,Paramètres!$A$1:$I$89,3,0)*VLOOKUP('Données projet'!$B$14,Paramètres!$A$1:$I$89,5,0)</f>
        <v>200.50367999999992</v>
      </c>
      <c r="DQ70" s="14">
        <f t="shared" si="97"/>
        <v>49.854845135229887</v>
      </c>
      <c r="DR70" s="22">
        <f t="shared" si="70"/>
        <v>436.04109794385857</v>
      </c>
      <c r="DS70" s="62">
        <f t="shared" si="71"/>
        <v>729.37443127719189</v>
      </c>
      <c r="DT70" s="62">
        <f ca="1">AVERAGE(OFFSET($DS$3,0,0,'Données projet'!$E$14+1,1))-AVERAGE(OFFSET($H$3,0,0,'Données projet'!$E$14+1,1))</f>
        <v>430.21146937947236</v>
      </c>
      <c r="DU70" s="62">
        <f t="shared" si="98"/>
        <v>231.36959598460686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245.25496369542458</v>
      </c>
      <c r="T71" s="62">
        <f t="shared" si="88"/>
        <v>342.30266518164211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3.7599999999999909</v>
      </c>
      <c r="AI71" s="14">
        <f>IF('Données projet'!$A$62&gt;35,AI70+AH71-AQ70,IF(A71&lt;'Données projet'!$A$62,$AF$205^A71,IF(A71='Données projet'!$A$62,'Données projet'!$B$62,AI70+AH71-AQ70)))</f>
        <v>255.18000000000012</v>
      </c>
      <c r="AJ71" s="14">
        <f>AI71*VLOOKUP('Données projet'!$B$10,Paramètres!$A$1:$I$89,3,0)*VLOOKUP('Données projet'!$B$10,Paramètres!$A$1:$I$89,5,0)</f>
        <v>187.09797600000007</v>
      </c>
      <c r="AK71" s="14">
        <f t="shared" si="89"/>
        <v>46.897782942290618</v>
      </c>
      <c r="AL71" s="22">
        <f t="shared" si="58"/>
        <v>407.54261349115632</v>
      </c>
      <c r="AM71" s="62">
        <f t="shared" si="59"/>
        <v>700.87594682448957</v>
      </c>
      <c r="AN71" s="62">
        <f ca="1">AVERAGE(OFFSET($AM$3,0,0,'Données projet'!$E$10+1,1))-AVERAGE(OFFSET($H$3,0,0,'Données projet'!$E$10+1,1))</f>
        <v>295.09692454113895</v>
      </c>
      <c r="AO71" s="62">
        <f t="shared" si="90"/>
        <v>273.76778696973071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22.7</v>
      </c>
      <c r="BD71" s="13">
        <f>IF('Données projet'!$A$88&gt;35,BD70+BC71-BL70,IF(A71&lt;'Données projet'!$A$88,$BA$205^A71,IF(A71='Données projet'!$A$88,'Données projet'!$B$88,BD70+BC71-BL70)))</f>
        <v>585.5999999999998</v>
      </c>
      <c r="BE71" s="14">
        <f>BD71*VLOOKUP('Données projet'!$B$11,Paramètres!$A$1:$I$89,3,0)*VLOOKUP('Données projet'!$B$11,Paramètres!$A$1:$I$89,5,0)</f>
        <v>274.06079999999992</v>
      </c>
      <c r="BF71" s="14">
        <f t="shared" si="91"/>
        <v>65.710323362952934</v>
      </c>
      <c r="BG71" s="22">
        <f t="shared" si="61"/>
        <v>591.76803985714275</v>
      </c>
      <c r="BH71" s="62">
        <f t="shared" si="62"/>
        <v>885.10137319047612</v>
      </c>
      <c r="BI71" s="62">
        <f ca="1">AVERAGE(OFFSET($BH$3,0,0,'Données projet'!$E$11+1,1))-AVERAGE(OFFSET($H$3,0,0,'Données projet'!$E$11+1,1))</f>
        <v>399.92909819003523</v>
      </c>
      <c r="BJ71" s="62">
        <f t="shared" si="92"/>
        <v>163.7053537268381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-4.5474735088646412E-13</v>
      </c>
      <c r="BZ71" s="14">
        <f>BY71*VLOOKUP('Données projet'!$B$12,Paramètres!$A$1:$I$89,3,0)*VLOOKUP('Données projet'!$B$12,Paramètres!$A$1:$I$89,5,0)</f>
        <v>-2.7193891583010558E-13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309.32324918719803</v>
      </c>
      <c r="CE71" s="62">
        <f t="shared" si="94"/>
        <v>302.54354650449721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228.39999999999992</v>
      </c>
      <c r="CU71" s="18">
        <f>CT71*VLOOKUP('Données projet'!$B$13,Paramètres!$A$1:$I$89,3,0)*VLOOKUP('Données projet'!$B$13,Paramètres!$A$1:$I$89,5,0)</f>
        <v>231.59759999999994</v>
      </c>
      <c r="CV71" s="14">
        <f t="shared" si="95"/>
        <v>56.627980714948151</v>
      </c>
      <c r="CW71" s="22">
        <f t="shared" si="67"/>
        <v>501.99288641186786</v>
      </c>
      <c r="CX71" s="62">
        <f t="shared" si="68"/>
        <v>795.32621974520112</v>
      </c>
      <c r="CY71" s="62">
        <f ca="1">AVERAGE(OFFSET($CX$3,0,0,'Données projet'!$E$13+1,1))-AVERAGE(OFFSET($H$3,0,0,'Données projet'!$E$13+1,1))</f>
        <v>477.00263959594946</v>
      </c>
      <c r="CZ71" s="62">
        <f t="shared" si="96"/>
        <v>254.25036207346591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228.39999999999992</v>
      </c>
      <c r="DP71" s="18">
        <f>DO71*VLOOKUP('Données projet'!$B$14,Paramètres!$A$1:$I$89,3,0)*VLOOKUP('Données projet'!$B$14,Paramètres!$A$1:$I$89,5,0)</f>
        <v>206.65631999999994</v>
      </c>
      <c r="DQ71" s="14">
        <f t="shared" si="97"/>
        <v>51.20422634371338</v>
      </c>
      <c r="DR71" s="22">
        <f t="shared" si="70"/>
        <v>449.10711821530072</v>
      </c>
      <c r="DS71" s="62">
        <f t="shared" si="71"/>
        <v>742.44045154863397</v>
      </c>
      <c r="DT71" s="62">
        <f ca="1">AVERAGE(OFFSET($DS$3,0,0,'Données projet'!$E$14+1,1))-AVERAGE(OFFSET($H$3,0,0,'Données projet'!$E$14+1,1))</f>
        <v>430.21146937947236</v>
      </c>
      <c r="DU71" s="62">
        <f t="shared" si="98"/>
        <v>231.36959598460686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245.25496369542458</v>
      </c>
      <c r="T72" s="62">
        <f t="shared" si="88"/>
        <v>342.30266518164211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3.7599999999999909</v>
      </c>
      <c r="AI72" s="14">
        <f>IF('Données projet'!$A$62&gt;35,AI71+AH72-AQ71,IF(A72&lt;'Données projet'!$A$62,$AF$205^A72,IF(A72='Données projet'!$A$62,'Données projet'!$B$62,AI71+AH72-AQ71)))</f>
        <v>258.94000000000011</v>
      </c>
      <c r="AJ72" s="14">
        <f>AI72*VLOOKUP('Données projet'!$B$10,Paramètres!$A$1:$I$89,3,0)*VLOOKUP('Données projet'!$B$10,Paramètres!$A$1:$I$89,5,0)</f>
        <v>189.85480800000008</v>
      </c>
      <c r="AK72" s="14">
        <f t="shared" si="89"/>
        <v>47.50785153345916</v>
      </c>
      <c r="AL72" s="22">
        <f t="shared" si="58"/>
        <v>413.40663202077485</v>
      </c>
      <c r="AM72" s="62">
        <f t="shared" si="59"/>
        <v>706.73996535410811</v>
      </c>
      <c r="AN72" s="62">
        <f ca="1">AVERAGE(OFFSET($AM$3,0,0,'Données projet'!$E$10+1,1))-AVERAGE(OFFSET($H$3,0,0,'Données projet'!$E$10+1,1))</f>
        <v>295.09692454113895</v>
      </c>
      <c r="AO72" s="62">
        <f t="shared" si="90"/>
        <v>273.76778696973071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22.7</v>
      </c>
      <c r="BD72" s="13">
        <f>IF('Données projet'!$A$88&gt;35,BD71+BC72-BL71,IF(A72&lt;'Données projet'!$A$88,$BA$205^A72,IF(A72='Données projet'!$A$88,'Données projet'!$B$88,BD71+BC72-BL71)))</f>
        <v>608.29999999999984</v>
      </c>
      <c r="BE72" s="14">
        <f>BD72*VLOOKUP('Données projet'!$B$11,Paramètres!$A$1:$I$89,3,0)*VLOOKUP('Données projet'!$B$11,Paramètres!$A$1:$I$89,5,0)</f>
        <v>284.68439999999993</v>
      </c>
      <c r="BF72" s="14">
        <f t="shared" si="91"/>
        <v>67.955999311251276</v>
      </c>
      <c r="BG72" s="22">
        <f t="shared" si="61"/>
        <v>614.18202880042918</v>
      </c>
      <c r="BH72" s="62">
        <f t="shared" si="62"/>
        <v>907.51536213376244</v>
      </c>
      <c r="BI72" s="62">
        <f ca="1">AVERAGE(OFFSET($BH$3,0,0,'Données projet'!$E$11+1,1))-AVERAGE(OFFSET($H$3,0,0,'Données projet'!$E$11+1,1))</f>
        <v>399.92909819003523</v>
      </c>
      <c r="BJ72" s="62">
        <f t="shared" si="92"/>
        <v>163.7053537268381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-4.5474735088646412E-13</v>
      </c>
      <c r="BZ72" s="14">
        <f>BY72*VLOOKUP('Données projet'!$B$12,Paramètres!$A$1:$I$89,3,0)*VLOOKUP('Données projet'!$B$12,Paramètres!$A$1:$I$89,5,0)</f>
        <v>-2.7193891583010558E-13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309.32324918719803</v>
      </c>
      <c r="CE72" s="62">
        <f t="shared" si="94"/>
        <v>302.54354650449721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235.19999999999993</v>
      </c>
      <c r="CU72" s="18">
        <f>CT72*VLOOKUP('Données projet'!$B$13,Paramètres!$A$1:$I$89,3,0)*VLOOKUP('Données projet'!$B$13,Paramètres!$A$1:$I$89,5,0)</f>
        <v>238.49279999999996</v>
      </c>
      <c r="CV72" s="14">
        <f t="shared" si="95"/>
        <v>58.115130258576542</v>
      </c>
      <c r="CW72" s="22">
        <f t="shared" si="67"/>
        <v>516.59214520035414</v>
      </c>
      <c r="CX72" s="62">
        <f t="shared" si="68"/>
        <v>809.92547853368751</v>
      </c>
      <c r="CY72" s="62">
        <f ca="1">AVERAGE(OFFSET($CX$3,0,0,'Données projet'!$E$13+1,1))-AVERAGE(OFFSET($H$3,0,0,'Données projet'!$E$13+1,1))</f>
        <v>477.00263959594946</v>
      </c>
      <c r="CZ72" s="62">
        <f t="shared" si="96"/>
        <v>254.25036207346591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235.19999999999993</v>
      </c>
      <c r="DP72" s="18">
        <f>DO72*VLOOKUP('Données projet'!$B$14,Paramètres!$A$1:$I$89,3,0)*VLOOKUP('Données projet'!$B$14,Paramètres!$A$1:$I$89,5,0)</f>
        <v>212.8089599999999</v>
      </c>
      <c r="DQ72" s="14">
        <f t="shared" si="97"/>
        <v>52.548938637485847</v>
      </c>
      <c r="DR72" s="22">
        <f t="shared" si="70"/>
        <v>462.16500679362093</v>
      </c>
      <c r="DS72" s="62">
        <f t="shared" si="71"/>
        <v>755.49834012695419</v>
      </c>
      <c r="DT72" s="62">
        <f ca="1">AVERAGE(OFFSET($DS$3,0,0,'Données projet'!$E$14+1,1))-AVERAGE(OFFSET($H$3,0,0,'Données projet'!$E$14+1,1))</f>
        <v>430.21146937947236</v>
      </c>
      <c r="DU72" s="62">
        <f t="shared" si="98"/>
        <v>231.36959598460686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245.25496369542458</v>
      </c>
      <c r="T73" s="62">
        <f t="shared" si="88"/>
        <v>342.30266518164211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262.7</v>
      </c>
      <c r="AG73" s="13">
        <f>VLOOKUP(A73,'Données projet'!$A$61:$I$81,9,0)</f>
        <v>3.7599999999999909</v>
      </c>
      <c r="AH73" s="13">
        <f t="array" ref="AH73">INDEX(AG:AG,MIN(IF(ISNUMBER(AG73:AG269),ROW(AG73:AG269),"")))</f>
        <v>3.7599999999999909</v>
      </c>
      <c r="AI73" s="14">
        <f>IF('Données projet'!$A$62&gt;35,AI72+AH73-AQ72,IF(A73&lt;'Données projet'!$A$62,$AF$205^A73,IF(A73='Données projet'!$A$62,'Données projet'!$B$62,AI72+AH73-AQ72)))</f>
        <v>262.7000000000001</v>
      </c>
      <c r="AJ73" s="14">
        <f>AI73*VLOOKUP('Données projet'!$B$10,Paramètres!$A$1:$I$89,3,0)*VLOOKUP('Données projet'!$B$10,Paramètres!$A$1:$I$89,5,0)</f>
        <v>192.61164000000005</v>
      </c>
      <c r="AK73" s="14">
        <f t="shared" si="89"/>
        <v>48.116889810839162</v>
      </c>
      <c r="AL73" s="22">
        <f t="shared" si="58"/>
        <v>419.26885608721159</v>
      </c>
      <c r="AM73" s="62">
        <f t="shared" si="59"/>
        <v>712.60218942054485</v>
      </c>
      <c r="AN73" s="62">
        <f ca="1">AVERAGE(OFFSET($AM$3,0,0,'Données projet'!$E$10+1,1))-AVERAGE(OFFSET($H$3,0,0,'Données projet'!$E$10+1,1))</f>
        <v>295.09692454113895</v>
      </c>
      <c r="AO73" s="62">
        <f t="shared" si="90"/>
        <v>273.76778696973071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631</v>
      </c>
      <c r="BB73" s="13">
        <f>VLOOKUP(A73,'Données projet'!$A$87:$I$107,9,0)</f>
        <v>22.7</v>
      </c>
      <c r="BC73" s="13">
        <f t="array" ref="BC73">INDEX(BB:BB,MIN(IF(ISNUMBER(BB73:BB269),ROW(BB73:BB269),"")))</f>
        <v>22.7</v>
      </c>
      <c r="BD73" s="13">
        <f>IF('Données projet'!$A$88&gt;35,BD72+BC73-BL72,IF(A73&lt;'Données projet'!$A$88,$BA$205^A73,IF(A73='Données projet'!$A$88,'Données projet'!$B$88,BD72+BC73-BL72)))</f>
        <v>630.99999999999989</v>
      </c>
      <c r="BE73" s="14">
        <f>BD73*VLOOKUP('Données projet'!$B$11,Paramètres!$A$1:$I$89,3,0)*VLOOKUP('Données projet'!$B$11,Paramètres!$A$1:$I$89,5,0)</f>
        <v>295.30799999999994</v>
      </c>
      <c r="BF73" s="14">
        <f t="shared" si="91"/>
        <v>70.191939458146834</v>
      </c>
      <c r="BG73" s="22">
        <f t="shared" si="61"/>
        <v>636.57906122293889</v>
      </c>
      <c r="BH73" s="62">
        <f t="shared" si="62"/>
        <v>929.91239455627215</v>
      </c>
      <c r="BI73" s="62">
        <f ca="1">AVERAGE(OFFSET($BH$3,0,0,'Données projet'!$E$11+1,1))-AVERAGE(OFFSET($H$3,0,0,'Données projet'!$E$11+1,1))</f>
        <v>399.92909819003523</v>
      </c>
      <c r="BJ73" s="62">
        <f t="shared" si="92"/>
        <v>163.7053537268381</v>
      </c>
      <c r="BK73" s="16">
        <f>IF(ISNA(VLOOKUP(A73,'Données projet'!$A$87:$I$107,3,0)),0,VLOOKUP(A73,'Données projet'!$A$87:$I$107,3,0))</f>
        <v>4</v>
      </c>
      <c r="BL73" s="16">
        <f>IF(ISNA(VLOOKUP(A73,'Données projet'!$A$87:$I$107,4,0)),0,VLOOKUP(A73,'Données projet'!$A$87:$I$107,4,0))</f>
        <v>109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-4.5474735088646412E-13</v>
      </c>
      <c r="BZ73" s="14">
        <f>BY73*VLOOKUP('Données projet'!$B$12,Paramètres!$A$1:$I$89,3,0)*VLOOKUP('Données projet'!$B$12,Paramètres!$A$1:$I$89,5,0)</f>
        <v>-2.7193891583010558E-13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309.32324918719803</v>
      </c>
      <c r="CE73" s="62">
        <f t="shared" si="94"/>
        <v>302.54354650449721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241.99999999999994</v>
      </c>
      <c r="CU73" s="18">
        <f>CT73*VLOOKUP('Données projet'!$B$13,Paramètres!$A$1:$I$89,3,0)*VLOOKUP('Données projet'!$B$13,Paramètres!$A$1:$I$89,5,0)</f>
        <v>245.38799999999995</v>
      </c>
      <c r="CV73" s="14">
        <f t="shared" si="95"/>
        <v>59.597282764919569</v>
      </c>
      <c r="CW73" s="22">
        <f t="shared" si="67"/>
        <v>531.18270081556818</v>
      </c>
      <c r="CX73" s="62">
        <f t="shared" si="68"/>
        <v>824.51603414890155</v>
      </c>
      <c r="CY73" s="62">
        <f ca="1">AVERAGE(OFFSET($CX$3,0,0,'Données projet'!$E$13+1,1))-AVERAGE(OFFSET($H$3,0,0,'Données projet'!$E$13+1,1))</f>
        <v>477.00263959594946</v>
      </c>
      <c r="CZ73" s="62">
        <f t="shared" si="96"/>
        <v>254.25036207346591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241.99999999999994</v>
      </c>
      <c r="DP73" s="18">
        <f>DO73*VLOOKUP('Données projet'!$B$14,Paramètres!$A$1:$I$89,3,0)*VLOOKUP('Données projet'!$B$14,Paramètres!$A$1:$I$89,5,0)</f>
        <v>218.96159999999995</v>
      </c>
      <c r="DQ73" s="14">
        <f t="shared" si="97"/>
        <v>53.88913250370743</v>
      </c>
      <c r="DR73" s="22">
        <f t="shared" si="70"/>
        <v>475.21502577729035</v>
      </c>
      <c r="DS73" s="62">
        <f t="shared" si="71"/>
        <v>768.54835911062366</v>
      </c>
      <c r="DT73" s="62">
        <f ca="1">AVERAGE(OFFSET($DS$3,0,0,'Données projet'!$E$14+1,1))-AVERAGE(OFFSET($H$3,0,0,'Données projet'!$E$14+1,1))</f>
        <v>430.21146937947236</v>
      </c>
      <c r="DU73" s="62">
        <f t="shared" si="98"/>
        <v>231.36959598460686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245.25496369542458</v>
      </c>
      <c r="T74" s="62">
        <f t="shared" si="88"/>
        <v>342.30266518164211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3.4000000000000115</v>
      </c>
      <c r="AI74" s="14">
        <f>IF('Données projet'!$A$62&gt;35,AI73+AH74-AQ73,IF(A74&lt;'Données projet'!$A$62,$AF$205^A74,IF(A74='Données projet'!$A$62,'Données projet'!$B$62,AI73+AH74-AQ73)))</f>
        <v>266.10000000000014</v>
      </c>
      <c r="AJ74" s="14">
        <f>AI74*VLOOKUP('Données projet'!$B$10,Paramètres!$A$1:$I$89,3,0)*VLOOKUP('Données projet'!$B$10,Paramètres!$A$1:$I$89,5,0)</f>
        <v>195.10452000000009</v>
      </c>
      <c r="AK74" s="14">
        <f t="shared" si="89"/>
        <v>48.666742568459533</v>
      </c>
      <c r="AL74" s="22">
        <f t="shared" si="58"/>
        <v>424.56828230673386</v>
      </c>
      <c r="AM74" s="62">
        <f t="shared" si="59"/>
        <v>717.90161564006712</v>
      </c>
      <c r="AN74" s="62">
        <f ca="1">AVERAGE(OFFSET($AM$3,0,0,'Données projet'!$E$10+1,1))-AVERAGE(OFFSET($H$3,0,0,'Données projet'!$E$10+1,1))</f>
        <v>295.09692454113895</v>
      </c>
      <c r="AO74" s="62">
        <f t="shared" si="90"/>
        <v>273.76778696973071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21.2</v>
      </c>
      <c r="BD74" s="13">
        <f>IF('Données projet'!$A$88&gt;35,BD73+BC74-BL73,IF(A74&lt;'Données projet'!$A$88,$BA$205^A74,IF(A74='Données projet'!$A$88,'Données projet'!$B$88,BD73+BC74-BL73)))</f>
        <v>543.19999999999993</v>
      </c>
      <c r="BE74" s="14">
        <f>BD74*VLOOKUP('Données projet'!$B$11,Paramètres!$A$1:$I$89,3,0)*VLOOKUP('Données projet'!$B$11,Paramètres!$A$1:$I$89,5,0)</f>
        <v>254.21759999999998</v>
      </c>
      <c r="BF74" s="14">
        <f t="shared" si="91"/>
        <v>61.488195182366475</v>
      </c>
      <c r="BG74" s="22">
        <f t="shared" si="61"/>
        <v>549.85425994262152</v>
      </c>
      <c r="BH74" s="62">
        <f t="shared" si="62"/>
        <v>843.1875932759549</v>
      </c>
      <c r="BI74" s="62">
        <f ca="1">AVERAGE(OFFSET($BH$3,0,0,'Données projet'!$E$11+1,1))-AVERAGE(OFFSET($H$3,0,0,'Données projet'!$E$11+1,1))</f>
        <v>399.92909819003523</v>
      </c>
      <c r="BJ74" s="62">
        <f t="shared" si="92"/>
        <v>163.7053537268381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-4.5474735088646412E-13</v>
      </c>
      <c r="BZ74" s="14">
        <f>BY74*VLOOKUP('Données projet'!$B$12,Paramètres!$A$1:$I$89,3,0)*VLOOKUP('Données projet'!$B$12,Paramètres!$A$1:$I$89,5,0)</f>
        <v>-2.7193891583010558E-13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309.32324918719803</v>
      </c>
      <c r="CE74" s="62">
        <f t="shared" si="94"/>
        <v>302.54354650449721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248.19999999999993</v>
      </c>
      <c r="CU74" s="18">
        <f>CT74*VLOOKUP('Données projet'!$B$13,Paramètres!$A$1:$I$89,3,0)*VLOOKUP('Données projet'!$B$13,Paramètres!$A$1:$I$89,5,0)</f>
        <v>251.67479999999995</v>
      </c>
      <c r="CV74" s="14">
        <f t="shared" si="95"/>
        <v>60.944434584138449</v>
      </c>
      <c r="CW74" s="22">
        <f t="shared" si="67"/>
        <v>544.47850023404101</v>
      </c>
      <c r="CX74" s="62">
        <f t="shared" si="68"/>
        <v>837.81183356737438</v>
      </c>
      <c r="CY74" s="62">
        <f ca="1">AVERAGE(OFFSET($CX$3,0,0,'Données projet'!$E$13+1,1))-AVERAGE(OFFSET($H$3,0,0,'Données projet'!$E$13+1,1))</f>
        <v>477.00263959594946</v>
      </c>
      <c r="CZ74" s="62">
        <f t="shared" si="96"/>
        <v>254.25036207346591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248.19999999999993</v>
      </c>
      <c r="DP74" s="18">
        <f>DO74*VLOOKUP('Données projet'!$B$14,Paramètres!$A$1:$I$89,3,0)*VLOOKUP('Données projet'!$B$14,Paramètres!$A$1:$I$89,5,0)</f>
        <v>224.57135999999994</v>
      </c>
      <c r="DQ74" s="14">
        <f t="shared" si="97"/>
        <v>55.107255873104265</v>
      </c>
      <c r="DR74" s="22">
        <f t="shared" si="70"/>
        <v>487.10692264565643</v>
      </c>
      <c r="DS74" s="62">
        <f t="shared" si="71"/>
        <v>780.44025597898974</v>
      </c>
      <c r="DT74" s="62">
        <f ca="1">AVERAGE(OFFSET($DS$3,0,0,'Données projet'!$E$14+1,1))-AVERAGE(OFFSET($H$3,0,0,'Données projet'!$E$14+1,1))</f>
        <v>430.21146937947236</v>
      </c>
      <c r="DU74" s="62">
        <f t="shared" si="98"/>
        <v>231.36959598460686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245.25496369542458</v>
      </c>
      <c r="T75" s="62">
        <f t="shared" si="88"/>
        <v>342.30266518164211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3.4000000000000115</v>
      </c>
      <c r="AI75" s="14">
        <f>IF('Données projet'!$A$62&gt;35,AI74+AH75-AQ74,IF(A75&lt;'Données projet'!$A$62,$AF$205^A75,IF(A75='Données projet'!$A$62,'Données projet'!$B$62,AI74+AH75-AQ74)))</f>
        <v>269.50000000000017</v>
      </c>
      <c r="AJ75" s="14">
        <f>AI75*VLOOKUP('Données projet'!$B$10,Paramètres!$A$1:$I$89,3,0)*VLOOKUP('Données projet'!$B$10,Paramètres!$A$1:$I$89,5,0)</f>
        <v>197.59740000000014</v>
      </c>
      <c r="AK75" s="14">
        <f t="shared" si="89"/>
        <v>49.21577813613964</v>
      </c>
      <c r="AL75" s="22">
        <f t="shared" si="58"/>
        <v>429.86628525377677</v>
      </c>
      <c r="AM75" s="62">
        <f t="shared" si="59"/>
        <v>723.19961858711008</v>
      </c>
      <c r="AN75" s="62">
        <f ca="1">AVERAGE(OFFSET($AM$3,0,0,'Données projet'!$E$10+1,1))-AVERAGE(OFFSET($H$3,0,0,'Données projet'!$E$10+1,1))</f>
        <v>295.09692454113895</v>
      </c>
      <c r="AO75" s="62">
        <f t="shared" si="90"/>
        <v>273.76778696973071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21.2</v>
      </c>
      <c r="BD75" s="13">
        <f>IF('Données projet'!$A$88&gt;35,BD74+BC75-BL74,IF(A75&lt;'Données projet'!$A$88,$BA$205^A75,IF(A75='Données projet'!$A$88,'Données projet'!$B$88,BD74+BC75-BL74)))</f>
        <v>564.4</v>
      </c>
      <c r="BE75" s="14">
        <f>BD75*VLOOKUP('Données projet'!$B$11,Paramètres!$A$1:$I$89,3,0)*VLOOKUP('Données projet'!$B$11,Paramètres!$A$1:$I$89,5,0)</f>
        <v>264.13920000000002</v>
      </c>
      <c r="BF75" s="14">
        <f t="shared" si="91"/>
        <v>63.60387543087441</v>
      </c>
      <c r="BG75" s="22">
        <f t="shared" si="61"/>
        <v>570.81918970877302</v>
      </c>
      <c r="BH75" s="62">
        <f t="shared" si="62"/>
        <v>864.1525230421064</v>
      </c>
      <c r="BI75" s="62">
        <f ca="1">AVERAGE(OFFSET($BH$3,0,0,'Données projet'!$E$11+1,1))-AVERAGE(OFFSET($H$3,0,0,'Données projet'!$E$11+1,1))</f>
        <v>399.92909819003523</v>
      </c>
      <c r="BJ75" s="62">
        <f t="shared" si="92"/>
        <v>163.7053537268381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-4.5474735088646412E-13</v>
      </c>
      <c r="BZ75" s="14">
        <f>BY75*VLOOKUP('Données projet'!$B$12,Paramètres!$A$1:$I$89,3,0)*VLOOKUP('Données projet'!$B$12,Paramètres!$A$1:$I$89,5,0)</f>
        <v>-2.7193891583010558E-13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309.32324918719803</v>
      </c>
      <c r="CE75" s="62">
        <f t="shared" si="94"/>
        <v>302.54354650449721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254.39999999999992</v>
      </c>
      <c r="CU75" s="18">
        <f>CT75*VLOOKUP('Données projet'!$B$13,Paramètres!$A$1:$I$89,3,0)*VLOOKUP('Données projet'!$B$13,Paramètres!$A$1:$I$89,5,0)</f>
        <v>257.96159999999992</v>
      </c>
      <c r="CV75" s="14">
        <f t="shared" si="95"/>
        <v>62.287674609742481</v>
      </c>
      <c r="CW75" s="22">
        <f t="shared" si="67"/>
        <v>557.76748661196802</v>
      </c>
      <c r="CX75" s="62">
        <f t="shared" si="68"/>
        <v>851.10081994530128</v>
      </c>
      <c r="CY75" s="62">
        <f ca="1">AVERAGE(OFFSET($CX$3,0,0,'Données projet'!$E$13+1,1))-AVERAGE(OFFSET($H$3,0,0,'Données projet'!$E$13+1,1))</f>
        <v>477.00263959594946</v>
      </c>
      <c r="CZ75" s="62">
        <f t="shared" si="96"/>
        <v>254.25036207346591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254.39999999999992</v>
      </c>
      <c r="DP75" s="18">
        <f>DO75*VLOOKUP('Données projet'!$B$14,Paramètres!$A$1:$I$89,3,0)*VLOOKUP('Données projet'!$B$14,Paramètres!$A$1:$I$89,5,0)</f>
        <v>230.18111999999991</v>
      </c>
      <c r="DQ75" s="14">
        <f t="shared" si="97"/>
        <v>56.321842115392933</v>
      </c>
      <c r="DR75" s="22">
        <f t="shared" si="70"/>
        <v>498.99265901764255</v>
      </c>
      <c r="DS75" s="62">
        <f t="shared" si="71"/>
        <v>792.32599235097587</v>
      </c>
      <c r="DT75" s="62">
        <f ca="1">AVERAGE(OFFSET($DS$3,0,0,'Données projet'!$E$14+1,1))-AVERAGE(OFFSET($H$3,0,0,'Données projet'!$E$14+1,1))</f>
        <v>430.21146937947236</v>
      </c>
      <c r="DU75" s="62">
        <f t="shared" si="98"/>
        <v>231.36959598460686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245.25496369542458</v>
      </c>
      <c r="T76" s="62">
        <f t="shared" si="88"/>
        <v>342.30266518164211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3.4000000000000115</v>
      </c>
      <c r="AI76" s="14">
        <f>IF('Données projet'!$A$62&gt;35,AI75+AH76-AQ75,IF(A76&lt;'Données projet'!$A$62,$AF$205^A76,IF(A76='Données projet'!$A$62,'Données projet'!$B$62,AI75+AH76-AQ75)))</f>
        <v>272.9000000000002</v>
      </c>
      <c r="AJ76" s="14">
        <f>AI76*VLOOKUP('Données projet'!$B$10,Paramètres!$A$1:$I$89,3,0)*VLOOKUP('Données projet'!$B$10,Paramètres!$A$1:$I$89,5,0)</f>
        <v>200.09028000000015</v>
      </c>
      <c r="AK76" s="14">
        <f t="shared" si="89"/>
        <v>49.764008015719469</v>
      </c>
      <c r="AL76" s="22">
        <f t="shared" si="58"/>
        <v>435.16288496071166</v>
      </c>
      <c r="AM76" s="62">
        <f t="shared" si="59"/>
        <v>728.49621829404498</v>
      </c>
      <c r="AN76" s="62">
        <f ca="1">AVERAGE(OFFSET($AM$3,0,0,'Données projet'!$E$10+1,1))-AVERAGE(OFFSET($H$3,0,0,'Données projet'!$E$10+1,1))</f>
        <v>295.09692454113895</v>
      </c>
      <c r="AO76" s="62">
        <f t="shared" si="90"/>
        <v>273.76778696973071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21.2</v>
      </c>
      <c r="BD76" s="13">
        <f>IF('Données projet'!$A$88&gt;35,BD75+BC76-BL75,IF(A76&lt;'Données projet'!$A$88,$BA$205^A76,IF(A76='Données projet'!$A$88,'Données projet'!$B$88,BD75+BC76-BL75)))</f>
        <v>585.6</v>
      </c>
      <c r="BE76" s="14">
        <f>BD76*VLOOKUP('Données projet'!$B$11,Paramètres!$A$1:$I$89,3,0)*VLOOKUP('Données projet'!$B$11,Paramètres!$A$1:$I$89,5,0)</f>
        <v>274.06080000000003</v>
      </c>
      <c r="BF76" s="14">
        <f t="shared" si="91"/>
        <v>65.710323362952991</v>
      </c>
      <c r="BG76" s="22">
        <f t="shared" si="61"/>
        <v>591.76803985714309</v>
      </c>
      <c r="BH76" s="62">
        <f t="shared" si="62"/>
        <v>885.10137319047635</v>
      </c>
      <c r="BI76" s="62">
        <f ca="1">AVERAGE(OFFSET($BH$3,0,0,'Données projet'!$E$11+1,1))-AVERAGE(OFFSET($H$3,0,0,'Données projet'!$E$11+1,1))</f>
        <v>399.92909819003523</v>
      </c>
      <c r="BJ76" s="62">
        <f t="shared" si="92"/>
        <v>163.7053537268381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-4.5474735088646412E-13</v>
      </c>
      <c r="BZ76" s="14">
        <f>BY76*VLOOKUP('Données projet'!$B$12,Paramètres!$A$1:$I$89,3,0)*VLOOKUP('Données projet'!$B$12,Paramètres!$A$1:$I$89,5,0)</f>
        <v>-2.7193891583010558E-13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309.32324918719803</v>
      </c>
      <c r="CE76" s="62">
        <f t="shared" si="94"/>
        <v>302.54354650449721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260.59999999999991</v>
      </c>
      <c r="CU76" s="18">
        <f>CT76*VLOOKUP('Données projet'!$B$13,Paramètres!$A$1:$I$89,3,0)*VLOOKUP('Données projet'!$B$13,Paramètres!$A$1:$I$89,5,0)</f>
        <v>264.24839999999995</v>
      </c>
      <c r="CV76" s="14">
        <f t="shared" si="95"/>
        <v>63.627109143733414</v>
      </c>
      <c r="CW76" s="22">
        <f t="shared" si="67"/>
        <v>571.04984509200233</v>
      </c>
      <c r="CX76" s="62">
        <f t="shared" si="68"/>
        <v>864.3831784253357</v>
      </c>
      <c r="CY76" s="62">
        <f ca="1">AVERAGE(OFFSET($CX$3,0,0,'Données projet'!$E$13+1,1))-AVERAGE(OFFSET($H$3,0,0,'Données projet'!$E$13+1,1))</f>
        <v>477.00263959594946</v>
      </c>
      <c r="CZ76" s="62">
        <f t="shared" si="96"/>
        <v>254.25036207346591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260.59999999999991</v>
      </c>
      <c r="DP76" s="18">
        <f>DO76*VLOOKUP('Données projet'!$B$14,Paramètres!$A$1:$I$89,3,0)*VLOOKUP('Données projet'!$B$14,Paramètres!$A$1:$I$89,5,0)</f>
        <v>235.7908799999999</v>
      </c>
      <c r="DQ76" s="14">
        <f t="shared" si="97"/>
        <v>57.532987351107714</v>
      </c>
      <c r="DR76" s="22">
        <f t="shared" si="70"/>
        <v>510.87240230317911</v>
      </c>
      <c r="DS76" s="62">
        <f t="shared" si="71"/>
        <v>804.20573563651237</v>
      </c>
      <c r="DT76" s="62">
        <f ca="1">AVERAGE(OFFSET($DS$3,0,0,'Données projet'!$E$14+1,1))-AVERAGE(OFFSET($H$3,0,0,'Données projet'!$E$14+1,1))</f>
        <v>430.21146937947236</v>
      </c>
      <c r="DU76" s="62">
        <f t="shared" si="98"/>
        <v>231.36959598460686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245.25496369542458</v>
      </c>
      <c r="T77" s="62">
        <f t="shared" si="88"/>
        <v>342.30266518164211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3.4000000000000115</v>
      </c>
      <c r="AI77" s="14">
        <f>IF('Données projet'!$A$62&gt;35,AI76+AH77-AQ76,IF(A77&lt;'Données projet'!$A$62,$AF$205^A77,IF(A77='Données projet'!$A$62,'Données projet'!$B$62,AI76+AH77-AQ76)))</f>
        <v>276.30000000000024</v>
      </c>
      <c r="AJ77" s="14">
        <f>AI77*VLOOKUP('Données projet'!$B$10,Paramètres!$A$1:$I$89,3,0)*VLOOKUP('Données projet'!$B$10,Paramètres!$A$1:$I$89,5,0)</f>
        <v>202.58316000000016</v>
      </c>
      <c r="AK77" s="14">
        <f t="shared" si="89"/>
        <v>50.31144340595764</v>
      </c>
      <c r="AL77" s="22">
        <f t="shared" si="58"/>
        <v>440.45810093204318</v>
      </c>
      <c r="AM77" s="62">
        <f t="shared" si="59"/>
        <v>733.79143426537644</v>
      </c>
      <c r="AN77" s="62">
        <f ca="1">AVERAGE(OFFSET($AM$3,0,0,'Données projet'!$E$10+1,1))-AVERAGE(OFFSET($H$3,0,0,'Données projet'!$E$10+1,1))</f>
        <v>295.09692454113895</v>
      </c>
      <c r="AO77" s="62">
        <f t="shared" si="90"/>
        <v>273.76778696973071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21.2</v>
      </c>
      <c r="BD77" s="13">
        <f>IF('Données projet'!$A$88&gt;35,BD76+BC77-BL76,IF(A77&lt;'Données projet'!$A$88,$BA$205^A77,IF(A77='Données projet'!$A$88,'Données projet'!$B$88,BD76+BC77-BL76)))</f>
        <v>606.80000000000007</v>
      </c>
      <c r="BE77" s="14">
        <f>BD77*VLOOKUP('Données projet'!$B$11,Paramètres!$A$1:$I$89,3,0)*VLOOKUP('Données projet'!$B$11,Paramètres!$A$1:$I$89,5,0)</f>
        <v>283.98240000000004</v>
      </c>
      <c r="BF77" s="14">
        <f t="shared" si="91"/>
        <v>67.807911493441154</v>
      </c>
      <c r="BG77" s="22">
        <f t="shared" si="61"/>
        <v>612.70145918441006</v>
      </c>
      <c r="BH77" s="62">
        <f t="shared" si="62"/>
        <v>906.03479251774343</v>
      </c>
      <c r="BI77" s="62">
        <f ca="1">AVERAGE(OFFSET($BH$3,0,0,'Données projet'!$E$11+1,1))-AVERAGE(OFFSET($H$3,0,0,'Données projet'!$E$11+1,1))</f>
        <v>399.92909819003523</v>
      </c>
      <c r="BJ77" s="62">
        <f t="shared" si="92"/>
        <v>163.7053537268381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-4.5474735088646412E-13</v>
      </c>
      <c r="BZ77" s="14">
        <f>BY77*VLOOKUP('Données projet'!$B$12,Paramètres!$A$1:$I$89,3,0)*VLOOKUP('Données projet'!$B$12,Paramètres!$A$1:$I$89,5,0)</f>
        <v>-2.7193891583010558E-13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309.32324918719803</v>
      </c>
      <c r="CE77" s="62">
        <f t="shared" si="94"/>
        <v>302.54354650449721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266.7999999999999</v>
      </c>
      <c r="CU77" s="18">
        <f>CT77*VLOOKUP('Données projet'!$B$13,Paramètres!$A$1:$I$89,3,0)*VLOOKUP('Données projet'!$B$13,Paramètres!$A$1:$I$89,5,0)</f>
        <v>270.53519999999992</v>
      </c>
      <c r="CV77" s="14">
        <f t="shared" si="95"/>
        <v>64.962839141501405</v>
      </c>
      <c r="CW77" s="22">
        <f t="shared" si="67"/>
        <v>584.32575150478135</v>
      </c>
      <c r="CX77" s="62">
        <f t="shared" si="68"/>
        <v>877.65908483811472</v>
      </c>
      <c r="CY77" s="62">
        <f ca="1">AVERAGE(OFFSET($CX$3,0,0,'Données projet'!$E$13+1,1))-AVERAGE(OFFSET($H$3,0,0,'Données projet'!$E$13+1,1))</f>
        <v>477.00263959594946</v>
      </c>
      <c r="CZ77" s="62">
        <f t="shared" si="96"/>
        <v>254.25036207346591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266.7999999999999</v>
      </c>
      <c r="DP77" s="18">
        <f>DO77*VLOOKUP('Données projet'!$B$14,Paramètres!$A$1:$I$89,3,0)*VLOOKUP('Données projet'!$B$14,Paramètres!$A$1:$I$89,5,0)</f>
        <v>241.40063999999992</v>
      </c>
      <c r="DQ77" s="14">
        <f t="shared" si="97"/>
        <v>58.740782866262698</v>
      </c>
      <c r="DR77" s="22">
        <f t="shared" si="70"/>
        <v>522.74631149207403</v>
      </c>
      <c r="DS77" s="62">
        <f t="shared" si="71"/>
        <v>816.07964482540729</v>
      </c>
      <c r="DT77" s="62">
        <f ca="1">AVERAGE(OFFSET($DS$3,0,0,'Données projet'!$E$14+1,1))-AVERAGE(OFFSET($H$3,0,0,'Données projet'!$E$14+1,1))</f>
        <v>430.21146937947236</v>
      </c>
      <c r="DU77" s="62">
        <f t="shared" si="98"/>
        <v>231.36959598460686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245.25496369542458</v>
      </c>
      <c r="T78" s="62">
        <f t="shared" si="88"/>
        <v>342.30266518164211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279.70000000000005</v>
      </c>
      <c r="AG78" s="13">
        <f>VLOOKUP(A78,'Données projet'!$A$61:$I$81,9,0)</f>
        <v>3.4000000000000115</v>
      </c>
      <c r="AH78" s="13">
        <f t="array" ref="AH78">INDEX(AG:AG,MIN(IF(ISNUMBER(AG78:AG274),ROW(AG78:AG274),"")))</f>
        <v>3.4000000000000115</v>
      </c>
      <c r="AI78" s="14">
        <f>IF('Données projet'!$A$62&gt;35,AI77+AH78-AQ77,IF(A78&lt;'Données projet'!$A$62,$AF$205^A78,IF(A78='Données projet'!$A$62,'Données projet'!$B$62,AI77+AH78-AQ77)))</f>
        <v>279.70000000000027</v>
      </c>
      <c r="AJ78" s="14">
        <f>AI78*VLOOKUP('Données projet'!$B$10,Paramètres!$A$1:$I$89,3,0)*VLOOKUP('Données projet'!$B$10,Paramètres!$A$1:$I$89,5,0)</f>
        <v>205.07604000000018</v>
      </c>
      <c r="AK78" s="14">
        <f t="shared" si="89"/>
        <v>50.85809521414722</v>
      </c>
      <c r="AL78" s="22">
        <f t="shared" si="58"/>
        <v>445.75195216463999</v>
      </c>
      <c r="AM78" s="62">
        <f t="shared" si="59"/>
        <v>739.08528549797325</v>
      </c>
      <c r="AN78" s="62">
        <f ca="1">AVERAGE(OFFSET($AM$3,0,0,'Données projet'!$E$10+1,1))-AVERAGE(OFFSET($H$3,0,0,'Données projet'!$E$10+1,1))</f>
        <v>295.09692454113895</v>
      </c>
      <c r="AO78" s="62">
        <f t="shared" si="90"/>
        <v>273.76778696973071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21.2</v>
      </c>
      <c r="BD78" s="13">
        <f>IF('Données projet'!$A$88&gt;35,BD77+BC78-BL77,IF(A78&lt;'Données projet'!$A$88,$BA$205^A78,IF(A78='Données projet'!$A$88,'Données projet'!$B$88,BD77+BC78-BL77)))</f>
        <v>628.00000000000011</v>
      </c>
      <c r="BE78" s="14">
        <f>BD78*VLOOKUP('Données projet'!$B$11,Paramètres!$A$1:$I$89,3,0)*VLOOKUP('Données projet'!$B$11,Paramètres!$A$1:$I$89,5,0)</f>
        <v>293.90400000000005</v>
      </c>
      <c r="BF78" s="14">
        <f t="shared" si="91"/>
        <v>69.896984831773324</v>
      </c>
      <c r="BG78" s="22">
        <f t="shared" si="61"/>
        <v>633.62004858200532</v>
      </c>
      <c r="BH78" s="62">
        <f t="shared" si="62"/>
        <v>926.9533819153387</v>
      </c>
      <c r="BI78" s="62">
        <f ca="1">AVERAGE(OFFSET($BH$3,0,0,'Données projet'!$E$11+1,1))-AVERAGE(OFFSET($H$3,0,0,'Données projet'!$E$11+1,1))</f>
        <v>399.92909819003523</v>
      </c>
      <c r="BJ78" s="62">
        <f t="shared" si="92"/>
        <v>163.7053537268381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-4.5474735088646412E-13</v>
      </c>
      <c r="BZ78" s="14">
        <f>BY78*VLOOKUP('Données projet'!$B$12,Paramètres!$A$1:$I$89,3,0)*VLOOKUP('Données projet'!$B$12,Paramètres!$A$1:$I$89,5,0)</f>
        <v>-2.7193891583010558E-13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309.32324918719803</v>
      </c>
      <c r="CE78" s="62">
        <f t="shared" si="94"/>
        <v>302.54354650449721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272.99999999999989</v>
      </c>
      <c r="CU78" s="18">
        <f>CT78*VLOOKUP('Données projet'!$B$13,Paramètres!$A$1:$I$89,3,0)*VLOOKUP('Données projet'!$B$13,Paramètres!$A$1:$I$89,5,0)</f>
        <v>276.82199999999989</v>
      </c>
      <c r="CV78" s="14">
        <f t="shared" si="95"/>
        <v>66.29496059864374</v>
      </c>
      <c r="CW78" s="22">
        <f t="shared" si="67"/>
        <v>597.59537304263756</v>
      </c>
      <c r="CX78" s="62">
        <f t="shared" si="68"/>
        <v>890.92870637597093</v>
      </c>
      <c r="CY78" s="62">
        <f ca="1">AVERAGE(OFFSET($CX$3,0,0,'Données projet'!$E$13+1,1))-AVERAGE(OFFSET($H$3,0,0,'Données projet'!$E$13+1,1))</f>
        <v>477.00263959594946</v>
      </c>
      <c r="CZ78" s="62">
        <f t="shared" si="96"/>
        <v>254.25036207346591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272.99999999999989</v>
      </c>
      <c r="DP78" s="18">
        <f>DO78*VLOOKUP('Données projet'!$B$14,Paramètres!$A$1:$I$89,3,0)*VLOOKUP('Données projet'!$B$14,Paramètres!$A$1:$I$89,5,0)</f>
        <v>247.01039999999989</v>
      </c>
      <c r="DQ78" s="14">
        <f t="shared" si="97"/>
        <v>59.945315462121812</v>
      </c>
      <c r="DR78" s="22">
        <f t="shared" si="70"/>
        <v>534.61453776319524</v>
      </c>
      <c r="DS78" s="62">
        <f t="shared" si="71"/>
        <v>827.94787109652862</v>
      </c>
      <c r="DT78" s="62">
        <f ca="1">AVERAGE(OFFSET($DS$3,0,0,'Données projet'!$E$14+1,1))-AVERAGE(OFFSET($H$3,0,0,'Données projet'!$E$14+1,1))</f>
        <v>430.21146937947236</v>
      </c>
      <c r="DU78" s="62">
        <f t="shared" si="98"/>
        <v>231.36959598460686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245.25496369542458</v>
      </c>
      <c r="T79" s="62">
        <f t="shared" si="88"/>
        <v>342.30266518164211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2.9799999999999955</v>
      </c>
      <c r="AI79" s="14">
        <f>IF('Données projet'!$A$62&gt;35,AI78+AH79-AQ78,IF(A79&lt;'Données projet'!$A$62,$AF$205^A79,IF(A79='Données projet'!$A$62,'Données projet'!$B$62,AI78+AH79-AQ78)))</f>
        <v>282.68000000000029</v>
      </c>
      <c r="AJ79" s="14">
        <f>AI79*VLOOKUP('Données projet'!$B$10,Paramètres!$A$1:$I$89,3,0)*VLOOKUP('Données projet'!$B$10,Paramètres!$A$1:$I$89,5,0)</f>
        <v>207.26097600000023</v>
      </c>
      <c r="AK79" s="14">
        <f t="shared" si="89"/>
        <v>51.336583464226734</v>
      </c>
      <c r="AL79" s="22">
        <f t="shared" si="58"/>
        <v>450.39074940019526</v>
      </c>
      <c r="AM79" s="62">
        <f t="shared" si="59"/>
        <v>743.72408273352858</v>
      </c>
      <c r="AN79" s="62">
        <f ca="1">AVERAGE(OFFSET($AM$3,0,0,'Données projet'!$E$10+1,1))-AVERAGE(OFFSET($H$3,0,0,'Données projet'!$E$10+1,1))</f>
        <v>295.09692454113895</v>
      </c>
      <c r="AO79" s="62">
        <f t="shared" si="90"/>
        <v>273.76778696973071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21.2</v>
      </c>
      <c r="BD79" s="13">
        <f>IF('Données projet'!$A$88&gt;35,BD78+BC79-BL78,IF(A79&lt;'Données projet'!$A$88,$BA$205^A79,IF(A79='Données projet'!$A$88,'Données projet'!$B$88,BD78+BC79-BL78)))</f>
        <v>649.20000000000016</v>
      </c>
      <c r="BE79" s="14">
        <f>BD79*VLOOKUP('Données projet'!$B$11,Paramètres!$A$1:$I$89,3,0)*VLOOKUP('Données projet'!$B$11,Paramètres!$A$1:$I$89,5,0)</f>
        <v>303.82560000000007</v>
      </c>
      <c r="BF79" s="14">
        <f t="shared" si="91"/>
        <v>71.977863772206462</v>
      </c>
      <c r="BG79" s="22">
        <f t="shared" si="61"/>
        <v>654.52436606992637</v>
      </c>
      <c r="BH79" s="62">
        <f t="shared" si="62"/>
        <v>947.85769940325963</v>
      </c>
      <c r="BI79" s="62">
        <f ca="1">AVERAGE(OFFSET($BH$3,0,0,'Données projet'!$E$11+1,1))-AVERAGE(OFFSET($H$3,0,0,'Données projet'!$E$11+1,1))</f>
        <v>399.92909819003523</v>
      </c>
      <c r="BJ79" s="62">
        <f t="shared" si="92"/>
        <v>163.7053537268381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-4.5474735088646412E-13</v>
      </c>
      <c r="BZ79" s="14">
        <f>BY79*VLOOKUP('Données projet'!$B$12,Paramètres!$A$1:$I$89,3,0)*VLOOKUP('Données projet'!$B$12,Paramètres!$A$1:$I$89,5,0)</f>
        <v>-2.7193891583010558E-13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309.32324918719803</v>
      </c>
      <c r="CE79" s="62">
        <f t="shared" si="94"/>
        <v>302.54354650449721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5.9</v>
      </c>
      <c r="CT79" s="13">
        <f>IF('Données projet'!$A$140&gt;35,CT78+CS79-DB78,IF(A79&lt;'Données projet'!$A$140,$CQ$205^A79,IF(A79='Données projet'!$A$140,'Données projet'!$B$140,CT78+CS79-DB78)))</f>
        <v>236.89999999999986</v>
      </c>
      <c r="CU79" s="18">
        <f>CT79*VLOOKUP('Données projet'!$B$13,Paramètres!$A$1:$I$89,3,0)*VLOOKUP('Données projet'!$B$13,Paramètres!$A$1:$I$89,5,0)</f>
        <v>240.21659999999989</v>
      </c>
      <c r="CV79" s="14">
        <f t="shared" si="95"/>
        <v>58.486130580357745</v>
      </c>
      <c r="CW79" s="22">
        <f t="shared" si="67"/>
        <v>520.24058909412281</v>
      </c>
      <c r="CX79" s="62">
        <f t="shared" si="68"/>
        <v>813.57392242745618</v>
      </c>
      <c r="CY79" s="62">
        <f ca="1">AVERAGE(OFFSET($CX$3,0,0,'Données projet'!$E$13+1,1))-AVERAGE(OFFSET($H$3,0,0,'Données projet'!$E$13+1,1))</f>
        <v>477.00263959594946</v>
      </c>
      <c r="CZ79" s="62">
        <f t="shared" si="96"/>
        <v>254.25036207346591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236.89999999999986</v>
      </c>
      <c r="DP79" s="18">
        <f>DO79*VLOOKUP('Données projet'!$B$14,Paramètres!$A$1:$I$89,3,0)*VLOOKUP('Données projet'!$B$14,Paramètres!$A$1:$I$89,5,0)</f>
        <v>214.34711999999985</v>
      </c>
      <c r="DQ79" s="14">
        <f t="shared" si="97"/>
        <v>52.884405030781778</v>
      </c>
      <c r="DR79" s="22">
        <f t="shared" si="70"/>
        <v>465.42823942861133</v>
      </c>
      <c r="DS79" s="62">
        <f t="shared" si="71"/>
        <v>758.76157276194465</v>
      </c>
      <c r="DT79" s="62">
        <f ca="1">AVERAGE(OFFSET($DS$3,0,0,'Données projet'!$E$14+1,1))-AVERAGE(OFFSET($H$3,0,0,'Données projet'!$E$14+1,1))</f>
        <v>430.21146937947236</v>
      </c>
      <c r="DU79" s="62">
        <f t="shared" si="98"/>
        <v>231.36959598460686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245.25496369542458</v>
      </c>
      <c r="T80" s="62">
        <f t="shared" si="88"/>
        <v>342.30266518164211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2.9799999999999955</v>
      </c>
      <c r="AI80" s="14">
        <f>IF('Données projet'!$A$62&gt;35,AI79+AH80-AQ79,IF(A80&lt;'Données projet'!$A$62,$AF$205^A80,IF(A80='Données projet'!$A$62,'Données projet'!$B$62,AI79+AH80-AQ79)))</f>
        <v>285.66000000000031</v>
      </c>
      <c r="AJ80" s="14">
        <f>AI80*VLOOKUP('Données projet'!$B$10,Paramètres!$A$1:$I$89,3,0)*VLOOKUP('Données projet'!$B$10,Paramètres!$A$1:$I$89,5,0)</f>
        <v>209.44591200000022</v>
      </c>
      <c r="AK80" s="14">
        <f t="shared" si="89"/>
        <v>51.814484917804627</v>
      </c>
      <c r="AL80" s="22">
        <f t="shared" si="58"/>
        <v>455.02852463184337</v>
      </c>
      <c r="AM80" s="62">
        <f t="shared" si="59"/>
        <v>748.36185796517668</v>
      </c>
      <c r="AN80" s="62">
        <f ca="1">AVERAGE(OFFSET($AM$3,0,0,'Données projet'!$E$10+1,1))-AVERAGE(OFFSET($H$3,0,0,'Données projet'!$E$10+1,1))</f>
        <v>295.09692454113895</v>
      </c>
      <c r="AO80" s="62">
        <f t="shared" si="90"/>
        <v>273.76778696973071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21.2</v>
      </c>
      <c r="BD80" s="13">
        <f>IF('Données projet'!$A$88&gt;35,BD79+BC80-BL79,IF(A80&lt;'Données projet'!$A$88,$BA$205^A80,IF(A80='Données projet'!$A$88,'Données projet'!$B$88,BD79+BC80-BL79)))</f>
        <v>670.4000000000002</v>
      </c>
      <c r="BE80" s="14">
        <f>BD80*VLOOKUP('Données projet'!$B$11,Paramètres!$A$1:$I$89,3,0)*VLOOKUP('Données projet'!$B$11,Paramètres!$A$1:$I$89,5,0)</f>
        <v>313.74720000000008</v>
      </c>
      <c r="BF80" s="14">
        <f t="shared" si="91"/>
        <v>74.050846595914663</v>
      </c>
      <c r="BG80" s="22">
        <f t="shared" si="61"/>
        <v>675.41493115455148</v>
      </c>
      <c r="BH80" s="62">
        <f t="shared" si="62"/>
        <v>968.74826448788485</v>
      </c>
      <c r="BI80" s="62">
        <f ca="1">AVERAGE(OFFSET($BH$3,0,0,'Données projet'!$E$11+1,1))-AVERAGE(OFFSET($H$3,0,0,'Données projet'!$E$11+1,1))</f>
        <v>399.92909819003523</v>
      </c>
      <c r="BJ80" s="62">
        <f t="shared" si="92"/>
        <v>163.7053537268381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-4.5474735088646412E-13</v>
      </c>
      <c r="BZ80" s="14">
        <f>BY80*VLOOKUP('Données projet'!$B$12,Paramètres!$A$1:$I$89,3,0)*VLOOKUP('Données projet'!$B$12,Paramètres!$A$1:$I$89,5,0)</f>
        <v>-2.7193891583010558E-13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309.32324918719803</v>
      </c>
      <c r="CE80" s="62">
        <f t="shared" si="94"/>
        <v>302.54354650449721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5.9</v>
      </c>
      <c r="CT80" s="13">
        <f>IF('Données projet'!$A$140&gt;35,CT79+CS80-DB79,IF(A80&lt;'Données projet'!$A$140,$CQ$205^A80,IF(A80='Données projet'!$A$140,'Données projet'!$B$140,CT79+CS80-DB79)))</f>
        <v>242.79999999999987</v>
      </c>
      <c r="CU80" s="18">
        <f>CT80*VLOOKUP('Données projet'!$B$13,Paramètres!$A$1:$I$89,3,0)*VLOOKUP('Données projet'!$B$13,Paramètres!$A$1:$I$89,5,0)</f>
        <v>246.19919999999988</v>
      </c>
      <c r="CV80" s="14">
        <f t="shared" si="95"/>
        <v>59.77133248344078</v>
      </c>
      <c r="CW80" s="22">
        <f t="shared" si="67"/>
        <v>532.89867740865918</v>
      </c>
      <c r="CX80" s="62">
        <f t="shared" si="68"/>
        <v>826.23201074199255</v>
      </c>
      <c r="CY80" s="62">
        <f ca="1">AVERAGE(OFFSET($CX$3,0,0,'Données projet'!$E$13+1,1))-AVERAGE(OFFSET($H$3,0,0,'Données projet'!$E$13+1,1))</f>
        <v>477.00263959594946</v>
      </c>
      <c r="CZ80" s="62">
        <f t="shared" si="96"/>
        <v>254.25036207346591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242.79999999999987</v>
      </c>
      <c r="DP80" s="18">
        <f>DO80*VLOOKUP('Données projet'!$B$14,Paramètres!$A$1:$I$89,3,0)*VLOOKUP('Données projet'!$B$14,Paramètres!$A$1:$I$89,5,0)</f>
        <v>219.68543999999989</v>
      </c>
      <c r="DQ80" s="14">
        <f t="shared" si="97"/>
        <v>54.046511966469559</v>
      </c>
      <c r="DR80" s="22">
        <f t="shared" si="70"/>
        <v>476.74981634160099</v>
      </c>
      <c r="DS80" s="62">
        <f t="shared" si="71"/>
        <v>770.08314967493425</v>
      </c>
      <c r="DT80" s="62">
        <f ca="1">AVERAGE(OFFSET($DS$3,0,0,'Données projet'!$E$14+1,1))-AVERAGE(OFFSET($H$3,0,0,'Données projet'!$E$14+1,1))</f>
        <v>430.21146937947236</v>
      </c>
      <c r="DU80" s="62">
        <f t="shared" si="98"/>
        <v>231.36959598460686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245.25496369542458</v>
      </c>
      <c r="T81" s="62">
        <f t="shared" si="88"/>
        <v>342.30266518164211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2.9799999999999955</v>
      </c>
      <c r="AI81" s="14">
        <f>IF('Données projet'!$A$62&gt;35,AI80+AH81-AQ80,IF(A81&lt;'Données projet'!$A$62,$AF$205^A81,IF(A81='Données projet'!$A$62,'Données projet'!$B$62,AI80+AH81-AQ80)))</f>
        <v>288.64000000000033</v>
      </c>
      <c r="AJ81" s="14">
        <f>AI81*VLOOKUP('Données projet'!$B$10,Paramètres!$A$1:$I$89,3,0)*VLOOKUP('Données projet'!$B$10,Paramètres!$A$1:$I$89,5,0)</f>
        <v>211.63084800000021</v>
      </c>
      <c r="AK81" s="14">
        <f t="shared" si="89"/>
        <v>52.291806404969613</v>
      </c>
      <c r="AL81" s="22">
        <f t="shared" si="58"/>
        <v>459.66528975532242</v>
      </c>
      <c r="AM81" s="62">
        <f t="shared" si="59"/>
        <v>752.99862308865568</v>
      </c>
      <c r="AN81" s="62">
        <f ca="1">AVERAGE(OFFSET($AM$3,0,0,'Données projet'!$E$10+1,1))-AVERAGE(OFFSET($H$3,0,0,'Données projet'!$E$10+1,1))</f>
        <v>295.09692454113895</v>
      </c>
      <c r="AO81" s="62">
        <f t="shared" si="90"/>
        <v>273.76778696973071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21.2</v>
      </c>
      <c r="BD81" s="13">
        <f>IF('Données projet'!$A$88&gt;35,BD80+BC81-BL80,IF(A81&lt;'Données projet'!$A$88,$BA$205^A81,IF(A81='Données projet'!$A$88,'Données projet'!$B$88,BD80+BC81-BL80)))</f>
        <v>691.60000000000025</v>
      </c>
      <c r="BE81" s="14">
        <f>BD81*VLOOKUP('Données projet'!$B$11,Paramètres!$A$1:$I$89,3,0)*VLOOKUP('Données projet'!$B$11,Paramètres!$A$1:$I$89,5,0)</f>
        <v>323.66880000000015</v>
      </c>
      <c r="BF81" s="14">
        <f t="shared" si="91"/>
        <v>76.11621164769852</v>
      </c>
      <c r="BG81" s="22">
        <f t="shared" si="61"/>
        <v>696.29222861974176</v>
      </c>
      <c r="BH81" s="62">
        <f t="shared" si="62"/>
        <v>989.62556195307502</v>
      </c>
      <c r="BI81" s="62">
        <f ca="1">AVERAGE(OFFSET($BH$3,0,0,'Données projet'!$E$11+1,1))-AVERAGE(OFFSET($H$3,0,0,'Données projet'!$E$11+1,1))</f>
        <v>399.92909819003523</v>
      </c>
      <c r="BJ81" s="62">
        <f t="shared" si="92"/>
        <v>163.7053537268381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-4.5474735088646412E-13</v>
      </c>
      <c r="BZ81" s="14">
        <f>BY81*VLOOKUP('Données projet'!$B$12,Paramètres!$A$1:$I$89,3,0)*VLOOKUP('Données projet'!$B$12,Paramètres!$A$1:$I$89,5,0)</f>
        <v>-2.7193891583010558E-13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309.32324918719803</v>
      </c>
      <c r="CE81" s="62">
        <f t="shared" si="94"/>
        <v>302.54354650449721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5.9</v>
      </c>
      <c r="CT81" s="13">
        <f>IF('Données projet'!$A$140&gt;35,CT80+CS81-DB80,IF(A81&lt;'Données projet'!$A$140,$CQ$205^A81,IF(A81='Données projet'!$A$140,'Données projet'!$B$140,CT80+CS81-DB80)))</f>
        <v>248.69999999999987</v>
      </c>
      <c r="CU81" s="18">
        <f>CT81*VLOOKUP('Données projet'!$B$13,Paramètres!$A$1:$I$89,3,0)*VLOOKUP('Données projet'!$B$13,Paramètres!$A$1:$I$89,5,0)</f>
        <v>252.18179999999987</v>
      </c>
      <c r="CV81" s="14">
        <f t="shared" si="95"/>
        <v>61.052903950515969</v>
      </c>
      <c r="CW81" s="22">
        <f t="shared" si="67"/>
        <v>545.55044271381507</v>
      </c>
      <c r="CX81" s="62">
        <f t="shared" si="68"/>
        <v>838.88377604714833</v>
      </c>
      <c r="CY81" s="62">
        <f ca="1">AVERAGE(OFFSET($CX$3,0,0,'Données projet'!$E$13+1,1))-AVERAGE(OFFSET($H$3,0,0,'Données projet'!$E$13+1,1))</f>
        <v>477.00263959594946</v>
      </c>
      <c r="CZ81" s="62">
        <f t="shared" si="96"/>
        <v>254.25036207346591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248.69999999999987</v>
      </c>
      <c r="DP81" s="18">
        <f>DO81*VLOOKUP('Données projet'!$B$14,Paramètres!$A$1:$I$89,3,0)*VLOOKUP('Données projet'!$B$14,Paramètres!$A$1:$I$89,5,0)</f>
        <v>225.0237599999999</v>
      </c>
      <c r="DQ81" s="14">
        <f t="shared" si="97"/>
        <v>55.205336184590408</v>
      </c>
      <c r="DR81" s="22">
        <f t="shared" si="70"/>
        <v>488.06567585482804</v>
      </c>
      <c r="DS81" s="62">
        <f t="shared" si="71"/>
        <v>781.39900918816136</v>
      </c>
      <c r="DT81" s="62">
        <f ca="1">AVERAGE(OFFSET($DS$3,0,0,'Données projet'!$E$14+1,1))-AVERAGE(OFFSET($H$3,0,0,'Données projet'!$E$14+1,1))</f>
        <v>430.21146937947236</v>
      </c>
      <c r="DU81" s="62">
        <f t="shared" si="98"/>
        <v>231.36959598460686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245.25496369542458</v>
      </c>
      <c r="T82" s="62">
        <f t="shared" si="88"/>
        <v>342.30266518164211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2.9799999999999955</v>
      </c>
      <c r="AI82" s="14">
        <f>IF('Données projet'!$A$62&gt;35,AI81+AH82-AQ81,IF(A82&lt;'Données projet'!$A$62,$AF$205^A82,IF(A82='Données projet'!$A$62,'Données projet'!$B$62,AI81+AH82-AQ81)))</f>
        <v>291.62000000000035</v>
      </c>
      <c r="AJ82" s="14">
        <f>AI82*VLOOKUP('Données projet'!$B$10,Paramètres!$A$1:$I$89,3,0)*VLOOKUP('Données projet'!$B$10,Paramètres!$A$1:$I$89,5,0)</f>
        <v>213.81578400000026</v>
      </c>
      <c r="AK82" s="14">
        <f t="shared" si="89"/>
        <v>52.768554606652842</v>
      </c>
      <c r="AL82" s="22">
        <f t="shared" si="58"/>
        <v>464.30105640658741</v>
      </c>
      <c r="AM82" s="62">
        <f t="shared" si="59"/>
        <v>757.63438973992072</v>
      </c>
      <c r="AN82" s="62">
        <f ca="1">AVERAGE(OFFSET($AM$3,0,0,'Données projet'!$E$10+1,1))-AVERAGE(OFFSET($H$3,0,0,'Données projet'!$E$10+1,1))</f>
        <v>295.09692454113895</v>
      </c>
      <c r="AO82" s="62">
        <f t="shared" si="90"/>
        <v>273.76778696973071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21.2</v>
      </c>
      <c r="BD82" s="13">
        <f>IF('Données projet'!$A$88&gt;35,BD81+BC82-BL81,IF(A82&lt;'Données projet'!$A$88,$BA$205^A82,IF(A82='Données projet'!$A$88,'Données projet'!$B$88,BD81+BC82-BL81)))</f>
        <v>712.8000000000003</v>
      </c>
      <c r="BE82" s="14">
        <f>BD82*VLOOKUP('Données projet'!$B$11,Paramètres!$A$1:$I$89,3,0)*VLOOKUP('Données projet'!$B$11,Paramètres!$A$1:$I$89,5,0)</f>
        <v>333.59040000000016</v>
      </c>
      <c r="BF82" s="14">
        <f t="shared" si="91"/>
        <v>78.174219238300594</v>
      </c>
      <c r="BG82" s="22">
        <f t="shared" si="61"/>
        <v>717.15671184004043</v>
      </c>
      <c r="BH82" s="62">
        <f t="shared" si="62"/>
        <v>1010.4900451733738</v>
      </c>
      <c r="BI82" s="62">
        <f ca="1">AVERAGE(OFFSET($BH$3,0,0,'Données projet'!$E$11+1,1))-AVERAGE(OFFSET($H$3,0,0,'Données projet'!$E$11+1,1))</f>
        <v>399.92909819003523</v>
      </c>
      <c r="BJ82" s="62">
        <f t="shared" si="92"/>
        <v>163.7053537268381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-4.5474735088646412E-13</v>
      </c>
      <c r="BZ82" s="14">
        <f>BY82*VLOOKUP('Données projet'!$B$12,Paramètres!$A$1:$I$89,3,0)*VLOOKUP('Données projet'!$B$12,Paramètres!$A$1:$I$89,5,0)</f>
        <v>-2.7193891583010558E-13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309.32324918719803</v>
      </c>
      <c r="CE82" s="62">
        <f t="shared" si="94"/>
        <v>302.54354650449721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5.9</v>
      </c>
      <c r="CT82" s="13">
        <f>IF('Données projet'!$A$140&gt;35,CT81+CS82-DB81,IF(A82&lt;'Données projet'!$A$140,$CQ$205^A82,IF(A82='Données projet'!$A$140,'Données projet'!$B$140,CT81+CS82-DB81)))</f>
        <v>254.59999999999988</v>
      </c>
      <c r="CU82" s="18">
        <f>CT82*VLOOKUP('Données projet'!$B$13,Paramètres!$A$1:$I$89,3,0)*VLOOKUP('Données projet'!$B$13,Paramètres!$A$1:$I$89,5,0)</f>
        <v>258.16439999999989</v>
      </c>
      <c r="CV82" s="14">
        <f t="shared" si="95"/>
        <v>62.3309410183914</v>
      </c>
      <c r="CW82" s="22">
        <f t="shared" si="67"/>
        <v>558.19605227369811</v>
      </c>
      <c r="CX82" s="62">
        <f t="shared" si="68"/>
        <v>851.52938560703137</v>
      </c>
      <c r="CY82" s="62">
        <f ca="1">AVERAGE(OFFSET($CX$3,0,0,'Données projet'!$E$13+1,1))-AVERAGE(OFFSET($H$3,0,0,'Données projet'!$E$13+1,1))</f>
        <v>477.00263959594946</v>
      </c>
      <c r="CZ82" s="62">
        <f t="shared" si="96"/>
        <v>254.25036207346591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254.59999999999988</v>
      </c>
      <c r="DP82" s="18">
        <f>DO82*VLOOKUP('Données projet'!$B$14,Paramètres!$A$1:$I$89,3,0)*VLOOKUP('Données projet'!$B$14,Paramètres!$A$1:$I$89,5,0)</f>
        <v>230.36207999999988</v>
      </c>
      <c r="DQ82" s="14">
        <f t="shared" si="97"/>
        <v>56.360964523671768</v>
      </c>
      <c r="DR82" s="22">
        <f t="shared" si="70"/>
        <v>499.37596921206153</v>
      </c>
      <c r="DS82" s="62">
        <f t="shared" si="71"/>
        <v>792.70930254539485</v>
      </c>
      <c r="DT82" s="62">
        <f ca="1">AVERAGE(OFFSET($DS$3,0,0,'Données projet'!$E$14+1,1))-AVERAGE(OFFSET($H$3,0,0,'Données projet'!$E$14+1,1))</f>
        <v>430.21146937947236</v>
      </c>
      <c r="DU82" s="62">
        <f t="shared" si="98"/>
        <v>231.36959598460686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245.25496369542458</v>
      </c>
      <c r="T83" s="62">
        <f t="shared" si="88"/>
        <v>342.30266518164211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294.60000000000002</v>
      </c>
      <c r="AG83" s="13">
        <f>VLOOKUP(A83,'Données projet'!$A$61:$I$81,9,0)</f>
        <v>2.9799999999999955</v>
      </c>
      <c r="AH83" s="13">
        <f t="array" ref="AH83">INDEX(AG:AG,MIN(IF(ISNUMBER(AG83:AG279),ROW(AG83:AG279),"")))</f>
        <v>2.9799999999999955</v>
      </c>
      <c r="AI83" s="14">
        <f>IF('Données projet'!$A$62&gt;35,AI82+AH83-AQ82,IF(A83&lt;'Données projet'!$A$62,$AF$205^A83,IF(A83='Données projet'!$A$62,'Données projet'!$B$62,AI82+AH83-AQ82)))</f>
        <v>294.60000000000036</v>
      </c>
      <c r="AJ83" s="14">
        <f>AI83*VLOOKUP('Données projet'!$B$10,Paramètres!$A$1:$I$89,3,0)*VLOOKUP('Données projet'!$B$10,Paramètres!$A$1:$I$89,5,0)</f>
        <v>216.00072000000026</v>
      </c>
      <c r="AK83" s="14">
        <f t="shared" si="89"/>
        <v>53.244736059375164</v>
      </c>
      <c r="AL83" s="22">
        <f t="shared" si="58"/>
        <v>468.93583597007887</v>
      </c>
      <c r="AM83" s="62">
        <f t="shared" si="59"/>
        <v>762.26916930341213</v>
      </c>
      <c r="AN83" s="62">
        <f ca="1">AVERAGE(OFFSET($AM$3,0,0,'Données projet'!$E$10+1,1))-AVERAGE(OFFSET($H$3,0,0,'Données projet'!$E$10+1,1))</f>
        <v>295.09692454113895</v>
      </c>
      <c r="AO83" s="62">
        <f t="shared" si="90"/>
        <v>273.76778696973071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294.60000000000002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734</v>
      </c>
      <c r="BB83" s="13">
        <f>VLOOKUP(A83,'Données projet'!$A$87:$I$107,9,0)</f>
        <v>21.2</v>
      </c>
      <c r="BC83" s="13">
        <f t="array" ref="BC83">INDEX(BB:BB,MIN(IF(ISNUMBER(BB83:BB279),ROW(BB83:BB279),"")))</f>
        <v>21.2</v>
      </c>
      <c r="BD83" s="13">
        <f>IF('Données projet'!$A$88&gt;35,BD82+BC83-BL82,IF(A83&lt;'Données projet'!$A$88,$BA$205^A83,IF(A83='Données projet'!$A$88,'Données projet'!$B$88,BD82+BC83-BL82)))</f>
        <v>734.00000000000034</v>
      </c>
      <c r="BE83" s="14">
        <f>BD83*VLOOKUP('Données projet'!$B$11,Paramètres!$A$1:$I$89,3,0)*VLOOKUP('Données projet'!$B$11,Paramètres!$A$1:$I$89,5,0)</f>
        <v>343.51200000000017</v>
      </c>
      <c r="BF83" s="14">
        <f t="shared" si="91"/>
        <v>80.225113314048286</v>
      </c>
      <c r="BG83" s="22">
        <f t="shared" si="61"/>
        <v>738.00880568863431</v>
      </c>
      <c r="BH83" s="62">
        <f t="shared" si="62"/>
        <v>1031.3421390219676</v>
      </c>
      <c r="BI83" s="62">
        <f ca="1">AVERAGE(OFFSET($BH$3,0,0,'Données projet'!$E$11+1,1))-AVERAGE(OFFSET($H$3,0,0,'Données projet'!$E$11+1,1))</f>
        <v>399.92909819003523</v>
      </c>
      <c r="BJ83" s="62">
        <f t="shared" si="92"/>
        <v>163.7053537268381</v>
      </c>
      <c r="BK83" s="16">
        <f>IF(ISNA(VLOOKUP(A83,'Données projet'!$A$87:$I$107,3,0)),0,VLOOKUP(A83,'Données projet'!$A$87:$I$107,3,0))</f>
        <v>5</v>
      </c>
      <c r="BL83" s="23">
        <f>IF(ISNA(VLOOKUP(A83,'Données projet'!$A$87:$I$107,4,0)),0,VLOOKUP(A83,'Données projet'!$A$87:$I$107,4,0))</f>
        <v>110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-4.5474735088646412E-13</v>
      </c>
      <c r="BZ83" s="14">
        <f>BY83*VLOOKUP('Données projet'!$B$12,Paramètres!$A$1:$I$89,3,0)*VLOOKUP('Données projet'!$B$12,Paramètres!$A$1:$I$89,5,0)</f>
        <v>-2.7193891583010558E-13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309.32324918719803</v>
      </c>
      <c r="CE83" s="62">
        <f t="shared" si="94"/>
        <v>302.54354650449721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5.9</v>
      </c>
      <c r="CT83" s="13">
        <f>IF('Données projet'!$A$140&gt;35,CT82+CS83-DB82,IF(A83&lt;'Données projet'!$A$140,$CQ$205^A83,IF(A83='Données projet'!$A$140,'Données projet'!$B$140,CT82+CS83-DB82)))</f>
        <v>260.49999999999989</v>
      </c>
      <c r="CU83" s="18">
        <f>CT83*VLOOKUP('Données projet'!$B$13,Paramètres!$A$1:$I$89,3,0)*VLOOKUP('Données projet'!$B$13,Paramètres!$A$1:$I$89,5,0)</f>
        <v>264.14699999999988</v>
      </c>
      <c r="CV83" s="14">
        <f t="shared" si="95"/>
        <v>63.605535018865886</v>
      </c>
      <c r="CW83" s="22">
        <f t="shared" si="67"/>
        <v>570.83566515785787</v>
      </c>
      <c r="CX83" s="62">
        <f t="shared" si="68"/>
        <v>864.16899849119113</v>
      </c>
      <c r="CY83" s="62">
        <f ca="1">AVERAGE(OFFSET($CX$3,0,0,'Données projet'!$E$13+1,1))-AVERAGE(OFFSET($H$3,0,0,'Données projet'!$E$13+1,1))</f>
        <v>477.00263959594946</v>
      </c>
      <c r="CZ83" s="62">
        <f t="shared" si="96"/>
        <v>254.25036207346591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260.49999999999989</v>
      </c>
      <c r="DP83" s="18">
        <f>DO83*VLOOKUP('Données projet'!$B$14,Paramètres!$A$1:$I$89,3,0)*VLOOKUP('Données projet'!$B$14,Paramètres!$A$1:$I$89,5,0)</f>
        <v>235.70039999999989</v>
      </c>
      <c r="DQ83" s="14">
        <f t="shared" si="97"/>
        <v>57.513479567871634</v>
      </c>
      <c r="DR83" s="22">
        <f t="shared" si="70"/>
        <v>510.68084024737624</v>
      </c>
      <c r="DS83" s="62">
        <f t="shared" si="71"/>
        <v>804.01417358070955</v>
      </c>
      <c r="DT83" s="62">
        <f ca="1">AVERAGE(OFFSET($DS$3,0,0,'Données projet'!$E$14+1,1))-AVERAGE(OFFSET($H$3,0,0,'Données projet'!$E$14+1,1))</f>
        <v>430.21146937947236</v>
      </c>
      <c r="DU83" s="62">
        <f t="shared" si="98"/>
        <v>231.36959598460686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245.25496369542458</v>
      </c>
      <c r="T84" s="62">
        <f t="shared" si="88"/>
        <v>342.30266518164211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2.5006556825246659E-13</v>
      </c>
      <c r="AK84" s="14">
        <f t="shared" si="89"/>
        <v>3.3765445850268018E-12</v>
      </c>
      <c r="AL84" s="22">
        <f t="shared" si="58"/>
        <v>6.3163460169613921E-12</v>
      </c>
      <c r="AM84" s="62">
        <f t="shared" si="59"/>
        <v>293.33333333333962</v>
      </c>
      <c r="AN84" s="62">
        <f ca="1">AVERAGE(OFFSET($AM$3,0,0,'Données projet'!$E$10+1,1))-AVERAGE(OFFSET($H$3,0,0,'Données projet'!$E$10+1,1))</f>
        <v>295.09692454113895</v>
      </c>
      <c r="AO84" s="62">
        <f t="shared" si="90"/>
        <v>273.76778696973071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17.8</v>
      </c>
      <c r="BD84" s="13">
        <f>IF('Données projet'!$A$88&gt;35,BD83+BC84-BL83,IF(A84&lt;'Données projet'!$A$88,$BA$205^A84,IF(A84='Données projet'!$A$88,'Données projet'!$B$88,BD83+BC84-BL83)))</f>
        <v>641.8000000000003</v>
      </c>
      <c r="BE84" s="14">
        <f>BD84*VLOOKUP('Données projet'!$B$11,Paramètres!$A$1:$I$89,3,0)*VLOOKUP('Données projet'!$B$11,Paramètres!$A$1:$I$89,5,0)</f>
        <v>300.36240000000015</v>
      </c>
      <c r="BF84" s="14">
        <f t="shared" si="91"/>
        <v>71.252431096700917</v>
      </c>
      <c r="BG84" s="22">
        <f t="shared" si="61"/>
        <v>647.22916416008775</v>
      </c>
      <c r="BH84" s="62">
        <f t="shared" si="62"/>
        <v>940.56249749342101</v>
      </c>
      <c r="BI84" s="62">
        <f ca="1">AVERAGE(OFFSET($BH$3,0,0,'Données projet'!$E$11+1,1))-AVERAGE(OFFSET($H$3,0,0,'Données projet'!$E$11+1,1))</f>
        <v>399.92909819003523</v>
      </c>
      <c r="BJ84" s="62">
        <f t="shared" si="92"/>
        <v>163.7053537268381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-4.5474735088646412E-13</v>
      </c>
      <c r="BZ84" s="14">
        <f>BY84*VLOOKUP('Données projet'!$B$12,Paramètres!$A$1:$I$89,3,0)*VLOOKUP('Données projet'!$B$12,Paramètres!$A$1:$I$89,5,0)</f>
        <v>-2.7193891583010558E-13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309.32324918719803</v>
      </c>
      <c r="CE84" s="62">
        <f t="shared" si="94"/>
        <v>302.54354650449721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5.9</v>
      </c>
      <c r="CT84" s="13">
        <f>IF('Données projet'!$A$140&gt;35,CT83+CS84-DB83,IF(A84&lt;'Données projet'!$A$140,$CQ$205^A84,IF(A84='Données projet'!$A$140,'Données projet'!$B$140,CT83+CS84-DB83)))</f>
        <v>266.39999999999986</v>
      </c>
      <c r="CU84" s="18">
        <f>CT84*VLOOKUP('Données projet'!$B$13,Paramètres!$A$1:$I$89,3,0)*VLOOKUP('Données projet'!$B$13,Paramètres!$A$1:$I$89,5,0)</f>
        <v>270.12959999999987</v>
      </c>
      <c r="CV84" s="14">
        <f t="shared" si="95"/>
        <v>64.876772910497735</v>
      </c>
      <c r="CW84" s="22">
        <f t="shared" si="67"/>
        <v>583.46943281911661</v>
      </c>
      <c r="CX84" s="62">
        <f t="shared" si="68"/>
        <v>876.80276615244998</v>
      </c>
      <c r="CY84" s="62">
        <f ca="1">AVERAGE(OFFSET($CX$3,0,0,'Données projet'!$E$13+1,1))-AVERAGE(OFFSET($H$3,0,0,'Données projet'!$E$13+1,1))</f>
        <v>477.00263959594946</v>
      </c>
      <c r="CZ84" s="62">
        <f t="shared" si="96"/>
        <v>254.25036207346591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266.39999999999986</v>
      </c>
      <c r="DP84" s="18">
        <f>DO84*VLOOKUP('Données projet'!$B$14,Paramètres!$A$1:$I$89,3,0)*VLOOKUP('Données projet'!$B$14,Paramètres!$A$1:$I$89,5,0)</f>
        <v>241.03871999999987</v>
      </c>
      <c r="DQ84" s="14">
        <f t="shared" si="97"/>
        <v>58.66295994697046</v>
      </c>
      <c r="DR84" s="22">
        <f t="shared" si="70"/>
        <v>521.98042590763998</v>
      </c>
      <c r="DS84" s="62">
        <f t="shared" si="71"/>
        <v>815.31375924097324</v>
      </c>
      <c r="DT84" s="62">
        <f ca="1">AVERAGE(OFFSET($DS$3,0,0,'Données projet'!$E$14+1,1))-AVERAGE(OFFSET($H$3,0,0,'Données projet'!$E$14+1,1))</f>
        <v>430.21146937947236</v>
      </c>
      <c r="DU84" s="62">
        <f t="shared" si="98"/>
        <v>231.36959598460686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245.25496369542458</v>
      </c>
      <c r="T85" s="62">
        <f t="shared" si="88"/>
        <v>342.30266518164211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2.5006556825246659E-13</v>
      </c>
      <c r="AK85" s="14">
        <f t="shared" si="89"/>
        <v>3.3765445850268018E-12</v>
      </c>
      <c r="AL85" s="22">
        <f t="shared" si="58"/>
        <v>6.3163460169613921E-12</v>
      </c>
      <c r="AM85" s="62">
        <f t="shared" si="59"/>
        <v>293.33333333333962</v>
      </c>
      <c r="AN85" s="62">
        <f ca="1">AVERAGE(OFFSET($AM$3,0,0,'Données projet'!$E$10+1,1))-AVERAGE(OFFSET($H$3,0,0,'Données projet'!$E$10+1,1))</f>
        <v>295.09692454113895</v>
      </c>
      <c r="AO85" s="62">
        <f t="shared" si="90"/>
        <v>273.76778696973071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17.8</v>
      </c>
      <c r="BD85" s="13">
        <f>IF('Données projet'!$A$88&gt;35,BD84+BC85-BL84,IF(A85&lt;'Données projet'!$A$88,$BA$205^A85,IF(A85='Données projet'!$A$88,'Données projet'!$B$88,BD84+BC85-BL84)))</f>
        <v>659.60000000000025</v>
      </c>
      <c r="BE85" s="14">
        <f>BD85*VLOOKUP('Données projet'!$B$11,Paramètres!$A$1:$I$89,3,0)*VLOOKUP('Données projet'!$B$11,Paramètres!$A$1:$I$89,5,0)</f>
        <v>308.69280000000009</v>
      </c>
      <c r="BF85" s="14">
        <f t="shared" si="91"/>
        <v>72.995767680913616</v>
      </c>
      <c r="BG85" s="22">
        <f t="shared" si="61"/>
        <v>664.77425537759143</v>
      </c>
      <c r="BH85" s="62">
        <f t="shared" si="62"/>
        <v>958.1075887109248</v>
      </c>
      <c r="BI85" s="62">
        <f ca="1">AVERAGE(OFFSET($BH$3,0,0,'Données projet'!$E$11+1,1))-AVERAGE(OFFSET($H$3,0,0,'Données projet'!$E$11+1,1))</f>
        <v>399.92909819003523</v>
      </c>
      <c r="BJ85" s="62">
        <f t="shared" si="92"/>
        <v>163.7053537268381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-4.5474735088646412E-13</v>
      </c>
      <c r="BZ85" s="14">
        <f>BY85*VLOOKUP('Données projet'!$B$12,Paramètres!$A$1:$I$89,3,0)*VLOOKUP('Données projet'!$B$12,Paramètres!$A$1:$I$89,5,0)</f>
        <v>-2.7193891583010558E-13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309.32324918719803</v>
      </c>
      <c r="CE85" s="62">
        <f t="shared" si="94"/>
        <v>302.54354650449721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5.9</v>
      </c>
      <c r="CT85" s="13">
        <f>IF('Données projet'!$A$140&gt;35,CT84+CS85-DB84,IF(A85&lt;'Données projet'!$A$140,$CQ$205^A85,IF(A85='Données projet'!$A$140,'Données projet'!$B$140,CT84+CS85-DB84)))</f>
        <v>272.29999999999984</v>
      </c>
      <c r="CU85" s="18">
        <f>CT85*VLOOKUP('Données projet'!$B$13,Paramètres!$A$1:$I$89,3,0)*VLOOKUP('Données projet'!$B$13,Paramètres!$A$1:$I$89,5,0)</f>
        <v>276.11219999999986</v>
      </c>
      <c r="CV85" s="14">
        <f t="shared" si="95"/>
        <v>66.144737580152963</v>
      </c>
      <c r="CW85" s="22">
        <f t="shared" si="67"/>
        <v>596.09749961876616</v>
      </c>
      <c r="CX85" s="62">
        <f t="shared" si="68"/>
        <v>889.43083295209954</v>
      </c>
      <c r="CY85" s="62">
        <f ca="1">AVERAGE(OFFSET($CX$3,0,0,'Données projet'!$E$13+1,1))-AVERAGE(OFFSET($H$3,0,0,'Données projet'!$E$13+1,1))</f>
        <v>477.00263959594946</v>
      </c>
      <c r="CZ85" s="62">
        <f t="shared" si="96"/>
        <v>254.25036207346591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272.29999999999984</v>
      </c>
      <c r="DP85" s="18">
        <f>DO85*VLOOKUP('Données projet'!$B$14,Paramètres!$A$1:$I$89,3,0)*VLOOKUP('Données projet'!$B$14,Paramètres!$A$1:$I$89,5,0)</f>
        <v>246.37703999999982</v>
      </c>
      <c r="DQ85" s="14">
        <f t="shared" si="97"/>
        <v>59.809480609038189</v>
      </c>
      <c r="DR85" s="22">
        <f t="shared" si="70"/>
        <v>533.27485672740784</v>
      </c>
      <c r="DS85" s="62">
        <f t="shared" si="71"/>
        <v>826.60819006074121</v>
      </c>
      <c r="DT85" s="62">
        <f ca="1">AVERAGE(OFFSET($DS$3,0,0,'Données projet'!$E$14+1,1))-AVERAGE(OFFSET($H$3,0,0,'Données projet'!$E$14+1,1))</f>
        <v>430.21146937947236</v>
      </c>
      <c r="DU85" s="62">
        <f t="shared" si="98"/>
        <v>231.36959598460686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245.25496369542458</v>
      </c>
      <c r="T86" s="62">
        <f t="shared" si="88"/>
        <v>342.30266518164211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2.5006556825246659E-13</v>
      </c>
      <c r="AK86" s="14">
        <f t="shared" si="89"/>
        <v>3.3765445850268018E-12</v>
      </c>
      <c r="AL86" s="22">
        <f t="shared" si="58"/>
        <v>6.3163460169613921E-12</v>
      </c>
      <c r="AM86" s="62">
        <f t="shared" si="59"/>
        <v>293.33333333333962</v>
      </c>
      <c r="AN86" s="62">
        <f ca="1">AVERAGE(OFFSET($AM$3,0,0,'Données projet'!$E$10+1,1))-AVERAGE(OFFSET($H$3,0,0,'Données projet'!$E$10+1,1))</f>
        <v>295.09692454113895</v>
      </c>
      <c r="AO86" s="62">
        <f t="shared" si="90"/>
        <v>273.76778696973071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17.8</v>
      </c>
      <c r="BD86" s="13">
        <f>IF('Données projet'!$A$88&gt;35,BD85+BC86-BL85,IF(A86&lt;'Données projet'!$A$88,$BA$205^A86,IF(A86='Données projet'!$A$88,'Données projet'!$B$88,BD85+BC86-BL85)))</f>
        <v>677.4000000000002</v>
      </c>
      <c r="BE86" s="14">
        <f>BD86*VLOOKUP('Données projet'!$B$11,Paramètres!$A$1:$I$89,3,0)*VLOOKUP('Données projet'!$B$11,Paramètres!$A$1:$I$89,5,0)</f>
        <v>317.02320000000009</v>
      </c>
      <c r="BF86" s="14">
        <f t="shared" si="91"/>
        <v>74.733636027657681</v>
      </c>
      <c r="BG86" s="22">
        <f t="shared" si="61"/>
        <v>682.30982274817052</v>
      </c>
      <c r="BH86" s="62">
        <f t="shared" si="62"/>
        <v>975.64315608150378</v>
      </c>
      <c r="BI86" s="62">
        <f ca="1">AVERAGE(OFFSET($BH$3,0,0,'Données projet'!$E$11+1,1))-AVERAGE(OFFSET($H$3,0,0,'Données projet'!$E$11+1,1))</f>
        <v>399.92909819003523</v>
      </c>
      <c r="BJ86" s="62">
        <f t="shared" si="92"/>
        <v>163.7053537268381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-4.5474735088646412E-13</v>
      </c>
      <c r="BZ86" s="14">
        <f>BY86*VLOOKUP('Données projet'!$B$12,Paramètres!$A$1:$I$89,3,0)*VLOOKUP('Données projet'!$B$12,Paramètres!$A$1:$I$89,5,0)</f>
        <v>-2.7193891583010558E-13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309.32324918719803</v>
      </c>
      <c r="CE86" s="62">
        <f t="shared" si="94"/>
        <v>302.54354650449721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5.9</v>
      </c>
      <c r="CT86" s="13">
        <f>IF('Données projet'!$A$140&gt;35,CT85+CS86-DB85,IF(A86&lt;'Données projet'!$A$140,$CQ$205^A86,IF(A86='Données projet'!$A$140,'Données projet'!$B$140,CT85+CS86-DB85)))</f>
        <v>278.19999999999982</v>
      </c>
      <c r="CU86" s="18">
        <f>CT86*VLOOKUP('Données projet'!$B$13,Paramètres!$A$1:$I$89,3,0)*VLOOKUP('Données projet'!$B$13,Paramètres!$A$1:$I$89,5,0)</f>
        <v>282.09479999999985</v>
      </c>
      <c r="CV86" s="14">
        <f t="shared" si="95"/>
        <v>67.409508117681739</v>
      </c>
      <c r="CW86" s="22">
        <f t="shared" si="67"/>
        <v>608.72000330496201</v>
      </c>
      <c r="CX86" s="62">
        <f t="shared" si="68"/>
        <v>902.05333663829538</v>
      </c>
      <c r="CY86" s="62">
        <f ca="1">AVERAGE(OFFSET($CX$3,0,0,'Données projet'!$E$13+1,1))-AVERAGE(OFFSET($H$3,0,0,'Données projet'!$E$13+1,1))</f>
        <v>477.00263959594946</v>
      </c>
      <c r="CZ86" s="62">
        <f t="shared" si="96"/>
        <v>254.25036207346591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278.19999999999982</v>
      </c>
      <c r="DP86" s="18">
        <f>DO86*VLOOKUP('Données projet'!$B$14,Paramètres!$A$1:$I$89,3,0)*VLOOKUP('Données projet'!$B$14,Paramètres!$A$1:$I$89,5,0)</f>
        <v>251.71535999999983</v>
      </c>
      <c r="DQ86" s="14">
        <f t="shared" si="97"/>
        <v>60.953113068801812</v>
      </c>
      <c r="DR86" s="22">
        <f t="shared" si="70"/>
        <v>544.5642572614961</v>
      </c>
      <c r="DS86" s="62">
        <f t="shared" si="71"/>
        <v>837.89759059482935</v>
      </c>
      <c r="DT86" s="62">
        <f ca="1">AVERAGE(OFFSET($DS$3,0,0,'Données projet'!$E$14+1,1))-AVERAGE(OFFSET($H$3,0,0,'Données projet'!$E$14+1,1))</f>
        <v>430.21146937947236</v>
      </c>
      <c r="DU86" s="62">
        <f t="shared" si="98"/>
        <v>231.36959598460686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245.25496369542458</v>
      </c>
      <c r="T87" s="62">
        <f t="shared" si="88"/>
        <v>342.30266518164211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2.5006556825246659E-13</v>
      </c>
      <c r="AK87" s="14">
        <f t="shared" si="89"/>
        <v>3.3765445850268018E-12</v>
      </c>
      <c r="AL87" s="22">
        <f t="shared" si="58"/>
        <v>6.3163460169613921E-12</v>
      </c>
      <c r="AM87" s="62">
        <f t="shared" si="59"/>
        <v>293.33333333333962</v>
      </c>
      <c r="AN87" s="62">
        <f ca="1">AVERAGE(OFFSET($AM$3,0,0,'Données projet'!$E$10+1,1))-AVERAGE(OFFSET($H$3,0,0,'Données projet'!$E$10+1,1))</f>
        <v>295.09692454113895</v>
      </c>
      <c r="AO87" s="62">
        <f t="shared" si="90"/>
        <v>273.76778696973071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17.8</v>
      </c>
      <c r="BD87" s="13">
        <f>IF('Données projet'!$A$88&gt;35,BD86+BC87-BL86,IF(A87&lt;'Données projet'!$A$88,$BA$205^A87,IF(A87='Données projet'!$A$88,'Données projet'!$B$88,BD86+BC87-BL86)))</f>
        <v>695.20000000000016</v>
      </c>
      <c r="BE87" s="14">
        <f>BD87*VLOOKUP('Données projet'!$B$11,Paramètres!$A$1:$I$89,3,0)*VLOOKUP('Données projet'!$B$11,Paramètres!$A$1:$I$89,5,0)</f>
        <v>325.35360000000009</v>
      </c>
      <c r="BF87" s="14">
        <f t="shared" si="91"/>
        <v>76.466196343081592</v>
      </c>
      <c r="BG87" s="22">
        <f t="shared" si="61"/>
        <v>699.83614529753402</v>
      </c>
      <c r="BH87" s="62">
        <f t="shared" si="62"/>
        <v>993.16947863086739</v>
      </c>
      <c r="BI87" s="62">
        <f ca="1">AVERAGE(OFFSET($BH$3,0,0,'Données projet'!$E$11+1,1))-AVERAGE(OFFSET($H$3,0,0,'Données projet'!$E$11+1,1))</f>
        <v>399.92909819003523</v>
      </c>
      <c r="BJ87" s="62">
        <f t="shared" si="92"/>
        <v>163.7053537268381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-4.5474735088646412E-13</v>
      </c>
      <c r="BZ87" s="14">
        <f>BY87*VLOOKUP('Données projet'!$B$12,Paramètres!$A$1:$I$89,3,0)*VLOOKUP('Données projet'!$B$12,Paramètres!$A$1:$I$89,5,0)</f>
        <v>-2.7193891583010558E-13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309.32324918719803</v>
      </c>
      <c r="CE87" s="62">
        <f t="shared" si="94"/>
        <v>302.54354650449721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5.9</v>
      </c>
      <c r="CT87" s="13">
        <f>IF('Données projet'!$A$140&gt;35,CT86+CS87-DB86,IF(A87&lt;'Données projet'!$A$140,$CQ$205^A87,IF(A87='Données projet'!$A$140,'Données projet'!$B$140,CT86+CS87-DB86)))</f>
        <v>284.0999999999998</v>
      </c>
      <c r="CU87" s="18">
        <f>CT87*VLOOKUP('Données projet'!$B$13,Paramètres!$A$1:$I$89,3,0)*VLOOKUP('Données projet'!$B$13,Paramètres!$A$1:$I$89,5,0)</f>
        <v>288.07739999999984</v>
      </c>
      <c r="CV87" s="14">
        <f t="shared" si="95"/>
        <v>68.671160066636261</v>
      </c>
      <c r="CW87" s="22">
        <f t="shared" si="67"/>
        <v>621.33707544939125</v>
      </c>
      <c r="CX87" s="62">
        <f t="shared" si="68"/>
        <v>914.67040878272451</v>
      </c>
      <c r="CY87" s="62">
        <f ca="1">AVERAGE(OFFSET($CX$3,0,0,'Données projet'!$E$13+1,1))-AVERAGE(OFFSET($H$3,0,0,'Données projet'!$E$13+1,1))</f>
        <v>477.00263959594946</v>
      </c>
      <c r="CZ87" s="62">
        <f t="shared" si="96"/>
        <v>254.25036207346591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284.0999999999998</v>
      </c>
      <c r="DP87" s="18">
        <f>DO87*VLOOKUP('Données projet'!$B$14,Paramètres!$A$1:$I$89,3,0)*VLOOKUP('Données projet'!$B$14,Paramètres!$A$1:$I$89,5,0)</f>
        <v>257.05367999999982</v>
      </c>
      <c r="DQ87" s="14">
        <f t="shared" si="97"/>
        <v>62.093925634350327</v>
      </c>
      <c r="DR87" s="22">
        <f t="shared" si="70"/>
        <v>555.84874647982645</v>
      </c>
      <c r="DS87" s="62">
        <f t="shared" si="71"/>
        <v>849.18207981315982</v>
      </c>
      <c r="DT87" s="62">
        <f ca="1">AVERAGE(OFFSET($DS$3,0,0,'Données projet'!$E$14+1,1))-AVERAGE(OFFSET($H$3,0,0,'Données projet'!$E$14+1,1))</f>
        <v>430.21146937947236</v>
      </c>
      <c r="DU87" s="62">
        <f t="shared" si="98"/>
        <v>231.36959598460686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245.25496369542458</v>
      </c>
      <c r="T88" s="62">
        <f t="shared" si="88"/>
        <v>342.30266518164211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2.5006556825246659E-13</v>
      </c>
      <c r="AK88" s="14">
        <f t="shared" si="89"/>
        <v>3.3765445850268018E-12</v>
      </c>
      <c r="AL88" s="22">
        <f t="shared" si="58"/>
        <v>6.3163460169613921E-12</v>
      </c>
      <c r="AM88" s="62">
        <f t="shared" si="59"/>
        <v>293.33333333333962</v>
      </c>
      <c r="AN88" s="62">
        <f ca="1">AVERAGE(OFFSET($AM$3,0,0,'Données projet'!$E$10+1,1))-AVERAGE(OFFSET($H$3,0,0,'Données projet'!$E$10+1,1))</f>
        <v>295.09692454113895</v>
      </c>
      <c r="AO88" s="62">
        <f t="shared" si="90"/>
        <v>273.76778696973071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17.8</v>
      </c>
      <c r="BD88" s="13">
        <f>IF('Données projet'!$A$88&gt;35,BD87+BC88-BL87,IF(A88&lt;'Données projet'!$A$88,$BA$205^A88,IF(A88='Données projet'!$A$88,'Données projet'!$B$88,BD87+BC88-BL87)))</f>
        <v>713.00000000000011</v>
      </c>
      <c r="BE88" s="14">
        <f>BD88*VLOOKUP('Données projet'!$B$11,Paramètres!$A$1:$I$89,3,0)*VLOOKUP('Données projet'!$B$11,Paramètres!$A$1:$I$89,5,0)</f>
        <v>333.68400000000003</v>
      </c>
      <c r="BF88" s="14">
        <f t="shared" si="91"/>
        <v>78.193600162051595</v>
      </c>
      <c r="BG88" s="22">
        <f t="shared" si="61"/>
        <v>717.35348694890661</v>
      </c>
      <c r="BH88" s="62">
        <f t="shared" si="62"/>
        <v>1010.68682028224</v>
      </c>
      <c r="BI88" s="62">
        <f ca="1">AVERAGE(OFFSET($BH$3,0,0,'Données projet'!$E$11+1,1))-AVERAGE(OFFSET($H$3,0,0,'Données projet'!$E$11+1,1))</f>
        <v>399.92909819003523</v>
      </c>
      <c r="BJ88" s="62">
        <f t="shared" si="92"/>
        <v>163.7053537268381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-4.5474735088646412E-13</v>
      </c>
      <c r="BZ88" s="14">
        <f>BY88*VLOOKUP('Données projet'!$B$12,Paramètres!$A$1:$I$89,3,0)*VLOOKUP('Données projet'!$B$12,Paramètres!$A$1:$I$89,5,0)</f>
        <v>-2.7193891583010558E-13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309.32324918719803</v>
      </c>
      <c r="CE88" s="62">
        <f t="shared" si="94"/>
        <v>302.54354650449721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5.9</v>
      </c>
      <c r="CS88" s="13">
        <f t="array" ref="CS88">INDEX(CR:CR,MIN(IF(ISNUMBER(CR88:CR284),ROW(CR88:CR284),"")))</f>
        <v>5.9</v>
      </c>
      <c r="CT88" s="13">
        <f>IF('Données projet'!$A$140&gt;35,CT87+CS88-DB87,IF(A88&lt;'Données projet'!$A$140,$CQ$205^A88,IF(A88='Données projet'!$A$140,'Données projet'!$B$140,CT87+CS88-DB87)))</f>
        <v>289.99999999999977</v>
      </c>
      <c r="CU88" s="18">
        <f>CT88*VLOOKUP('Données projet'!$B$13,Paramètres!$A$1:$I$89,3,0)*VLOOKUP('Données projet'!$B$13,Paramètres!$A$1:$I$89,5,0)</f>
        <v>294.05999999999977</v>
      </c>
      <c r="CV88" s="14">
        <f t="shared" si="95"/>
        <v>69.929765653573313</v>
      </c>
      <c r="CW88" s="22">
        <f t="shared" si="67"/>
        <v>633.94884184663977</v>
      </c>
      <c r="CX88" s="62">
        <f t="shared" si="68"/>
        <v>927.28217517997314</v>
      </c>
      <c r="CY88" s="62">
        <f ca="1">AVERAGE(OFFSET($CX$3,0,0,'Données projet'!$E$13+1,1))-AVERAGE(OFFSET($H$3,0,0,'Données projet'!$E$13+1,1))</f>
        <v>477.00263959594946</v>
      </c>
      <c r="CZ88" s="62">
        <f t="shared" si="96"/>
        <v>254.25036207346591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289.99999999999977</v>
      </c>
      <c r="DP88" s="18">
        <f>DO88*VLOOKUP('Données projet'!$B$14,Paramètres!$A$1:$I$89,3,0)*VLOOKUP('Données projet'!$B$14,Paramètres!$A$1:$I$89,5,0)</f>
        <v>262.39199999999977</v>
      </c>
      <c r="DQ88" s="14">
        <f t="shared" si="97"/>
        <v>63.231983614474892</v>
      </c>
      <c r="DR88" s="22">
        <f t="shared" si="70"/>
        <v>567.12843812854328</v>
      </c>
      <c r="DS88" s="62">
        <f t="shared" si="71"/>
        <v>860.46177146187665</v>
      </c>
      <c r="DT88" s="62">
        <f ca="1">AVERAGE(OFFSET($DS$3,0,0,'Données projet'!$E$14+1,1))-AVERAGE(OFFSET($H$3,0,0,'Données projet'!$E$14+1,1))</f>
        <v>430.21146937947236</v>
      </c>
      <c r="DU88" s="62">
        <f t="shared" si="98"/>
        <v>231.36959598460686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245.25496369542458</v>
      </c>
      <c r="T89" s="62">
        <f t="shared" si="88"/>
        <v>342.30266518164211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2.5006556825246659E-13</v>
      </c>
      <c r="AK89" s="14">
        <f t="shared" si="89"/>
        <v>3.3765445850268018E-12</v>
      </c>
      <c r="AL89" s="22">
        <f t="shared" si="58"/>
        <v>6.3163460169613921E-12</v>
      </c>
      <c r="AM89" s="62">
        <f t="shared" si="59"/>
        <v>293.33333333333962</v>
      </c>
      <c r="AN89" s="62">
        <f ca="1">AVERAGE(OFFSET($AM$3,0,0,'Données projet'!$E$10+1,1))-AVERAGE(OFFSET($H$3,0,0,'Données projet'!$E$10+1,1))</f>
        <v>295.09692454113895</v>
      </c>
      <c r="AO89" s="62">
        <f t="shared" si="90"/>
        <v>273.76778696973071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17.8</v>
      </c>
      <c r="BD89" s="13">
        <f>IF('Données projet'!$A$88&gt;35,BD88+BC89-BL88,IF(A89&lt;'Données projet'!$A$88,$BA$205^A89,IF(A89='Données projet'!$A$88,'Données projet'!$B$88,BD88+BC89-BL88)))</f>
        <v>730.80000000000007</v>
      </c>
      <c r="BE89" s="14">
        <f>BD89*VLOOKUP('Données projet'!$B$11,Paramètres!$A$1:$I$89,3,0)*VLOOKUP('Données projet'!$B$11,Paramètres!$A$1:$I$89,5,0)</f>
        <v>342.01440000000002</v>
      </c>
      <c r="BF89" s="14">
        <f t="shared" si="91"/>
        <v>79.915991022086629</v>
      </c>
      <c r="BG89" s="22">
        <f t="shared" si="61"/>
        <v>734.8620976968009</v>
      </c>
      <c r="BH89" s="62">
        <f t="shared" si="62"/>
        <v>1028.1954310301342</v>
      </c>
      <c r="BI89" s="62">
        <f ca="1">AVERAGE(OFFSET($BH$3,0,0,'Données projet'!$E$11+1,1))-AVERAGE(OFFSET($H$3,0,0,'Données projet'!$E$11+1,1))</f>
        <v>399.92909819003523</v>
      </c>
      <c r="BJ89" s="62">
        <f t="shared" si="92"/>
        <v>163.7053537268381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-4.5474735088646412E-13</v>
      </c>
      <c r="BZ89" s="14">
        <f>BY89*VLOOKUP('Données projet'!$B$12,Paramètres!$A$1:$I$89,3,0)*VLOOKUP('Données projet'!$B$12,Paramètres!$A$1:$I$89,5,0)</f>
        <v>-2.7193891583010558E-13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309.32324918719803</v>
      </c>
      <c r="CE89" s="62">
        <f t="shared" si="94"/>
        <v>302.54354650449721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IF('Données projet'!$A$140&gt;35,CT88+CS89-DB88,IF(A89&lt;'Données projet'!$A$140,$CQ$205^A89,IF(A89='Données projet'!$A$140,'Données projet'!$B$140,CT88+CS89-DB88)))</f>
        <v>253.19999999999976</v>
      </c>
      <c r="CU89" s="18">
        <f>CT89*VLOOKUP('Données projet'!$B$13,Paramètres!$A$1:$I$89,3,0)*VLOOKUP('Données projet'!$B$13,Paramètres!$A$1:$I$89,5,0)</f>
        <v>256.74479999999977</v>
      </c>
      <c r="CV89" s="14">
        <f t="shared" si="95"/>
        <v>62.027992887126103</v>
      </c>
      <c r="CW89" s="22">
        <f t="shared" si="67"/>
        <v>555.19594761174415</v>
      </c>
      <c r="CX89" s="62">
        <f t="shared" si="68"/>
        <v>848.52928094507752</v>
      </c>
      <c r="CY89" s="62">
        <f ca="1">AVERAGE(OFFSET($CX$3,0,0,'Données projet'!$E$13+1,1))-AVERAGE(OFFSET($H$3,0,0,'Données projet'!$E$13+1,1))</f>
        <v>477.00263959594946</v>
      </c>
      <c r="CZ89" s="62">
        <f t="shared" si="96"/>
        <v>254.25036207346591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253.19999999999976</v>
      </c>
      <c r="DP89" s="18">
        <f>DO89*VLOOKUP('Données projet'!$B$14,Paramètres!$A$1:$I$89,3,0)*VLOOKUP('Données projet'!$B$14,Paramètres!$A$1:$I$89,5,0)</f>
        <v>229.09535999999977</v>
      </c>
      <c r="DQ89" s="14">
        <f t="shared" si="97"/>
        <v>56.087032370558362</v>
      </c>
      <c r="DR89" s="22">
        <f t="shared" si="70"/>
        <v>496.69266671205543</v>
      </c>
      <c r="DS89" s="62">
        <f t="shared" si="71"/>
        <v>790.02600004538874</v>
      </c>
      <c r="DT89" s="62">
        <f ca="1">AVERAGE(OFFSET($DS$3,0,0,'Données projet'!$E$14+1,1))-AVERAGE(OFFSET($H$3,0,0,'Données projet'!$E$14+1,1))</f>
        <v>430.21146937947236</v>
      </c>
      <c r="DU89" s="62">
        <f t="shared" si="98"/>
        <v>231.36959598460686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245.25496369542458</v>
      </c>
      <c r="T90" s="62">
        <f t="shared" si="88"/>
        <v>342.30266518164211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2.5006556825246659E-13</v>
      </c>
      <c r="AK90" s="14">
        <f t="shared" si="89"/>
        <v>3.3765445850268018E-12</v>
      </c>
      <c r="AL90" s="22">
        <f t="shared" si="58"/>
        <v>6.3163460169613921E-12</v>
      </c>
      <c r="AM90" s="62">
        <f t="shared" si="59"/>
        <v>293.33333333333962</v>
      </c>
      <c r="AN90" s="62">
        <f ca="1">AVERAGE(OFFSET($AM$3,0,0,'Données projet'!$E$10+1,1))-AVERAGE(OFFSET($H$3,0,0,'Données projet'!$E$10+1,1))</f>
        <v>295.09692454113895</v>
      </c>
      <c r="AO90" s="62">
        <f t="shared" si="90"/>
        <v>273.76778696973071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17.8</v>
      </c>
      <c r="BD90" s="13">
        <f>IF('Données projet'!$A$88&gt;35,BD89+BC90-BL89,IF(A90&lt;'Données projet'!$A$88,$BA$205^A90,IF(A90='Données projet'!$A$88,'Données projet'!$B$88,BD89+BC90-BL89)))</f>
        <v>748.6</v>
      </c>
      <c r="BE90" s="14">
        <f>BD90*VLOOKUP('Données projet'!$B$11,Paramètres!$A$1:$I$89,3,0)*VLOOKUP('Données projet'!$B$11,Paramètres!$A$1:$I$89,5,0)</f>
        <v>350.34479999999996</v>
      </c>
      <c r="BF90" s="14">
        <f t="shared" si="91"/>
        <v>81.633505069784817</v>
      </c>
      <c r="BG90" s="22">
        <f t="shared" si="61"/>
        <v>752.36221466320842</v>
      </c>
      <c r="BH90" s="62">
        <f t="shared" si="62"/>
        <v>1045.6955479965418</v>
      </c>
      <c r="BI90" s="62">
        <f ca="1">AVERAGE(OFFSET($BH$3,0,0,'Données projet'!$E$11+1,1))-AVERAGE(OFFSET($H$3,0,0,'Données projet'!$E$11+1,1))</f>
        <v>399.92909819003523</v>
      </c>
      <c r="BJ90" s="62">
        <f t="shared" si="92"/>
        <v>163.7053537268381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-4.5474735088646412E-13</v>
      </c>
      <c r="BZ90" s="14">
        <f>BY90*VLOOKUP('Données projet'!$B$12,Paramètres!$A$1:$I$89,3,0)*VLOOKUP('Données projet'!$B$12,Paramètres!$A$1:$I$89,5,0)</f>
        <v>-2.7193891583010558E-13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309.32324918719803</v>
      </c>
      <c r="CE90" s="62">
        <f t="shared" si="94"/>
        <v>302.54354650449721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IF('Données projet'!$A$140&gt;35,CT89+CS90-DB89,IF(A90&lt;'Données projet'!$A$140,$CQ$205^A90,IF(A90='Données projet'!$A$140,'Données projet'!$B$140,CT89+CS90-DB89)))</f>
        <v>258.39999999999975</v>
      </c>
      <c r="CU90" s="18">
        <f>CT90*VLOOKUP('Données projet'!$B$13,Paramètres!$A$1:$I$89,3,0)*VLOOKUP('Données projet'!$B$13,Paramètres!$A$1:$I$89,5,0)</f>
        <v>262.01759999999973</v>
      </c>
      <c r="CV90" s="14">
        <f t="shared" si="95"/>
        <v>63.152255067978103</v>
      </c>
      <c r="CW90" s="22">
        <f t="shared" si="67"/>
        <v>566.33749757672797</v>
      </c>
      <c r="CX90" s="62">
        <f t="shared" si="68"/>
        <v>859.67083091006134</v>
      </c>
      <c r="CY90" s="62">
        <f ca="1">AVERAGE(OFFSET($CX$3,0,0,'Données projet'!$E$13+1,1))-AVERAGE(OFFSET($H$3,0,0,'Données projet'!$E$13+1,1))</f>
        <v>477.00263959594946</v>
      </c>
      <c r="CZ90" s="62">
        <f t="shared" si="96"/>
        <v>254.25036207346591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258.39999999999975</v>
      </c>
      <c r="DP90" s="18">
        <f>DO90*VLOOKUP('Données projet'!$B$14,Paramètres!$A$1:$I$89,3,0)*VLOOKUP('Données projet'!$B$14,Paramètres!$A$1:$I$89,5,0)</f>
        <v>233.80031999999977</v>
      </c>
      <c r="DQ90" s="14">
        <f t="shared" si="97"/>
        <v>57.103614181373779</v>
      </c>
      <c r="DR90" s="22">
        <f t="shared" si="70"/>
        <v>506.65768536589218</v>
      </c>
      <c r="DS90" s="62">
        <f t="shared" si="71"/>
        <v>799.99101869922549</v>
      </c>
      <c r="DT90" s="62">
        <f ca="1">AVERAGE(OFFSET($DS$3,0,0,'Données projet'!$E$14+1,1))-AVERAGE(OFFSET($H$3,0,0,'Données projet'!$E$14+1,1))</f>
        <v>430.21146937947236</v>
      </c>
      <c r="DU90" s="62">
        <f t="shared" si="98"/>
        <v>231.36959598460686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245.25496369542458</v>
      </c>
      <c r="T91" s="62">
        <f t="shared" si="88"/>
        <v>342.30266518164211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2.5006556825246659E-13</v>
      </c>
      <c r="AK91" s="14">
        <f t="shared" si="89"/>
        <v>3.3765445850268018E-12</v>
      </c>
      <c r="AL91" s="22">
        <f t="shared" si="58"/>
        <v>6.3163460169613921E-12</v>
      </c>
      <c r="AM91" s="62">
        <f t="shared" si="59"/>
        <v>293.33333333333962</v>
      </c>
      <c r="AN91" s="62">
        <f ca="1">AVERAGE(OFFSET($AM$3,0,0,'Données projet'!$E$10+1,1))-AVERAGE(OFFSET($H$3,0,0,'Données projet'!$E$10+1,1))</f>
        <v>295.09692454113895</v>
      </c>
      <c r="AO91" s="62">
        <f t="shared" si="90"/>
        <v>273.76778696973071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17.8</v>
      </c>
      <c r="BD91" s="13">
        <f>IF('Données projet'!$A$88&gt;35,BD90+BC91-BL90,IF(A91&lt;'Données projet'!$A$88,$BA$205^A91,IF(A91='Données projet'!$A$88,'Données projet'!$B$88,BD90+BC91-BL90)))</f>
        <v>766.4</v>
      </c>
      <c r="BE91" s="14">
        <f>BD91*VLOOKUP('Données projet'!$B$11,Paramètres!$A$1:$I$89,3,0)*VLOOKUP('Données projet'!$B$11,Paramètres!$A$1:$I$89,5,0)</f>
        <v>358.67520000000002</v>
      </c>
      <c r="BF91" s="14">
        <f t="shared" si="91"/>
        <v>83.346271607947827</v>
      </c>
      <c r="BG91" s="22">
        <f t="shared" si="61"/>
        <v>769.85406305050913</v>
      </c>
      <c r="BH91" s="62">
        <f t="shared" si="62"/>
        <v>1063.1873963838425</v>
      </c>
      <c r="BI91" s="62">
        <f ca="1">AVERAGE(OFFSET($BH$3,0,0,'Données projet'!$E$11+1,1))-AVERAGE(OFFSET($H$3,0,0,'Données projet'!$E$11+1,1))</f>
        <v>399.92909819003523</v>
      </c>
      <c r="BJ91" s="62">
        <f t="shared" si="92"/>
        <v>163.7053537268381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-4.5474735088646412E-13</v>
      </c>
      <c r="BZ91" s="14">
        <f>BY91*VLOOKUP('Données projet'!$B$12,Paramètres!$A$1:$I$89,3,0)*VLOOKUP('Données projet'!$B$12,Paramètres!$A$1:$I$89,5,0)</f>
        <v>-2.7193891583010558E-13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309.32324918719803</v>
      </c>
      <c r="CE91" s="62">
        <f t="shared" si="94"/>
        <v>302.54354650449721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IF('Données projet'!$A$140&gt;35,CT90+CS91-DB90,IF(A91&lt;'Données projet'!$A$140,$CQ$205^A91,IF(A91='Données projet'!$A$140,'Données projet'!$B$140,CT90+CS91-DB90)))</f>
        <v>263.59999999999974</v>
      </c>
      <c r="CU91" s="18">
        <f>CT91*VLOOKUP('Données projet'!$B$13,Paramètres!$A$1:$I$89,3,0)*VLOOKUP('Données projet'!$B$13,Paramètres!$A$1:$I$89,5,0)</f>
        <v>267.29039999999975</v>
      </c>
      <c r="CV91" s="14">
        <f t="shared" si="95"/>
        <v>64.273886654661325</v>
      </c>
      <c r="CW91" s="22">
        <f t="shared" si="67"/>
        <v>577.47446592353469</v>
      </c>
      <c r="CX91" s="62">
        <f t="shared" si="68"/>
        <v>870.80779925686807</v>
      </c>
      <c r="CY91" s="62">
        <f ca="1">AVERAGE(OFFSET($CX$3,0,0,'Données projet'!$E$13+1,1))-AVERAGE(OFFSET($H$3,0,0,'Données projet'!$E$13+1,1))</f>
        <v>477.00263959594946</v>
      </c>
      <c r="CZ91" s="62">
        <f t="shared" si="96"/>
        <v>254.25036207346591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263.59999999999974</v>
      </c>
      <c r="DP91" s="18">
        <f>DO91*VLOOKUP('Données projet'!$B$14,Paramètres!$A$1:$I$89,3,0)*VLOOKUP('Données projet'!$B$14,Paramètres!$A$1:$I$89,5,0)</f>
        <v>238.50527999999974</v>
      </c>
      <c r="DQ91" s="14">
        <f t="shared" si="97"/>
        <v>58.117817352909832</v>
      </c>
      <c r="DR91" s="22">
        <f t="shared" si="70"/>
        <v>516.61856122298411</v>
      </c>
      <c r="DS91" s="62">
        <f t="shared" si="71"/>
        <v>809.95189455631748</v>
      </c>
      <c r="DT91" s="62">
        <f ca="1">AVERAGE(OFFSET($DS$3,0,0,'Données projet'!$E$14+1,1))-AVERAGE(OFFSET($H$3,0,0,'Données projet'!$E$14+1,1))</f>
        <v>430.21146937947236</v>
      </c>
      <c r="DU91" s="62">
        <f t="shared" si="98"/>
        <v>231.36959598460686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245.25496369542458</v>
      </c>
      <c r="T92" s="62">
        <f t="shared" si="88"/>
        <v>342.30266518164211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2.5006556825246659E-13</v>
      </c>
      <c r="AK92" s="14">
        <f t="shared" si="89"/>
        <v>3.3765445850268018E-12</v>
      </c>
      <c r="AL92" s="22">
        <f t="shared" si="58"/>
        <v>6.3163460169613921E-12</v>
      </c>
      <c r="AM92" s="62">
        <f t="shared" si="59"/>
        <v>293.33333333333962</v>
      </c>
      <c r="AN92" s="62">
        <f ca="1">AVERAGE(OFFSET($AM$3,0,0,'Données projet'!$E$10+1,1))-AVERAGE(OFFSET($H$3,0,0,'Données projet'!$E$10+1,1))</f>
        <v>295.09692454113895</v>
      </c>
      <c r="AO92" s="62">
        <f t="shared" si="90"/>
        <v>273.76778696973071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17.8</v>
      </c>
      <c r="BD92" s="13">
        <f>IF('Données projet'!$A$88&gt;35,BD91+BC92-BL91,IF(A92&lt;'Données projet'!$A$88,$BA$205^A92,IF(A92='Données projet'!$A$88,'Données projet'!$B$88,BD91+BC92-BL91)))</f>
        <v>784.19999999999993</v>
      </c>
      <c r="BE92" s="14">
        <f>BD92*VLOOKUP('Données projet'!$B$11,Paramètres!$A$1:$I$89,3,0)*VLOOKUP('Données projet'!$B$11,Paramètres!$A$1:$I$89,5,0)</f>
        <v>367.00559999999996</v>
      </c>
      <c r="BF92" s="14">
        <f t="shared" si="91"/>
        <v>85.054413590443389</v>
      </c>
      <c r="BG92" s="22">
        <f t="shared" si="61"/>
        <v>787.33785700335545</v>
      </c>
      <c r="BH92" s="62">
        <f t="shared" si="62"/>
        <v>1080.6711903366888</v>
      </c>
      <c r="BI92" s="62">
        <f ca="1">AVERAGE(OFFSET($BH$3,0,0,'Données projet'!$E$11+1,1))-AVERAGE(OFFSET($H$3,0,0,'Données projet'!$E$11+1,1))</f>
        <v>399.92909819003523</v>
      </c>
      <c r="BJ92" s="62">
        <f t="shared" si="92"/>
        <v>163.7053537268381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-4.5474735088646412E-13</v>
      </c>
      <c r="BZ92" s="14">
        <f>BY92*VLOOKUP('Données projet'!$B$12,Paramètres!$A$1:$I$89,3,0)*VLOOKUP('Données projet'!$B$12,Paramètres!$A$1:$I$89,5,0)</f>
        <v>-2.7193891583010558E-13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309.32324918719803</v>
      </c>
      <c r="CE92" s="62">
        <f t="shared" si="94"/>
        <v>302.54354650449721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IF('Données projet'!$A$140&gt;35,CT91+CS92-DB91,IF(A92&lt;'Données projet'!$A$140,$CQ$205^A92,IF(A92='Données projet'!$A$140,'Données projet'!$B$140,CT91+CS92-DB91)))</f>
        <v>268.79999999999973</v>
      </c>
      <c r="CU92" s="18">
        <f>CT92*VLOOKUP('Données projet'!$B$13,Paramètres!$A$1:$I$89,3,0)*VLOOKUP('Données projet'!$B$13,Paramètres!$A$1:$I$89,5,0)</f>
        <v>272.56319999999977</v>
      </c>
      <c r="CV92" s="14">
        <f t="shared" si="95"/>
        <v>65.392945522034552</v>
      </c>
      <c r="CW92" s="22">
        <f t="shared" si="67"/>
        <v>588.6069534508764</v>
      </c>
      <c r="CX92" s="62">
        <f t="shared" si="68"/>
        <v>881.94028678420977</v>
      </c>
      <c r="CY92" s="62">
        <f ca="1">AVERAGE(OFFSET($CX$3,0,0,'Données projet'!$E$13+1,1))-AVERAGE(OFFSET($H$3,0,0,'Données projet'!$E$13+1,1))</f>
        <v>477.00263959594946</v>
      </c>
      <c r="CZ92" s="62">
        <f t="shared" si="96"/>
        <v>254.25036207346591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268.79999999999973</v>
      </c>
      <c r="DP92" s="18">
        <f>DO92*VLOOKUP('Données projet'!$B$14,Paramètres!$A$1:$I$89,3,0)*VLOOKUP('Données projet'!$B$14,Paramètres!$A$1:$I$89,5,0)</f>
        <v>243.21023999999974</v>
      </c>
      <c r="DQ92" s="14">
        <f t="shared" si="97"/>
        <v>59.129694216846687</v>
      </c>
      <c r="DR92" s="22">
        <f t="shared" si="70"/>
        <v>526.57538542767418</v>
      </c>
      <c r="DS92" s="62">
        <f t="shared" si="71"/>
        <v>819.90871876100755</v>
      </c>
      <c r="DT92" s="62">
        <f ca="1">AVERAGE(OFFSET($DS$3,0,0,'Données projet'!$E$14+1,1))-AVERAGE(OFFSET($H$3,0,0,'Données projet'!$E$14+1,1))</f>
        <v>430.21146937947236</v>
      </c>
      <c r="DU92" s="62">
        <f t="shared" si="98"/>
        <v>231.36959598460686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245.25496369542458</v>
      </c>
      <c r="T93" s="62">
        <f t="shared" si="88"/>
        <v>342.30266518164211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2.5006556825246659E-13</v>
      </c>
      <c r="AK93" s="14">
        <f t="shared" si="89"/>
        <v>3.3765445850268018E-12</v>
      </c>
      <c r="AL93" s="22">
        <f t="shared" si="58"/>
        <v>6.3163460169613921E-12</v>
      </c>
      <c r="AM93" s="62">
        <f t="shared" si="59"/>
        <v>293.33333333333962</v>
      </c>
      <c r="AN93" s="62">
        <f ca="1">AVERAGE(OFFSET($AM$3,0,0,'Données projet'!$E$10+1,1))-AVERAGE(OFFSET($H$3,0,0,'Données projet'!$E$10+1,1))</f>
        <v>295.09692454113895</v>
      </c>
      <c r="AO93" s="62">
        <f t="shared" si="90"/>
        <v>273.76778696973071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802</v>
      </c>
      <c r="BB93" s="13">
        <f>VLOOKUP(A93,'Données projet'!$A$87:$I$107,9,0)</f>
        <v>17.8</v>
      </c>
      <c r="BC93" s="13">
        <f t="array" ref="BC93">INDEX(BB:BB,MIN(IF(ISNUMBER(BB93:BB289),ROW(BB93:BB289),"")))</f>
        <v>17.8</v>
      </c>
      <c r="BD93" s="13">
        <f>IF('Données projet'!$A$88&gt;35,BD92+BC93-BL92,IF(A93&lt;'Données projet'!$A$88,$BA$205^A93,IF(A93='Données projet'!$A$88,'Données projet'!$B$88,BD92+BC93-BL92)))</f>
        <v>801.99999999999989</v>
      </c>
      <c r="BE93" s="14">
        <f>BD93*VLOOKUP('Données projet'!$B$11,Paramètres!$A$1:$I$89,3,0)*VLOOKUP('Données projet'!$B$11,Paramètres!$A$1:$I$89,5,0)</f>
        <v>375.33599999999996</v>
      </c>
      <c r="BF93" s="14">
        <f t="shared" si="91"/>
        <v>86.75804807087205</v>
      </c>
      <c r="BG93" s="22">
        <f t="shared" si="61"/>
        <v>804.81380039010207</v>
      </c>
      <c r="BH93" s="62">
        <f t="shared" si="62"/>
        <v>1098.1471337234354</v>
      </c>
      <c r="BI93" s="62">
        <f ca="1">AVERAGE(OFFSET($BH$3,0,0,'Données projet'!$E$11+1,1))-AVERAGE(OFFSET($H$3,0,0,'Données projet'!$E$11+1,1))</f>
        <v>399.92909819003523</v>
      </c>
      <c r="BJ93" s="62">
        <f t="shared" si="92"/>
        <v>163.7053537268381</v>
      </c>
      <c r="BK93" s="16">
        <f>IF(ISNA(VLOOKUP(A93,'Données projet'!$A$87:$I$107,3,0)),0,VLOOKUP(A93,'Données projet'!$A$87:$I$107,3,0))</f>
        <v>6</v>
      </c>
      <c r="BL93" s="16">
        <f>IF(ISNA(VLOOKUP(A93,'Données projet'!$A$87:$I$107,4,0)),0,VLOOKUP(A93,'Données projet'!$A$87:$I$107,4,0))</f>
        <v>97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-4.5474735088646412E-13</v>
      </c>
      <c r="BZ93" s="14">
        <f>BY93*VLOOKUP('Données projet'!$B$12,Paramètres!$A$1:$I$89,3,0)*VLOOKUP('Données projet'!$B$12,Paramètres!$A$1:$I$89,5,0)</f>
        <v>-2.7193891583010558E-13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309.32324918719803</v>
      </c>
      <c r="CE93" s="62">
        <f t="shared" si="94"/>
        <v>302.54354650449721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IF('Données projet'!$A$140&gt;35,CT92+CS93-DB92,IF(A93&lt;'Données projet'!$A$140,$CQ$205^A93,IF(A93='Données projet'!$A$140,'Données projet'!$B$140,CT92+CS93-DB92)))</f>
        <v>273.99999999999972</v>
      </c>
      <c r="CU93" s="18">
        <f>CT93*VLOOKUP('Données projet'!$B$13,Paramètres!$A$1:$I$89,3,0)*VLOOKUP('Données projet'!$B$13,Paramètres!$A$1:$I$89,5,0)</f>
        <v>277.83599999999973</v>
      </c>
      <c r="CV93" s="14">
        <f t="shared" si="95"/>
        <v>66.509487177652261</v>
      </c>
      <c r="CW93" s="22">
        <f t="shared" si="67"/>
        <v>599.73505683441056</v>
      </c>
      <c r="CX93" s="62">
        <f t="shared" si="68"/>
        <v>893.06839016774393</v>
      </c>
      <c r="CY93" s="62">
        <f ca="1">AVERAGE(OFFSET($CX$3,0,0,'Données projet'!$E$13+1,1))-AVERAGE(OFFSET($H$3,0,0,'Données projet'!$E$13+1,1))</f>
        <v>477.00263959594946</v>
      </c>
      <c r="CZ93" s="62">
        <f t="shared" si="96"/>
        <v>254.25036207346591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273.99999999999972</v>
      </c>
      <c r="DP93" s="18">
        <f>DO93*VLOOKUP('Données projet'!$B$14,Paramètres!$A$1:$I$89,3,0)*VLOOKUP('Données projet'!$B$14,Paramètres!$A$1:$I$89,5,0)</f>
        <v>247.91519999999971</v>
      </c>
      <c r="DQ93" s="14">
        <f t="shared" si="97"/>
        <v>60.139294964297406</v>
      </c>
      <c r="DR93" s="22">
        <f t="shared" si="70"/>
        <v>536.52824539615074</v>
      </c>
      <c r="DS93" s="62">
        <f t="shared" si="71"/>
        <v>829.86157872948411</v>
      </c>
      <c r="DT93" s="62">
        <f ca="1">AVERAGE(OFFSET($DS$3,0,0,'Données projet'!$E$14+1,1))-AVERAGE(OFFSET($H$3,0,0,'Données projet'!$E$14+1,1))</f>
        <v>430.21146937947236</v>
      </c>
      <c r="DU93" s="62">
        <f t="shared" si="98"/>
        <v>231.36959598460686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245.25496369542458</v>
      </c>
      <c r="T94" s="62">
        <f t="shared" si="88"/>
        <v>342.30266518164211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2.5006556825246659E-13</v>
      </c>
      <c r="AK94" s="14">
        <f t="shared" si="89"/>
        <v>3.3765445850268018E-12</v>
      </c>
      <c r="AL94" s="22">
        <f t="shared" si="58"/>
        <v>6.3163460169613921E-12</v>
      </c>
      <c r="AM94" s="62">
        <f t="shared" si="59"/>
        <v>293.33333333333962</v>
      </c>
      <c r="AN94" s="62">
        <f ca="1">AVERAGE(OFFSET($AM$3,0,0,'Données projet'!$E$10+1,1))-AVERAGE(OFFSET($H$3,0,0,'Données projet'!$E$10+1,1))</f>
        <v>295.09692454113895</v>
      </c>
      <c r="AO94" s="62">
        <f t="shared" si="90"/>
        <v>273.76778696973071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15</v>
      </c>
      <c r="BD94" s="13">
        <f>IF('Données projet'!$A$88&gt;35,BD93+BC94-BL93,IF(A94&lt;'Données projet'!$A$88,$BA$205^A94,IF(A94='Données projet'!$A$88,'Données projet'!$B$88,BD93+BC94-BL93)))</f>
        <v>719.99999999999989</v>
      </c>
      <c r="BE94" s="14">
        <f>BD94*VLOOKUP('Données projet'!$B$11,Paramètres!$A$1:$I$89,3,0)*VLOOKUP('Données projet'!$B$11,Paramètres!$A$1:$I$89,5,0)</f>
        <v>336.95999999999992</v>
      </c>
      <c r="BF94" s="14">
        <f t="shared" si="91"/>
        <v>78.871535242083567</v>
      </c>
      <c r="BG94" s="22">
        <f t="shared" si="61"/>
        <v>724.23992387996202</v>
      </c>
      <c r="BH94" s="62">
        <f t="shared" si="62"/>
        <v>1017.5732572132954</v>
      </c>
      <c r="BI94" s="62">
        <f ca="1">AVERAGE(OFFSET($BH$3,0,0,'Données projet'!$E$11+1,1))-AVERAGE(OFFSET($H$3,0,0,'Données projet'!$E$11+1,1))</f>
        <v>399.92909819003523</v>
      </c>
      <c r="BJ94" s="62">
        <f t="shared" si="92"/>
        <v>163.7053537268381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-4.5474735088646412E-13</v>
      </c>
      <c r="BZ94" s="14">
        <f>BY94*VLOOKUP('Données projet'!$B$12,Paramètres!$A$1:$I$89,3,0)*VLOOKUP('Données projet'!$B$12,Paramètres!$A$1:$I$89,5,0)</f>
        <v>-2.7193891583010558E-13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309.32324918719803</v>
      </c>
      <c r="CE94" s="62">
        <f t="shared" si="94"/>
        <v>302.54354650449721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IF('Données projet'!$A$140&gt;35,CT93+CS94-DB93,IF(A94&lt;'Données projet'!$A$140,$CQ$205^A94,IF(A94='Données projet'!$A$140,'Données projet'!$B$140,CT93+CS94-DB93)))</f>
        <v>279.1999999999997</v>
      </c>
      <c r="CU94" s="18">
        <f>CT94*VLOOKUP('Données projet'!$B$13,Paramètres!$A$1:$I$89,3,0)*VLOOKUP('Données projet'!$B$13,Paramètres!$A$1:$I$89,5,0)</f>
        <v>283.10879999999975</v>
      </c>
      <c r="CV94" s="14">
        <f t="shared" si="95"/>
        <v>67.623564901653808</v>
      </c>
      <c r="CW94" s="22">
        <f t="shared" si="67"/>
        <v>610.85886887037998</v>
      </c>
      <c r="CX94" s="62">
        <f t="shared" si="68"/>
        <v>904.19220220371335</v>
      </c>
      <c r="CY94" s="62">
        <f ca="1">AVERAGE(OFFSET($CX$3,0,0,'Données projet'!$E$13+1,1))-AVERAGE(OFFSET($H$3,0,0,'Données projet'!$E$13+1,1))</f>
        <v>477.00263959594946</v>
      </c>
      <c r="CZ94" s="62">
        <f t="shared" si="96"/>
        <v>254.25036207346591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279.1999999999997</v>
      </c>
      <c r="DP94" s="18">
        <f>DO94*VLOOKUP('Données projet'!$B$14,Paramètres!$A$1:$I$89,3,0)*VLOOKUP('Données projet'!$B$14,Paramètres!$A$1:$I$89,5,0)</f>
        <v>252.62015999999971</v>
      </c>
      <c r="DQ94" s="14">
        <f t="shared" si="97"/>
        <v>61.146667772298713</v>
      </c>
      <c r="DR94" s="22">
        <f t="shared" si="70"/>
        <v>546.477225036753</v>
      </c>
      <c r="DS94" s="62">
        <f t="shared" si="71"/>
        <v>839.81055837008626</v>
      </c>
      <c r="DT94" s="62">
        <f ca="1">AVERAGE(OFFSET($DS$3,0,0,'Données projet'!$E$14+1,1))-AVERAGE(OFFSET($H$3,0,0,'Données projet'!$E$14+1,1))</f>
        <v>430.21146937947236</v>
      </c>
      <c r="DU94" s="62">
        <f t="shared" si="98"/>
        <v>231.36959598460686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245.25496369542458</v>
      </c>
      <c r="T95" s="62">
        <f t="shared" si="88"/>
        <v>342.30266518164211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2.5006556825246659E-13</v>
      </c>
      <c r="AK95" s="14">
        <f t="shared" si="89"/>
        <v>3.3765445850268018E-12</v>
      </c>
      <c r="AL95" s="22">
        <f t="shared" si="58"/>
        <v>6.3163460169613921E-12</v>
      </c>
      <c r="AM95" s="62">
        <f t="shared" si="59"/>
        <v>293.33333333333962</v>
      </c>
      <c r="AN95" s="62">
        <f ca="1">AVERAGE(OFFSET($AM$3,0,0,'Données projet'!$E$10+1,1))-AVERAGE(OFFSET($H$3,0,0,'Données projet'!$E$10+1,1))</f>
        <v>295.09692454113895</v>
      </c>
      <c r="AO95" s="62">
        <f t="shared" si="90"/>
        <v>273.76778696973071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15</v>
      </c>
      <c r="BD95" s="13">
        <f>IF('Données projet'!$A$88&gt;35,BD94+BC95-BL94,IF(A95&lt;'Données projet'!$A$88,$BA$205^A95,IF(A95='Données projet'!$A$88,'Données projet'!$B$88,BD94+BC95-BL94)))</f>
        <v>734.99999999999989</v>
      </c>
      <c r="BE95" s="14">
        <f>BD95*VLOOKUP('Données projet'!$B$11,Paramètres!$A$1:$I$89,3,0)*VLOOKUP('Données projet'!$B$11,Paramètres!$A$1:$I$89,5,0)</f>
        <v>343.97999999999996</v>
      </c>
      <c r="BF95" s="14">
        <f t="shared" si="91"/>
        <v>80.321681832084693</v>
      </c>
      <c r="BG95" s="22">
        <f t="shared" si="61"/>
        <v>738.9920958575475</v>
      </c>
      <c r="BH95" s="62">
        <f t="shared" si="62"/>
        <v>1032.3254291908809</v>
      </c>
      <c r="BI95" s="62">
        <f ca="1">AVERAGE(OFFSET($BH$3,0,0,'Données projet'!$E$11+1,1))-AVERAGE(OFFSET($H$3,0,0,'Données projet'!$E$11+1,1))</f>
        <v>399.92909819003523</v>
      </c>
      <c r="BJ95" s="62">
        <f t="shared" si="92"/>
        <v>163.7053537268381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-4.5474735088646412E-13</v>
      </c>
      <c r="BZ95" s="14">
        <f>BY95*VLOOKUP('Données projet'!$B$12,Paramètres!$A$1:$I$89,3,0)*VLOOKUP('Données projet'!$B$12,Paramètres!$A$1:$I$89,5,0)</f>
        <v>-2.7193891583010558E-13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309.32324918719803</v>
      </c>
      <c r="CE95" s="62">
        <f t="shared" si="94"/>
        <v>302.54354650449721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IF('Données projet'!$A$140&gt;35,CT94+CS95-DB94,IF(A95&lt;'Données projet'!$A$140,$CQ$205^A95,IF(A95='Données projet'!$A$140,'Données projet'!$B$140,CT94+CS95-DB94)))</f>
        <v>284.39999999999969</v>
      </c>
      <c r="CU95" s="18">
        <f>CT95*VLOOKUP('Données projet'!$B$13,Paramètres!$A$1:$I$89,3,0)*VLOOKUP('Données projet'!$B$13,Paramètres!$A$1:$I$89,5,0)</f>
        <v>288.38159999999971</v>
      </c>
      <c r="CV95" s="14">
        <f t="shared" si="95"/>
        <v>68.735229875936554</v>
      </c>
      <c r="CW95" s="22">
        <f t="shared" si="67"/>
        <v>621.97847870058888</v>
      </c>
      <c r="CX95" s="62">
        <f t="shared" si="68"/>
        <v>915.31181203392225</v>
      </c>
      <c r="CY95" s="62">
        <f ca="1">AVERAGE(OFFSET($CX$3,0,0,'Données projet'!$E$13+1,1))-AVERAGE(OFFSET($H$3,0,0,'Données projet'!$E$13+1,1))</f>
        <v>477.00263959594946</v>
      </c>
      <c r="CZ95" s="62">
        <f t="shared" si="96"/>
        <v>254.25036207346591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284.39999999999969</v>
      </c>
      <c r="DP95" s="18">
        <f>DO95*VLOOKUP('Données projet'!$B$14,Paramètres!$A$1:$I$89,3,0)*VLOOKUP('Données projet'!$B$14,Paramètres!$A$1:$I$89,5,0)</f>
        <v>257.32511999999969</v>
      </c>
      <c r="DQ95" s="14">
        <f t="shared" si="97"/>
        <v>62.151858920612597</v>
      </c>
      <c r="DR95" s="22">
        <f t="shared" si="70"/>
        <v>556.42240495339968</v>
      </c>
      <c r="DS95" s="62">
        <f t="shared" si="71"/>
        <v>849.75573828673305</v>
      </c>
      <c r="DT95" s="62">
        <f ca="1">AVERAGE(OFFSET($DS$3,0,0,'Données projet'!$E$14+1,1))-AVERAGE(OFFSET($H$3,0,0,'Données projet'!$E$14+1,1))</f>
        <v>430.21146937947236</v>
      </c>
      <c r="DU95" s="62">
        <f t="shared" si="98"/>
        <v>231.36959598460686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245.25496369542458</v>
      </c>
      <c r="T96" s="62">
        <f t="shared" si="88"/>
        <v>342.30266518164211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2.5006556825246659E-13</v>
      </c>
      <c r="AK96" s="14">
        <f t="shared" si="89"/>
        <v>3.3765445850268018E-12</v>
      </c>
      <c r="AL96" s="22">
        <f t="shared" si="58"/>
        <v>6.3163460169613921E-12</v>
      </c>
      <c r="AM96" s="62">
        <f t="shared" si="59"/>
        <v>293.33333333333962</v>
      </c>
      <c r="AN96" s="62">
        <f ca="1">AVERAGE(OFFSET($AM$3,0,0,'Données projet'!$E$10+1,1))-AVERAGE(OFFSET($H$3,0,0,'Données projet'!$E$10+1,1))</f>
        <v>295.09692454113895</v>
      </c>
      <c r="AO96" s="62">
        <f t="shared" si="90"/>
        <v>273.76778696973071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15</v>
      </c>
      <c r="BD96" s="13">
        <f>IF('Données projet'!$A$88&gt;35,BD95+BC96-BL95,IF(A96&lt;'Données projet'!$A$88,$BA$205^A96,IF(A96='Données projet'!$A$88,'Données projet'!$B$88,BD95+BC96-BL95)))</f>
        <v>749.99999999999989</v>
      </c>
      <c r="BE96" s="14">
        <f>BD96*VLOOKUP('Données projet'!$B$11,Paramètres!$A$1:$I$89,3,0)*VLOOKUP('Données projet'!$B$11,Paramètres!$A$1:$I$89,5,0)</f>
        <v>350.99999999999994</v>
      </c>
      <c r="BF96" s="14">
        <f t="shared" si="91"/>
        <v>81.768387419963787</v>
      </c>
      <c r="BG96" s="22">
        <f t="shared" si="61"/>
        <v>753.73827475643691</v>
      </c>
      <c r="BH96" s="62">
        <f t="shared" si="62"/>
        <v>1047.0716080897703</v>
      </c>
      <c r="BI96" s="62">
        <f ca="1">AVERAGE(OFFSET($BH$3,0,0,'Données projet'!$E$11+1,1))-AVERAGE(OFFSET($H$3,0,0,'Données projet'!$E$11+1,1))</f>
        <v>399.92909819003523</v>
      </c>
      <c r="BJ96" s="62">
        <f t="shared" si="92"/>
        <v>163.7053537268381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-4.5474735088646412E-13</v>
      </c>
      <c r="BZ96" s="14">
        <f>BY96*VLOOKUP('Données projet'!$B$12,Paramètres!$A$1:$I$89,3,0)*VLOOKUP('Données projet'!$B$12,Paramètres!$A$1:$I$89,5,0)</f>
        <v>-2.7193891583010558E-13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309.32324918719803</v>
      </c>
      <c r="CE96" s="62">
        <f t="shared" si="94"/>
        <v>302.54354650449721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IF('Données projet'!$A$140&gt;35,CT95+CS96-DB95,IF(A96&lt;'Données projet'!$A$140,$CQ$205^A96,IF(A96='Données projet'!$A$140,'Données projet'!$B$140,CT95+CS96-DB95)))</f>
        <v>289.59999999999968</v>
      </c>
      <c r="CU96" s="18">
        <f>CT96*VLOOKUP('Données projet'!$B$13,Paramètres!$A$1:$I$89,3,0)*VLOOKUP('Données projet'!$B$13,Paramètres!$A$1:$I$89,5,0)</f>
        <v>293.65439999999973</v>
      </c>
      <c r="CV96" s="14">
        <f t="shared" si="95"/>
        <v>69.844531303614474</v>
      </c>
      <c r="CW96" s="22">
        <f t="shared" si="67"/>
        <v>633.09397202046136</v>
      </c>
      <c r="CX96" s="62">
        <f t="shared" si="68"/>
        <v>926.42730535379474</v>
      </c>
      <c r="CY96" s="62">
        <f ca="1">AVERAGE(OFFSET($CX$3,0,0,'Données projet'!$E$13+1,1))-AVERAGE(OFFSET($H$3,0,0,'Données projet'!$E$13+1,1))</f>
        <v>477.00263959594946</v>
      </c>
      <c r="CZ96" s="62">
        <f t="shared" si="96"/>
        <v>254.25036207346591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289.59999999999968</v>
      </c>
      <c r="DP96" s="18">
        <f>DO96*VLOOKUP('Données projet'!$B$14,Paramètres!$A$1:$I$89,3,0)*VLOOKUP('Données projet'!$B$14,Paramètres!$A$1:$I$89,5,0)</f>
        <v>262.03007999999966</v>
      </c>
      <c r="DQ96" s="14">
        <f t="shared" si="97"/>
        <v>63.154912899742527</v>
      </c>
      <c r="DR96" s="22">
        <f t="shared" si="70"/>
        <v>566.36386263371753</v>
      </c>
      <c r="DS96" s="62">
        <f t="shared" si="71"/>
        <v>859.6971959670509</v>
      </c>
      <c r="DT96" s="62">
        <f ca="1">AVERAGE(OFFSET($DS$3,0,0,'Données projet'!$E$14+1,1))-AVERAGE(OFFSET($H$3,0,0,'Données projet'!$E$14+1,1))</f>
        <v>430.21146937947236</v>
      </c>
      <c r="DU96" s="62">
        <f t="shared" si="98"/>
        <v>231.36959598460686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245.25496369542458</v>
      </c>
      <c r="T97" s="62">
        <f t="shared" si="88"/>
        <v>342.30266518164211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2.5006556825246659E-13</v>
      </c>
      <c r="AK97" s="14">
        <f t="shared" si="89"/>
        <v>3.3765445850268018E-12</v>
      </c>
      <c r="AL97" s="22">
        <f t="shared" si="58"/>
        <v>6.3163460169613921E-12</v>
      </c>
      <c r="AM97" s="62">
        <f t="shared" si="59"/>
        <v>293.33333333333962</v>
      </c>
      <c r="AN97" s="62">
        <f ca="1">AVERAGE(OFFSET($AM$3,0,0,'Données projet'!$E$10+1,1))-AVERAGE(OFFSET($H$3,0,0,'Données projet'!$E$10+1,1))</f>
        <v>295.09692454113895</v>
      </c>
      <c r="AO97" s="62">
        <f t="shared" si="90"/>
        <v>273.76778696973071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15</v>
      </c>
      <c r="BD97" s="13">
        <f>IF('Données projet'!$A$88&gt;35,BD96+BC97-BL96,IF(A97&lt;'Données projet'!$A$88,$BA$205^A97,IF(A97='Données projet'!$A$88,'Données projet'!$B$88,BD96+BC97-BL96)))</f>
        <v>764.99999999999989</v>
      </c>
      <c r="BE97" s="14">
        <f>BD97*VLOOKUP('Données projet'!$B$11,Paramètres!$A$1:$I$89,3,0)*VLOOKUP('Données projet'!$B$11,Paramètres!$A$1:$I$89,5,0)</f>
        <v>358.02</v>
      </c>
      <c r="BF97" s="14">
        <f t="shared" si="91"/>
        <v>83.211728757381735</v>
      </c>
      <c r="BG97" s="22">
        <f t="shared" si="61"/>
        <v>768.47859425243985</v>
      </c>
      <c r="BH97" s="62">
        <f t="shared" si="62"/>
        <v>1061.8119275857732</v>
      </c>
      <c r="BI97" s="62">
        <f ca="1">AVERAGE(OFFSET($BH$3,0,0,'Données projet'!$E$11+1,1))-AVERAGE(OFFSET($H$3,0,0,'Données projet'!$E$11+1,1))</f>
        <v>399.92909819003523</v>
      </c>
      <c r="BJ97" s="62">
        <f t="shared" si="92"/>
        <v>163.7053537268381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-4.5474735088646412E-13</v>
      </c>
      <c r="BZ97" s="14">
        <f>BY97*VLOOKUP('Données projet'!$B$12,Paramètres!$A$1:$I$89,3,0)*VLOOKUP('Données projet'!$B$12,Paramètres!$A$1:$I$89,5,0)</f>
        <v>-2.7193891583010558E-13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309.32324918719803</v>
      </c>
      <c r="CE97" s="62">
        <f t="shared" si="94"/>
        <v>302.54354650449721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IF('Données projet'!$A$140&gt;35,CT96+CS97-DB96,IF(A97&lt;'Données projet'!$A$140,$CQ$205^A97,IF(A97='Données projet'!$A$140,'Données projet'!$B$140,CT96+CS97-DB96)))</f>
        <v>294.79999999999967</v>
      </c>
      <c r="CU97" s="18">
        <f>CT97*VLOOKUP('Données projet'!$B$13,Paramètres!$A$1:$I$89,3,0)*VLOOKUP('Données projet'!$B$13,Paramètres!$A$1:$I$89,5,0)</f>
        <v>298.92719999999969</v>
      </c>
      <c r="CV97" s="14">
        <f t="shared" si="95"/>
        <v>70.951516519653524</v>
      </c>
      <c r="CW97" s="22">
        <f t="shared" si="67"/>
        <v>644.20543127172925</v>
      </c>
      <c r="CX97" s="62">
        <f t="shared" si="68"/>
        <v>937.53876460506262</v>
      </c>
      <c r="CY97" s="62">
        <f ca="1">AVERAGE(OFFSET($CX$3,0,0,'Données projet'!$E$13+1,1))-AVERAGE(OFFSET($H$3,0,0,'Données projet'!$E$13+1,1))</f>
        <v>477.00263959594946</v>
      </c>
      <c r="CZ97" s="62">
        <f t="shared" si="96"/>
        <v>254.25036207346591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294.79999999999967</v>
      </c>
      <c r="DP97" s="18">
        <f>DO97*VLOOKUP('Données projet'!$B$14,Paramètres!$A$1:$I$89,3,0)*VLOOKUP('Données projet'!$B$14,Paramètres!$A$1:$I$89,5,0)</f>
        <v>266.73503999999969</v>
      </c>
      <c r="DQ97" s="14">
        <f t="shared" si="97"/>
        <v>64.155872510973168</v>
      </c>
      <c r="DR97" s="22">
        <f t="shared" si="70"/>
        <v>576.30167262327768</v>
      </c>
      <c r="DS97" s="62">
        <f t="shared" si="71"/>
        <v>869.63500595661094</v>
      </c>
      <c r="DT97" s="62">
        <f ca="1">AVERAGE(OFFSET($DS$3,0,0,'Données projet'!$E$14+1,1))-AVERAGE(OFFSET($H$3,0,0,'Données projet'!$E$14+1,1))</f>
        <v>430.21146937947236</v>
      </c>
      <c r="DU97" s="62">
        <f t="shared" si="98"/>
        <v>231.36959598460686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245.25496369542458</v>
      </c>
      <c r="T98" s="62">
        <f t="shared" si="88"/>
        <v>342.30266518164211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2.5006556825246659E-13</v>
      </c>
      <c r="AK98" s="14">
        <f t="shared" si="89"/>
        <v>3.3765445850268018E-12</v>
      </c>
      <c r="AL98" s="22">
        <f t="shared" si="58"/>
        <v>6.3163460169613921E-12</v>
      </c>
      <c r="AM98" s="62">
        <f t="shared" si="59"/>
        <v>293.33333333333962</v>
      </c>
      <c r="AN98" s="62">
        <f ca="1">AVERAGE(OFFSET($AM$3,0,0,'Données projet'!$E$10+1,1))-AVERAGE(OFFSET($H$3,0,0,'Données projet'!$E$10+1,1))</f>
        <v>295.09692454113895</v>
      </c>
      <c r="AO98" s="62">
        <f t="shared" si="90"/>
        <v>273.76778696973071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15</v>
      </c>
      <c r="BD98" s="13">
        <f>IF('Données projet'!$A$88&gt;35,BD97+BC98-BL97,IF(A98&lt;'Données projet'!$A$88,$BA$205^A98,IF(A98='Données projet'!$A$88,'Données projet'!$B$88,BD97+BC98-BL97)))</f>
        <v>779.99999999999989</v>
      </c>
      <c r="BE98" s="14">
        <f>BD98*VLOOKUP('Données projet'!$B$11,Paramètres!$A$1:$I$89,3,0)*VLOOKUP('Données projet'!$B$11,Paramètres!$A$1:$I$89,5,0)</f>
        <v>365.03999999999996</v>
      </c>
      <c r="BF98" s="14">
        <f t="shared" si="91"/>
        <v>84.651779413976413</v>
      </c>
      <c r="BG98" s="22">
        <f t="shared" si="61"/>
        <v>783.21318247934221</v>
      </c>
      <c r="BH98" s="62">
        <f t="shared" si="62"/>
        <v>1076.5465158126756</v>
      </c>
      <c r="BI98" s="62">
        <f ca="1">AVERAGE(OFFSET($BH$3,0,0,'Données projet'!$E$11+1,1))-AVERAGE(OFFSET($H$3,0,0,'Données projet'!$E$11+1,1))</f>
        <v>399.92909819003523</v>
      </c>
      <c r="BJ98" s="62">
        <f t="shared" si="92"/>
        <v>163.7053537268381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-4.5474735088646412E-13</v>
      </c>
      <c r="BZ98" s="14">
        <f>BY98*VLOOKUP('Données projet'!$B$12,Paramètres!$A$1:$I$89,3,0)*VLOOKUP('Données projet'!$B$12,Paramètres!$A$1:$I$89,5,0)</f>
        <v>-2.7193891583010558E-13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309.32324918719803</v>
      </c>
      <c r="CE98" s="62">
        <f t="shared" si="94"/>
        <v>302.54354650449721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IF('Données projet'!$A$140&gt;35,CT97+CS98-DB97,IF(A98&lt;'Données projet'!$A$140,$CQ$205^A98,IF(A98='Données projet'!$A$140,'Données projet'!$B$140,CT97+CS98-DB97)))</f>
        <v>299.99999999999966</v>
      </c>
      <c r="CU98" s="18">
        <f>CT98*VLOOKUP('Données projet'!$B$13,Paramètres!$A$1:$I$89,3,0)*VLOOKUP('Données projet'!$B$13,Paramètres!$A$1:$I$89,5,0)</f>
        <v>304.19999999999965</v>
      </c>
      <c r="CV98" s="14">
        <f t="shared" si="95"/>
        <v>72.056231093481003</v>
      </c>
      <c r="CW98" s="22">
        <f t="shared" si="67"/>
        <v>655.31293582114552</v>
      </c>
      <c r="CX98" s="62">
        <f t="shared" si="68"/>
        <v>948.64626915447889</v>
      </c>
      <c r="CY98" s="62">
        <f ca="1">AVERAGE(OFFSET($CX$3,0,0,'Données projet'!$E$13+1,1))-AVERAGE(OFFSET($H$3,0,0,'Données projet'!$E$13+1,1))</f>
        <v>477.00263959594946</v>
      </c>
      <c r="CZ98" s="62">
        <f t="shared" si="96"/>
        <v>254.25036207346591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299.99999999999966</v>
      </c>
      <c r="DP98" s="18">
        <f>DO98*VLOOKUP('Données projet'!$B$14,Paramètres!$A$1:$I$89,3,0)*VLOOKUP('Données projet'!$B$14,Paramètres!$A$1:$I$89,5,0)</f>
        <v>271.43999999999971</v>
      </c>
      <c r="DQ98" s="14">
        <f t="shared" si="97"/>
        <v>65.154778959151116</v>
      </c>
      <c r="DR98" s="22">
        <f t="shared" si="70"/>
        <v>586.23590668718782</v>
      </c>
      <c r="DS98" s="62">
        <f t="shared" si="71"/>
        <v>879.56924002052119</v>
      </c>
      <c r="DT98" s="62">
        <f ca="1">AVERAGE(OFFSET($DS$3,0,0,'Données projet'!$E$14+1,1))-AVERAGE(OFFSET($H$3,0,0,'Données projet'!$E$14+1,1))</f>
        <v>430.21146937947236</v>
      </c>
      <c r="DU98" s="62">
        <f t="shared" si="98"/>
        <v>231.36959598460686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245.25496369542458</v>
      </c>
      <c r="T99" s="62">
        <f t="shared" si="88"/>
        <v>342.30266518164211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2.5006556825246659E-13</v>
      </c>
      <c r="AK99" s="14">
        <f t="shared" si="89"/>
        <v>3.3765445850268018E-12</v>
      </c>
      <c r="AL99" s="22">
        <f t="shared" si="58"/>
        <v>6.3163460169613921E-12</v>
      </c>
      <c r="AM99" s="62">
        <f t="shared" si="59"/>
        <v>293.33333333333962</v>
      </c>
      <c r="AN99" s="62">
        <f ca="1">AVERAGE(OFFSET($AM$3,0,0,'Données projet'!$E$10+1,1))-AVERAGE(OFFSET($H$3,0,0,'Données projet'!$E$10+1,1))</f>
        <v>295.09692454113895</v>
      </c>
      <c r="AO99" s="62">
        <f t="shared" si="90"/>
        <v>273.76778696973071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15</v>
      </c>
      <c r="BD99" s="13">
        <f>IF('Données projet'!$A$88&gt;35,BD98+BC99-BL98,IF(A99&lt;'Données projet'!$A$88,$BA$205^A99,IF(A99='Données projet'!$A$88,'Données projet'!$B$88,BD98+BC99-BL98)))</f>
        <v>794.99999999999989</v>
      </c>
      <c r="BE99" s="14">
        <f>BD99*VLOOKUP('Données projet'!$B$11,Paramètres!$A$1:$I$89,3,0)*VLOOKUP('Données projet'!$B$11,Paramètres!$A$1:$I$89,5,0)</f>
        <v>372.05999999999995</v>
      </c>
      <c r="BF99" s="14">
        <f t="shared" si="91"/>
        <v>86.08860996789744</v>
      </c>
      <c r="BG99" s="22">
        <f t="shared" si="61"/>
        <v>797.94216236075465</v>
      </c>
      <c r="BH99" s="62">
        <f t="shared" si="62"/>
        <v>1091.275495694088</v>
      </c>
      <c r="BI99" s="62">
        <f ca="1">AVERAGE(OFFSET($BH$3,0,0,'Données projet'!$E$11+1,1))-AVERAGE(OFFSET($H$3,0,0,'Données projet'!$E$11+1,1))</f>
        <v>399.92909819003523</v>
      </c>
      <c r="BJ99" s="62">
        <f t="shared" si="92"/>
        <v>163.7053537268381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-4.5474735088646412E-13</v>
      </c>
      <c r="BZ99" s="14">
        <f>BY99*VLOOKUP('Données projet'!$B$12,Paramètres!$A$1:$I$89,3,0)*VLOOKUP('Données projet'!$B$12,Paramètres!$A$1:$I$89,5,0)</f>
        <v>-2.7193891583010558E-13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309.32324918719803</v>
      </c>
      <c r="CE99" s="62">
        <f t="shared" si="94"/>
        <v>302.54354650449721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IF('Données projet'!$A$140&gt;35,CT98+CS99-DB98,IF(A99&lt;'Données projet'!$A$140,$CQ$205^A99,IF(A99='Données projet'!$A$140,'Données projet'!$B$140,CT98+CS99-DB98)))</f>
        <v>262.69999999999965</v>
      </c>
      <c r="CU99" s="18">
        <f>CT99*VLOOKUP('Données projet'!$B$13,Paramètres!$A$1:$I$89,3,0)*VLOOKUP('Données projet'!$B$13,Paramètres!$A$1:$I$89,5,0)</f>
        <v>266.37779999999964</v>
      </c>
      <c r="CV99" s="14">
        <f t="shared" si="95"/>
        <v>64.079943804672666</v>
      </c>
      <c r="CW99" s="22">
        <f t="shared" si="67"/>
        <v>575.54723712647092</v>
      </c>
      <c r="CX99" s="62">
        <f t="shared" si="68"/>
        <v>868.88057045980418</v>
      </c>
      <c r="CY99" s="62">
        <f ca="1">AVERAGE(OFFSET($CX$3,0,0,'Données projet'!$E$13+1,1))-AVERAGE(OFFSET($H$3,0,0,'Données projet'!$E$13+1,1))</f>
        <v>477.00263959594946</v>
      </c>
      <c r="CZ99" s="62">
        <f t="shared" si="96"/>
        <v>254.25036207346591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262.69999999999965</v>
      </c>
      <c r="DP99" s="18">
        <f>DO99*VLOOKUP('Données projet'!$B$14,Paramètres!$A$1:$I$89,3,0)*VLOOKUP('Données projet'!$B$14,Paramètres!$A$1:$I$89,5,0)</f>
        <v>237.69095999999968</v>
      </c>
      <c r="DQ99" s="14">
        <f t="shared" si="97"/>
        <v>57.942450096949344</v>
      </c>
      <c r="DR99" s="22">
        <f t="shared" si="70"/>
        <v>514.89485591885284</v>
      </c>
      <c r="DS99" s="62">
        <f t="shared" si="71"/>
        <v>808.22818925218621</v>
      </c>
      <c r="DT99" s="62">
        <f ca="1">AVERAGE(OFFSET($DS$3,0,0,'Données projet'!$E$14+1,1))-AVERAGE(OFFSET($H$3,0,0,'Données projet'!$E$14+1,1))</f>
        <v>430.21146937947236</v>
      </c>
      <c r="DU99" s="62">
        <f t="shared" si="98"/>
        <v>231.36959598460686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245.25496369542458</v>
      </c>
      <c r="T100" s="62">
        <f t="shared" si="88"/>
        <v>342.30266518164211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2.5006556825246659E-13</v>
      </c>
      <c r="AK100" s="14">
        <f t="shared" si="89"/>
        <v>3.3765445850268018E-12</v>
      </c>
      <c r="AL100" s="22">
        <f t="shared" si="58"/>
        <v>6.3163460169613921E-12</v>
      </c>
      <c r="AM100" s="62">
        <f t="shared" si="59"/>
        <v>293.33333333333962</v>
      </c>
      <c r="AN100" s="62">
        <f ca="1">AVERAGE(OFFSET($AM$3,0,0,'Données projet'!$E$10+1,1))-AVERAGE(OFFSET($H$3,0,0,'Données projet'!$E$10+1,1))</f>
        <v>295.09692454113895</v>
      </c>
      <c r="AO100" s="62">
        <f t="shared" si="90"/>
        <v>273.76778696973071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15</v>
      </c>
      <c r="BD100" s="13">
        <f>IF('Données projet'!$A$88&gt;35,BD99+BC100-BL99,IF(A100&lt;'Données projet'!$A$88,$BA$205^A100,IF(A100='Données projet'!$A$88,'Données projet'!$B$88,BD99+BC100-BL99)))</f>
        <v>809.99999999999989</v>
      </c>
      <c r="BE100" s="14">
        <f>BD100*VLOOKUP('Données projet'!$B$11,Paramètres!$A$1:$I$89,3,0)*VLOOKUP('Données projet'!$B$11,Paramètres!$A$1:$I$89,5,0)</f>
        <v>379.08</v>
      </c>
      <c r="BF100" s="14">
        <f t="shared" si="91"/>
        <v>87.522288181554913</v>
      </c>
      <c r="BG100" s="22">
        <f t="shared" si="61"/>
        <v>812.66565191620805</v>
      </c>
      <c r="BH100" s="62">
        <f t="shared" si="62"/>
        <v>1105.9989852495414</v>
      </c>
      <c r="BI100" s="62">
        <f ca="1">AVERAGE(OFFSET($BH$3,0,0,'Données projet'!$E$11+1,1))-AVERAGE(OFFSET($H$3,0,0,'Données projet'!$E$11+1,1))</f>
        <v>399.92909819003523</v>
      </c>
      <c r="BJ100" s="62">
        <f t="shared" si="92"/>
        <v>163.7053537268381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-4.5474735088646412E-13</v>
      </c>
      <c r="BZ100" s="14">
        <f>BY100*VLOOKUP('Données projet'!$B$12,Paramètres!$A$1:$I$89,3,0)*VLOOKUP('Données projet'!$B$12,Paramètres!$A$1:$I$89,5,0)</f>
        <v>-2.7193891583010558E-13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309.32324918719803</v>
      </c>
      <c r="CE100" s="62">
        <f t="shared" si="94"/>
        <v>302.54354650449721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IF('Données projet'!$A$140&gt;35,CT99+CS100-DB99,IF(A100&lt;'Données projet'!$A$140,$CQ$205^A100,IF(A100='Données projet'!$A$140,'Données projet'!$B$140,CT99+CS100-DB99)))</f>
        <v>267.39999999999964</v>
      </c>
      <c r="CU100" s="18">
        <f>CT100*VLOOKUP('Données projet'!$B$13,Paramètres!$A$1:$I$89,3,0)*VLOOKUP('Données projet'!$B$13,Paramètres!$A$1:$I$89,5,0)</f>
        <v>271.14359999999965</v>
      </c>
      <c r="CV100" s="14">
        <f t="shared" si="95"/>
        <v>65.091910336447413</v>
      </c>
      <c r="CW100" s="22">
        <f t="shared" si="67"/>
        <v>585.61018050264533</v>
      </c>
      <c r="CX100" s="62">
        <f t="shared" si="68"/>
        <v>878.94351383597859</v>
      </c>
      <c r="CY100" s="62">
        <f ca="1">AVERAGE(OFFSET($CX$3,0,0,'Données projet'!$E$13+1,1))-AVERAGE(OFFSET($H$3,0,0,'Données projet'!$E$13+1,1))</f>
        <v>477.00263959594946</v>
      </c>
      <c r="CZ100" s="62">
        <f t="shared" si="96"/>
        <v>254.25036207346591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267.39999999999964</v>
      </c>
      <c r="DP100" s="18">
        <f>DO100*VLOOKUP('Données projet'!$B$14,Paramètres!$A$1:$I$89,3,0)*VLOOKUP('Données projet'!$B$14,Paramètres!$A$1:$I$89,5,0)</f>
        <v>241.94351999999967</v>
      </c>
      <c r="DQ100" s="14">
        <f t="shared" si="97"/>
        <v>58.857491789961337</v>
      </c>
      <c r="DR100" s="22">
        <f t="shared" si="70"/>
        <v>523.89509553418213</v>
      </c>
      <c r="DS100" s="62">
        <f t="shared" si="71"/>
        <v>817.2284288675155</v>
      </c>
      <c r="DT100" s="62">
        <f ca="1">AVERAGE(OFFSET($DS$3,0,0,'Données projet'!$E$14+1,1))-AVERAGE(OFFSET($H$3,0,0,'Données projet'!$E$14+1,1))</f>
        <v>430.21146937947236</v>
      </c>
      <c r="DU100" s="62">
        <f t="shared" si="98"/>
        <v>231.36959598460686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245.25496369542458</v>
      </c>
      <c r="T101" s="62">
        <f t="shared" si="88"/>
        <v>342.30266518164211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2.5006556825246659E-13</v>
      </c>
      <c r="AK101" s="14">
        <f t="shared" si="89"/>
        <v>3.3765445850268018E-12</v>
      </c>
      <c r="AL101" s="22">
        <f t="shared" si="58"/>
        <v>6.3163460169613921E-12</v>
      </c>
      <c r="AM101" s="62">
        <f t="shared" si="59"/>
        <v>293.33333333333962</v>
      </c>
      <c r="AN101" s="62">
        <f ca="1">AVERAGE(OFFSET($AM$3,0,0,'Données projet'!$E$10+1,1))-AVERAGE(OFFSET($H$3,0,0,'Données projet'!$E$10+1,1))</f>
        <v>295.09692454113895</v>
      </c>
      <c r="AO101" s="62">
        <f t="shared" si="90"/>
        <v>273.76778696973071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15</v>
      </c>
      <c r="BD101" s="13">
        <f>IF('Données projet'!$A$88&gt;35,BD100+BC101-BL100,IF(A101&lt;'Données projet'!$A$88,$BA$205^A101,IF(A101='Données projet'!$A$88,'Données projet'!$B$88,BD100+BC101-BL100)))</f>
        <v>824.99999999999989</v>
      </c>
      <c r="BE101" s="14">
        <f>BD101*VLOOKUP('Données projet'!$B$11,Paramètres!$A$1:$I$89,3,0)*VLOOKUP('Données projet'!$B$11,Paramètres!$A$1:$I$89,5,0)</f>
        <v>386.09999999999997</v>
      </c>
      <c r="BF101" s="14">
        <f t="shared" si="91"/>
        <v>88.952879163979915</v>
      </c>
      <c r="BG101" s="22">
        <f t="shared" si="61"/>
        <v>827.38376454393153</v>
      </c>
      <c r="BH101" s="62">
        <f t="shared" si="62"/>
        <v>1120.7170978772649</v>
      </c>
      <c r="BI101" s="62">
        <f ca="1">AVERAGE(OFFSET($BH$3,0,0,'Données projet'!$E$11+1,1))-AVERAGE(OFFSET($H$3,0,0,'Données projet'!$E$11+1,1))</f>
        <v>399.92909819003523</v>
      </c>
      <c r="BJ101" s="62">
        <f t="shared" si="92"/>
        <v>163.7053537268381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-4.5474735088646412E-13</v>
      </c>
      <c r="BZ101" s="14">
        <f>BY101*VLOOKUP('Données projet'!$B$12,Paramètres!$A$1:$I$89,3,0)*VLOOKUP('Données projet'!$B$12,Paramètres!$A$1:$I$89,5,0)</f>
        <v>-2.7193891583010558E-13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309.32324918719803</v>
      </c>
      <c r="CE101" s="62">
        <f t="shared" si="94"/>
        <v>302.54354650449721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IF('Données projet'!$A$140&gt;35,CT100+CS101-DB100,IF(A101&lt;'Données projet'!$A$140,$CQ$205^A101,IF(A101='Données projet'!$A$140,'Données projet'!$B$140,CT100+CS101-DB100)))</f>
        <v>272.09999999999962</v>
      </c>
      <c r="CU101" s="18">
        <f>CT101*VLOOKUP('Données projet'!$B$13,Paramètres!$A$1:$I$89,3,0)*VLOOKUP('Données projet'!$B$13,Paramètres!$A$1:$I$89,5,0)</f>
        <v>275.90939999999961</v>
      </c>
      <c r="CV101" s="14">
        <f t="shared" si="95"/>
        <v>66.101808465810961</v>
      </c>
      <c r="CW101" s="22">
        <f t="shared" si="67"/>
        <v>595.66952141128684</v>
      </c>
      <c r="CX101" s="62">
        <f t="shared" si="68"/>
        <v>889.00285474462021</v>
      </c>
      <c r="CY101" s="62">
        <f ca="1">AVERAGE(OFFSET($CX$3,0,0,'Données projet'!$E$13+1,1))-AVERAGE(OFFSET($H$3,0,0,'Données projet'!$E$13+1,1))</f>
        <v>477.00263959594946</v>
      </c>
      <c r="CZ101" s="62">
        <f t="shared" si="96"/>
        <v>254.25036207346591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272.09999999999962</v>
      </c>
      <c r="DP101" s="18">
        <f>DO101*VLOOKUP('Données projet'!$B$14,Paramètres!$A$1:$I$89,3,0)*VLOOKUP('Données projet'!$B$14,Paramètres!$A$1:$I$89,5,0)</f>
        <v>246.19607999999968</v>
      </c>
      <c r="DQ101" s="14">
        <f t="shared" si="97"/>
        <v>59.770663189456016</v>
      </c>
      <c r="DR101" s="22">
        <f t="shared" si="70"/>
        <v>532.89207772163536</v>
      </c>
      <c r="DS101" s="62">
        <f t="shared" si="71"/>
        <v>826.22541105496862</v>
      </c>
      <c r="DT101" s="62">
        <f ca="1">AVERAGE(OFFSET($DS$3,0,0,'Données projet'!$E$14+1,1))-AVERAGE(OFFSET($H$3,0,0,'Données projet'!$E$14+1,1))</f>
        <v>430.21146937947236</v>
      </c>
      <c r="DU101" s="62">
        <f t="shared" si="98"/>
        <v>231.36959598460686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245.25496369542458</v>
      </c>
      <c r="T102" s="62">
        <f t="shared" si="88"/>
        <v>342.30266518164211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2.5006556825246659E-13</v>
      </c>
      <c r="AK102" s="14">
        <f t="shared" si="89"/>
        <v>3.3765445850268018E-12</v>
      </c>
      <c r="AL102" s="22">
        <f t="shared" si="58"/>
        <v>6.3163460169613921E-12</v>
      </c>
      <c r="AM102" s="62">
        <f t="shared" si="59"/>
        <v>293.33333333333962</v>
      </c>
      <c r="AN102" s="62">
        <f ca="1">AVERAGE(OFFSET($AM$3,0,0,'Données projet'!$E$10+1,1))-AVERAGE(OFFSET($H$3,0,0,'Données projet'!$E$10+1,1))</f>
        <v>295.09692454113895</v>
      </c>
      <c r="AO102" s="62">
        <f t="shared" si="90"/>
        <v>273.76778696973071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15</v>
      </c>
      <c r="BD102" s="13">
        <f>IF('Données projet'!$A$88&gt;35,BD101+BC102-BL101,IF(A102&lt;'Données projet'!$A$88,$BA$205^A102,IF(A102='Données projet'!$A$88,'Données projet'!$B$88,BD101+BC102-BL101)))</f>
        <v>839.99999999999989</v>
      </c>
      <c r="BE102" s="14">
        <f>BD102*VLOOKUP('Données projet'!$B$11,Paramètres!$A$1:$I$89,3,0)*VLOOKUP('Données projet'!$B$11,Paramètres!$A$1:$I$89,5,0)</f>
        <v>393.11999999999989</v>
      </c>
      <c r="BF102" s="14">
        <f t="shared" si="91"/>
        <v>90.380445521044919</v>
      </c>
      <c r="BG102" s="22">
        <f t="shared" si="61"/>
        <v>842.09660928248638</v>
      </c>
      <c r="BH102" s="62">
        <f t="shared" si="62"/>
        <v>1135.4299426158198</v>
      </c>
      <c r="BI102" s="62">
        <f ca="1">AVERAGE(OFFSET($BH$3,0,0,'Données projet'!$E$11+1,1))-AVERAGE(OFFSET($H$3,0,0,'Données projet'!$E$11+1,1))</f>
        <v>399.92909819003523</v>
      </c>
      <c r="BJ102" s="62">
        <f t="shared" si="92"/>
        <v>163.7053537268381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-4.5474735088646412E-13</v>
      </c>
      <c r="BZ102" s="14">
        <f>BY102*VLOOKUP('Données projet'!$B$12,Paramètres!$A$1:$I$89,3,0)*VLOOKUP('Données projet'!$B$12,Paramètres!$A$1:$I$89,5,0)</f>
        <v>-2.7193891583010558E-13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309.32324918719803</v>
      </c>
      <c r="CE102" s="62">
        <f t="shared" si="94"/>
        <v>302.54354650449721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IF('Données projet'!$A$140&gt;35,CT101+CS102-DB101,IF(A102&lt;'Données projet'!$A$140,$CQ$205^A102,IF(A102='Données projet'!$A$140,'Données projet'!$B$140,CT101+CS102-DB101)))</f>
        <v>276.79999999999961</v>
      </c>
      <c r="CU102" s="18">
        <f>CT102*VLOOKUP('Données projet'!$B$13,Paramètres!$A$1:$I$89,3,0)*VLOOKUP('Données projet'!$B$13,Paramètres!$A$1:$I$89,5,0)</f>
        <v>280.67519999999962</v>
      </c>
      <c r="CV102" s="14">
        <f t="shared" si="95"/>
        <v>67.109678043026435</v>
      </c>
      <c r="CW102" s="22">
        <f t="shared" si="67"/>
        <v>605.72532925827045</v>
      </c>
      <c r="CX102" s="62">
        <f t="shared" si="68"/>
        <v>899.05866259160371</v>
      </c>
      <c r="CY102" s="62">
        <f ca="1">AVERAGE(OFFSET($CX$3,0,0,'Données projet'!$E$13+1,1))-AVERAGE(OFFSET($H$3,0,0,'Données projet'!$E$13+1,1))</f>
        <v>477.00263959594946</v>
      </c>
      <c r="CZ102" s="62">
        <f t="shared" si="96"/>
        <v>254.25036207346591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276.79999999999961</v>
      </c>
      <c r="DP102" s="18">
        <f>DO102*VLOOKUP('Données projet'!$B$14,Paramètres!$A$1:$I$89,3,0)*VLOOKUP('Données projet'!$B$14,Paramètres!$A$1:$I$89,5,0)</f>
        <v>250.44863999999961</v>
      </c>
      <c r="DQ102" s="14">
        <f t="shared" si="97"/>
        <v>60.682000328889949</v>
      </c>
      <c r="DR102" s="22">
        <f t="shared" si="70"/>
        <v>541.88586523948277</v>
      </c>
      <c r="DS102" s="62">
        <f t="shared" si="71"/>
        <v>835.21919857281614</v>
      </c>
      <c r="DT102" s="62">
        <f ca="1">AVERAGE(OFFSET($DS$3,0,0,'Données projet'!$E$14+1,1))-AVERAGE(OFFSET($H$3,0,0,'Données projet'!$E$14+1,1))</f>
        <v>430.21146937947236</v>
      </c>
      <c r="DU102" s="62">
        <f t="shared" si="98"/>
        <v>231.36959598460686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245.25496369542458</v>
      </c>
      <c r="T103" s="62">
        <f t="shared" si="88"/>
        <v>342.30266518164211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2.5006556825246659E-13</v>
      </c>
      <c r="AK103" s="14">
        <f t="shared" si="89"/>
        <v>3.3765445850268018E-12</v>
      </c>
      <c r="AL103" s="22">
        <f t="shared" si="58"/>
        <v>6.3163460169613921E-12</v>
      </c>
      <c r="AM103" s="62">
        <f t="shared" si="59"/>
        <v>293.33333333333962</v>
      </c>
      <c r="AN103" s="62">
        <f ca="1">AVERAGE(OFFSET($AM$3,0,0,'Données projet'!$E$10+1,1))-AVERAGE(OFFSET($H$3,0,0,'Données projet'!$E$10+1,1))</f>
        <v>295.09692454113895</v>
      </c>
      <c r="AO103" s="62">
        <f t="shared" si="90"/>
        <v>273.76778696973071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855</v>
      </c>
      <c r="BB103" s="13">
        <f>VLOOKUP(A103,'Données projet'!$A$87:$I$107,9,0)</f>
        <v>15</v>
      </c>
      <c r="BC103" s="13">
        <f t="array" ref="BC103">INDEX(BB:BB,MIN(IF(ISNUMBER(BB103:BB299),ROW(BB103:BB299),"")))</f>
        <v>15</v>
      </c>
      <c r="BD103" s="13">
        <f>IF('Données projet'!$A$88&gt;35,BD102+BC103-BL102,IF(A103&lt;'Données projet'!$A$88,$BA$205^A103,IF(A103='Données projet'!$A$88,'Données projet'!$B$88,BD102+BC103-BL102)))</f>
        <v>854.99999999999989</v>
      </c>
      <c r="BE103" s="14">
        <f>BD103*VLOOKUP('Données projet'!$B$11,Paramètres!$A$1:$I$89,3,0)*VLOOKUP('Données projet'!$B$11,Paramètres!$A$1:$I$89,5,0)</f>
        <v>400.13999999999993</v>
      </c>
      <c r="BF103" s="14">
        <f t="shared" si="91"/>
        <v>91.805047494648534</v>
      </c>
      <c r="BG103" s="22">
        <f t="shared" si="61"/>
        <v>856.80429105317944</v>
      </c>
      <c r="BH103" s="62">
        <f t="shared" si="62"/>
        <v>1150.1376243865127</v>
      </c>
      <c r="BI103" s="62">
        <f ca="1">AVERAGE(OFFSET($BH$3,0,0,'Données projet'!$E$11+1,1))-AVERAGE(OFFSET($H$3,0,0,'Données projet'!$E$11+1,1))</f>
        <v>399.92909819003523</v>
      </c>
      <c r="BJ103" s="62">
        <f t="shared" si="92"/>
        <v>163.7053537268381</v>
      </c>
      <c r="BK103" s="16">
        <f>IF(ISNA(VLOOKUP(A103,'Données projet'!$A$87:$I$107,3,0)),0,VLOOKUP(A103,'Données projet'!$A$87:$I$107,3,0))</f>
        <v>7</v>
      </c>
      <c r="BL103" s="16">
        <f>IF(ISNA(VLOOKUP(A103,'Données projet'!$A$87:$I$107,4,0)),0,VLOOKUP(A103,'Données projet'!$A$87:$I$107,4,0))</f>
        <v>855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-4.5474735088646412E-13</v>
      </c>
      <c r="BZ103" s="14">
        <f>BY103*VLOOKUP('Données projet'!$B$12,Paramètres!$A$1:$I$89,3,0)*VLOOKUP('Données projet'!$B$12,Paramètres!$A$1:$I$89,5,0)</f>
        <v>-2.7193891583010558E-13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309.32324918719803</v>
      </c>
      <c r="CE103" s="62">
        <f t="shared" si="94"/>
        <v>302.54354650449721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IF('Données projet'!$A$140&gt;35,CT102+CS103-DB102,IF(A103&lt;'Données projet'!$A$140,$CQ$205^A103,IF(A103='Données projet'!$A$140,'Données projet'!$B$140,CT102+CS103-DB102)))</f>
        <v>281.4999999999996</v>
      </c>
      <c r="CU103" s="18">
        <f>CT103*VLOOKUP('Données projet'!$B$13,Paramètres!$A$1:$I$89,3,0)*VLOOKUP('Données projet'!$B$13,Paramètres!$A$1:$I$89,5,0)</f>
        <v>285.44099999999958</v>
      </c>
      <c r="CV103" s="14">
        <f t="shared" si="95"/>
        <v>68.115557487507047</v>
      </c>
      <c r="CW103" s="22">
        <f t="shared" si="67"/>
        <v>615.77767095740739</v>
      </c>
      <c r="CX103" s="62">
        <f t="shared" si="68"/>
        <v>909.11100429074077</v>
      </c>
      <c r="CY103" s="62">
        <f ca="1">AVERAGE(OFFSET($CX$3,0,0,'Données projet'!$E$13+1,1))-AVERAGE(OFFSET($H$3,0,0,'Données projet'!$E$13+1,1))</f>
        <v>477.00263959594946</v>
      </c>
      <c r="CZ103" s="62">
        <f t="shared" si="96"/>
        <v>254.25036207346591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281.4999999999996</v>
      </c>
      <c r="DP103" s="18">
        <f>DO103*VLOOKUP('Données projet'!$B$14,Paramètres!$A$1:$I$89,3,0)*VLOOKUP('Données projet'!$B$14,Paramètres!$A$1:$I$89,5,0)</f>
        <v>254.70119999999963</v>
      </c>
      <c r="DQ103" s="14">
        <f t="shared" si="97"/>
        <v>61.591537947915114</v>
      </c>
      <c r="DR103" s="22">
        <f t="shared" si="70"/>
        <v>550.87651859261814</v>
      </c>
      <c r="DS103" s="62">
        <f t="shared" si="71"/>
        <v>844.2098519259514</v>
      </c>
      <c r="DT103" s="62">
        <f ca="1">AVERAGE(OFFSET($DS$3,0,0,'Données projet'!$E$14+1,1))-AVERAGE(OFFSET($H$3,0,0,'Données projet'!$E$14+1,1))</f>
        <v>430.21146937947236</v>
      </c>
      <c r="DU103" s="62">
        <f t="shared" si="98"/>
        <v>231.36959598460686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245.25496369542458</v>
      </c>
      <c r="T104" s="62">
        <f t="shared" si="88"/>
        <v>342.30266518164211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2.5006556825246659E-13</v>
      </c>
      <c r="AK104" s="14">
        <f t="shared" si="89"/>
        <v>3.3765445850268018E-12</v>
      </c>
      <c r="AL104" s="22">
        <f t="shared" si="58"/>
        <v>6.3163460169613921E-12</v>
      </c>
      <c r="AM104" s="62">
        <f t="shared" si="59"/>
        <v>293.33333333333962</v>
      </c>
      <c r="AN104" s="62">
        <f ca="1">AVERAGE(OFFSET($AM$3,0,0,'Données projet'!$E$10+1,1))-AVERAGE(OFFSET($H$3,0,0,'Données projet'!$E$10+1,1))</f>
        <v>295.09692454113895</v>
      </c>
      <c r="AO104" s="62">
        <f t="shared" si="90"/>
        <v>273.76778696973071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-5.3205440053716299E-14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399.92909819003523</v>
      </c>
      <c r="BJ104" s="62">
        <f t="shared" si="92"/>
        <v>163.7053537268381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-4.5474735088646412E-13</v>
      </c>
      <c r="BZ104" s="14">
        <f>BY104*VLOOKUP('Données projet'!$B$12,Paramètres!$A$1:$I$89,3,0)*VLOOKUP('Données projet'!$B$12,Paramètres!$A$1:$I$89,5,0)</f>
        <v>-2.7193891583010558E-13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309.32324918719803</v>
      </c>
      <c r="CE104" s="62">
        <f t="shared" si="94"/>
        <v>302.54354650449721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IF('Données projet'!$A$140&gt;35,CT103+CS104-DB103,IF(A104&lt;'Données projet'!$A$140,$CQ$205^A104,IF(A104='Données projet'!$A$140,'Données projet'!$B$140,CT103+CS104-DB103)))</f>
        <v>286.19999999999959</v>
      </c>
      <c r="CU104" s="18">
        <f>CT104*VLOOKUP('Données projet'!$B$13,Paramètres!$A$1:$I$89,3,0)*VLOOKUP('Données projet'!$B$13,Paramètres!$A$1:$I$89,5,0)</f>
        <v>290.20679999999959</v>
      </c>
      <c r="CV104" s="14">
        <f t="shared" si="95"/>
        <v>69.119483862208341</v>
      </c>
      <c r="CW104" s="22">
        <f t="shared" si="67"/>
        <v>625.82661106001206</v>
      </c>
      <c r="CX104" s="62">
        <f t="shared" si="68"/>
        <v>919.15994439334531</v>
      </c>
      <c r="CY104" s="62">
        <f ca="1">AVERAGE(OFFSET($CX$3,0,0,'Données projet'!$E$13+1,1))-AVERAGE(OFFSET($H$3,0,0,'Données projet'!$E$13+1,1))</f>
        <v>477.00263959594946</v>
      </c>
      <c r="CZ104" s="62">
        <f t="shared" si="96"/>
        <v>254.25036207346591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286.19999999999959</v>
      </c>
      <c r="DP104" s="18">
        <f>DO104*VLOOKUP('Données projet'!$B$14,Paramètres!$A$1:$I$89,3,0)*VLOOKUP('Données projet'!$B$14,Paramètres!$A$1:$I$89,5,0)</f>
        <v>258.95375999999965</v>
      </c>
      <c r="DQ104" s="14">
        <f t="shared" si="97"/>
        <v>62.499309559645205</v>
      </c>
      <c r="DR104" s="22">
        <f t="shared" si="70"/>
        <v>559.86409614971478</v>
      </c>
      <c r="DS104" s="62">
        <f t="shared" si="71"/>
        <v>853.19742948304815</v>
      </c>
      <c r="DT104" s="62">
        <f ca="1">AVERAGE(OFFSET($DS$3,0,0,'Données projet'!$E$14+1,1))-AVERAGE(OFFSET($H$3,0,0,'Données projet'!$E$14+1,1))</f>
        <v>430.21146937947236</v>
      </c>
      <c r="DU104" s="62">
        <f t="shared" si="98"/>
        <v>231.36959598460686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245.25496369542458</v>
      </c>
      <c r="T105" s="62">
        <f t="shared" si="88"/>
        <v>342.30266518164211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2.5006556825246659E-13</v>
      </c>
      <c r="AK105" s="14">
        <f t="shared" si="89"/>
        <v>3.3765445850268018E-12</v>
      </c>
      <c r="AL105" s="22">
        <f t="shared" si="58"/>
        <v>6.3163460169613921E-12</v>
      </c>
      <c r="AM105" s="62">
        <f t="shared" si="59"/>
        <v>293.33333333333962</v>
      </c>
      <c r="AN105" s="62">
        <f ca="1">AVERAGE(OFFSET($AM$3,0,0,'Données projet'!$E$10+1,1))-AVERAGE(OFFSET($H$3,0,0,'Données projet'!$E$10+1,1))</f>
        <v>295.09692454113895</v>
      </c>
      <c r="AO105" s="62">
        <f t="shared" si="90"/>
        <v>273.76778696973071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-5.3205440053716299E-14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399.92909819003523</v>
      </c>
      <c r="BJ105" s="62">
        <f t="shared" si="92"/>
        <v>163.7053537268381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-4.5474735088646412E-13</v>
      </c>
      <c r="BZ105" s="14">
        <f>BY105*VLOOKUP('Données projet'!$B$12,Paramètres!$A$1:$I$89,3,0)*VLOOKUP('Données projet'!$B$12,Paramètres!$A$1:$I$89,5,0)</f>
        <v>-2.7193891583010558E-13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309.32324918719803</v>
      </c>
      <c r="CE105" s="62">
        <f t="shared" si="94"/>
        <v>302.54354650449721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IF('Données projet'!$A$140&gt;35,CT104+CS105-DB104,IF(A105&lt;'Données projet'!$A$140,$CQ$205^A105,IF(A105='Données projet'!$A$140,'Données projet'!$B$140,CT104+CS105-DB104)))</f>
        <v>290.89999999999958</v>
      </c>
      <c r="CU105" s="18">
        <f>CT105*VLOOKUP('Données projet'!$B$13,Paramètres!$A$1:$I$89,3,0)*VLOOKUP('Données projet'!$B$13,Paramètres!$A$1:$I$89,5,0)</f>
        <v>294.9725999999996</v>
      </c>
      <c r="CV105" s="14">
        <f t="shared" si="95"/>
        <v>70.121492942994351</v>
      </c>
      <c r="CW105" s="22">
        <f t="shared" si="67"/>
        <v>635.87221187571447</v>
      </c>
      <c r="CX105" s="62">
        <f t="shared" si="68"/>
        <v>929.20554520904784</v>
      </c>
      <c r="CY105" s="62">
        <f ca="1">AVERAGE(OFFSET($CX$3,0,0,'Données projet'!$E$13+1,1))-AVERAGE(OFFSET($H$3,0,0,'Données projet'!$E$13+1,1))</f>
        <v>477.00263959594946</v>
      </c>
      <c r="CZ105" s="62">
        <f t="shared" si="96"/>
        <v>254.25036207346591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290.89999999999958</v>
      </c>
      <c r="DP105" s="18">
        <f>DO105*VLOOKUP('Données projet'!$B$14,Paramètres!$A$1:$I$89,3,0)*VLOOKUP('Données projet'!$B$14,Paramètres!$A$1:$I$89,5,0)</f>
        <v>263.20631999999961</v>
      </c>
      <c r="DQ105" s="14">
        <f t="shared" si="97"/>
        <v>63.405347513378558</v>
      </c>
      <c r="DR105" s="22">
        <f t="shared" si="70"/>
        <v>568.84865425246687</v>
      </c>
      <c r="DS105" s="62">
        <f t="shared" si="71"/>
        <v>862.18198758580024</v>
      </c>
      <c r="DT105" s="62">
        <f ca="1">AVERAGE(OFFSET($DS$3,0,0,'Données projet'!$E$14+1,1))-AVERAGE(OFFSET($H$3,0,0,'Données projet'!$E$14+1,1))</f>
        <v>430.21146937947236</v>
      </c>
      <c r="DU105" s="62">
        <f t="shared" si="98"/>
        <v>231.36959598460686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245.25496369542458</v>
      </c>
      <c r="T106" s="62">
        <f t="shared" si="88"/>
        <v>342.30266518164211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2.5006556825246659E-13</v>
      </c>
      <c r="AK106" s="14">
        <f t="shared" si="89"/>
        <v>3.3765445850268018E-12</v>
      </c>
      <c r="AL106" s="22">
        <f t="shared" si="58"/>
        <v>6.3163460169613921E-12</v>
      </c>
      <c r="AM106" s="62">
        <f t="shared" si="59"/>
        <v>293.33333333333962</v>
      </c>
      <c r="AN106" s="62">
        <f ca="1">AVERAGE(OFFSET($AM$3,0,0,'Données projet'!$E$10+1,1))-AVERAGE(OFFSET($H$3,0,0,'Données projet'!$E$10+1,1))</f>
        <v>295.09692454113895</v>
      </c>
      <c r="AO106" s="62">
        <f t="shared" si="90"/>
        <v>273.76778696973071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-5.3205440053716299E-14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399.92909819003523</v>
      </c>
      <c r="BJ106" s="62">
        <f t="shared" si="92"/>
        <v>163.7053537268381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-4.5474735088646412E-13</v>
      </c>
      <c r="BZ106" s="14">
        <f>BY106*VLOOKUP('Données projet'!$B$12,Paramètres!$A$1:$I$89,3,0)*VLOOKUP('Données projet'!$B$12,Paramètres!$A$1:$I$89,5,0)</f>
        <v>-2.7193891583010558E-13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309.32324918719803</v>
      </c>
      <c r="CE106" s="62">
        <f t="shared" si="94"/>
        <v>302.54354650449721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IF('Données projet'!$A$140&gt;35,CT105+CS106-DB105,IF(A106&lt;'Données projet'!$A$140,$CQ$205^A106,IF(A106='Données projet'!$A$140,'Données projet'!$B$140,CT105+CS106-DB105)))</f>
        <v>295.59999999999957</v>
      </c>
      <c r="CU106" s="18">
        <f>CT106*VLOOKUP('Données projet'!$B$13,Paramètres!$A$1:$I$89,3,0)*VLOOKUP('Données projet'!$B$13,Paramètres!$A$1:$I$89,5,0)</f>
        <v>299.73839999999961</v>
      </c>
      <c r="CV106" s="14">
        <f t="shared" si="95"/>
        <v>71.121619283394352</v>
      </c>
      <c r="CW106" s="22">
        <f t="shared" si="67"/>
        <v>645.91453358524438</v>
      </c>
      <c r="CX106" s="62">
        <f t="shared" si="68"/>
        <v>939.24786691857776</v>
      </c>
      <c r="CY106" s="62">
        <f ca="1">AVERAGE(OFFSET($CX$3,0,0,'Données projet'!$E$13+1,1))-AVERAGE(OFFSET($H$3,0,0,'Données projet'!$E$13+1,1))</f>
        <v>477.00263959594946</v>
      </c>
      <c r="CZ106" s="62">
        <f t="shared" si="96"/>
        <v>254.25036207346591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295.59999999999957</v>
      </c>
      <c r="DP106" s="18">
        <f>DO106*VLOOKUP('Données projet'!$B$14,Paramètres!$A$1:$I$89,3,0)*VLOOKUP('Données projet'!$B$14,Paramètres!$A$1:$I$89,5,0)</f>
        <v>267.45887999999962</v>
      </c>
      <c r="DQ106" s="14">
        <f t="shared" si="97"/>
        <v>64.309683053152327</v>
      </c>
      <c r="DR106" s="22">
        <f t="shared" si="70"/>
        <v>577.83024731757303</v>
      </c>
      <c r="DS106" s="62">
        <f t="shared" si="71"/>
        <v>871.1635806509064</v>
      </c>
      <c r="DT106" s="62">
        <f ca="1">AVERAGE(OFFSET($DS$3,0,0,'Données projet'!$E$14+1,1))-AVERAGE(OFFSET($H$3,0,0,'Données projet'!$E$14+1,1))</f>
        <v>430.21146937947236</v>
      </c>
      <c r="DU106" s="62">
        <f t="shared" si="98"/>
        <v>231.36959598460686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245.25496369542458</v>
      </c>
      <c r="T107" s="62">
        <f t="shared" si="88"/>
        <v>342.30266518164211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2.5006556825246659E-13</v>
      </c>
      <c r="AK107" s="14">
        <f t="shared" si="89"/>
        <v>3.3765445850268018E-12</v>
      </c>
      <c r="AL107" s="22">
        <f t="shared" si="58"/>
        <v>6.3163460169613921E-12</v>
      </c>
      <c r="AM107" s="62">
        <f t="shared" si="59"/>
        <v>293.33333333333962</v>
      </c>
      <c r="AN107" s="62">
        <f ca="1">AVERAGE(OFFSET($AM$3,0,0,'Données projet'!$E$10+1,1))-AVERAGE(OFFSET($H$3,0,0,'Données projet'!$E$10+1,1))</f>
        <v>295.09692454113895</v>
      </c>
      <c r="AO107" s="62">
        <f t="shared" si="90"/>
        <v>273.76778696973071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-5.3205440053716299E-14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399.92909819003523</v>
      </c>
      <c r="BJ107" s="62">
        <f t="shared" si="92"/>
        <v>163.7053537268381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-4.5474735088646412E-13</v>
      </c>
      <c r="BZ107" s="14">
        <f>BY107*VLOOKUP('Données projet'!$B$12,Paramètres!$A$1:$I$89,3,0)*VLOOKUP('Données projet'!$B$12,Paramètres!$A$1:$I$89,5,0)</f>
        <v>-2.7193891583010558E-13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309.32324918719803</v>
      </c>
      <c r="CE107" s="62">
        <f t="shared" si="94"/>
        <v>302.54354650449721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IF('Données projet'!$A$140&gt;35,CT106+CS107-DB106,IF(A107&lt;'Données projet'!$A$140,$CQ$205^A107,IF(A107='Données projet'!$A$140,'Données projet'!$B$140,CT106+CS107-DB106)))</f>
        <v>300.29999999999956</v>
      </c>
      <c r="CU107" s="18">
        <f>CT107*VLOOKUP('Données projet'!$B$13,Paramètres!$A$1:$I$89,3,0)*VLOOKUP('Données projet'!$B$13,Paramètres!$A$1:$I$89,5,0)</f>
        <v>304.50419999999957</v>
      </c>
      <c r="CV107" s="14">
        <f t="shared" si="95"/>
        <v>72.11989627512429</v>
      </c>
      <c r="CW107" s="22">
        <f t="shared" si="67"/>
        <v>655.95363434584067</v>
      </c>
      <c r="CX107" s="62">
        <f t="shared" si="68"/>
        <v>949.28696767917404</v>
      </c>
      <c r="CY107" s="62">
        <f ca="1">AVERAGE(OFFSET($CX$3,0,0,'Données projet'!$E$13+1,1))-AVERAGE(OFFSET($H$3,0,0,'Données projet'!$E$13+1,1))</f>
        <v>477.00263959594946</v>
      </c>
      <c r="CZ107" s="62">
        <f t="shared" si="96"/>
        <v>254.25036207346591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300.29999999999956</v>
      </c>
      <c r="DP107" s="18">
        <f>DO107*VLOOKUP('Données projet'!$B$14,Paramètres!$A$1:$I$89,3,0)*VLOOKUP('Données projet'!$B$14,Paramètres!$A$1:$I$89,5,0)</f>
        <v>271.71143999999958</v>
      </c>
      <c r="DQ107" s="14">
        <f t="shared" si="97"/>
        <v>65.212346372467266</v>
      </c>
      <c r="DR107" s="22">
        <f t="shared" si="70"/>
        <v>586.80892793204634</v>
      </c>
      <c r="DS107" s="62">
        <f t="shared" si="71"/>
        <v>880.1422612653796</v>
      </c>
      <c r="DT107" s="62">
        <f ca="1">AVERAGE(OFFSET($DS$3,0,0,'Données projet'!$E$14+1,1))-AVERAGE(OFFSET($H$3,0,0,'Données projet'!$E$14+1,1))</f>
        <v>430.21146937947236</v>
      </c>
      <c r="DU107" s="62">
        <f t="shared" si="98"/>
        <v>231.36959598460686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245.25496369542458</v>
      </c>
      <c r="T108" s="62">
        <f t="shared" si="88"/>
        <v>342.30266518164211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2.5006556825246659E-13</v>
      </c>
      <c r="AK108" s="14">
        <f t="shared" si="89"/>
        <v>3.3765445850268018E-12</v>
      </c>
      <c r="AL108" s="22">
        <f t="shared" si="58"/>
        <v>6.3163460169613921E-12</v>
      </c>
      <c r="AM108" s="62">
        <f t="shared" si="59"/>
        <v>293.33333333333962</v>
      </c>
      <c r="AN108" s="62">
        <f ca="1">AVERAGE(OFFSET($AM$3,0,0,'Données projet'!$E$10+1,1))-AVERAGE(OFFSET($H$3,0,0,'Données projet'!$E$10+1,1))</f>
        <v>295.09692454113895</v>
      </c>
      <c r="AO108" s="62">
        <f t="shared" si="90"/>
        <v>273.76778696973071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-5.3205440053716299E-14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399.92909819003523</v>
      </c>
      <c r="BJ108" s="62">
        <f t="shared" si="92"/>
        <v>163.7053537268381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-4.5474735088646412E-13</v>
      </c>
      <c r="BZ108" s="14">
        <f>BY108*VLOOKUP('Données projet'!$B$12,Paramètres!$A$1:$I$89,3,0)*VLOOKUP('Données projet'!$B$12,Paramètres!$A$1:$I$89,5,0)</f>
        <v>-2.7193891583010558E-13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309.32324918719803</v>
      </c>
      <c r="CE108" s="62">
        <f t="shared" si="94"/>
        <v>302.54354650449721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IF('Données projet'!$A$140&gt;35,CT107+CS108-DB107,IF(A108&lt;'Données projet'!$A$140,$CQ$205^A108,IF(A108='Données projet'!$A$140,'Données projet'!$B$140,CT107+CS108-DB107)))</f>
        <v>304.99999999999955</v>
      </c>
      <c r="CU108" s="18">
        <f>CT108*VLOOKUP('Données projet'!$B$13,Paramètres!$A$1:$I$89,3,0)*VLOOKUP('Données projet'!$B$13,Paramètres!$A$1:$I$89,5,0)</f>
        <v>309.26999999999958</v>
      </c>
      <c r="CV108" s="14">
        <f t="shared" si="95"/>
        <v>73.116356204710968</v>
      </c>
      <c r="CW108" s="22">
        <f t="shared" si="67"/>
        <v>665.98957038987078</v>
      </c>
      <c r="CX108" s="62">
        <f t="shared" si="68"/>
        <v>959.32290372320404</v>
      </c>
      <c r="CY108" s="62">
        <f ca="1">AVERAGE(OFFSET($CX$3,0,0,'Données projet'!$E$13+1,1))-AVERAGE(OFFSET($H$3,0,0,'Données projet'!$E$13+1,1))</f>
        <v>477.00263959594946</v>
      </c>
      <c r="CZ108" s="62">
        <f t="shared" si="96"/>
        <v>254.25036207346591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304.99999999999955</v>
      </c>
      <c r="DP108" s="18">
        <f>DO108*VLOOKUP('Données projet'!$B$14,Paramètres!$A$1:$I$89,3,0)*VLOOKUP('Données projet'!$B$14,Paramètres!$A$1:$I$89,5,0)</f>
        <v>275.9639999999996</v>
      </c>
      <c r="DQ108" s="14">
        <f t="shared" si="97"/>
        <v>66.113366665488797</v>
      </c>
      <c r="DR108" s="22">
        <f t="shared" si="70"/>
        <v>595.7847469423923</v>
      </c>
      <c r="DS108" s="62">
        <f t="shared" si="71"/>
        <v>889.11808027572556</v>
      </c>
      <c r="DT108" s="62">
        <f ca="1">AVERAGE(OFFSET($DS$3,0,0,'Données projet'!$E$14+1,1))-AVERAGE(OFFSET($H$3,0,0,'Données projet'!$E$14+1,1))</f>
        <v>430.21146937947236</v>
      </c>
      <c r="DU108" s="62">
        <f t="shared" si="98"/>
        <v>231.36959598460686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245.25496369542458</v>
      </c>
      <c r="T109" s="62">
        <f t="shared" si="88"/>
        <v>342.30266518164211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2.5006556825246659E-13</v>
      </c>
      <c r="AK109" s="14">
        <f t="shared" si="89"/>
        <v>3.3765445850268018E-12</v>
      </c>
      <c r="AL109" s="22">
        <f t="shared" si="58"/>
        <v>6.3163460169613921E-12</v>
      </c>
      <c r="AM109" s="62">
        <f t="shared" si="59"/>
        <v>293.33333333333962</v>
      </c>
      <c r="AN109" s="62">
        <f ca="1">AVERAGE(OFFSET($AM$3,0,0,'Données projet'!$E$10+1,1))-AVERAGE(OFFSET($H$3,0,0,'Données projet'!$E$10+1,1))</f>
        <v>295.09692454113895</v>
      </c>
      <c r="AO109" s="62">
        <f t="shared" si="90"/>
        <v>273.76778696973071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-5.3205440053716299E-14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399.92909819003523</v>
      </c>
      <c r="BJ109" s="62">
        <f t="shared" si="92"/>
        <v>163.7053537268381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-4.5474735088646412E-13</v>
      </c>
      <c r="BZ109" s="14">
        <f>BY109*VLOOKUP('Données projet'!$B$12,Paramètres!$A$1:$I$89,3,0)*VLOOKUP('Données projet'!$B$12,Paramètres!$A$1:$I$89,5,0)</f>
        <v>-2.7193891583010558E-13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309.32324918719803</v>
      </c>
      <c r="CE109" s="62">
        <f t="shared" si="94"/>
        <v>302.54354650449721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IF('Données projet'!$A$140&gt;35,CT108+CS109-DB108,IF(A109&lt;'Données projet'!$A$140,$CQ$205^A109,IF(A109='Données projet'!$A$140,'Données projet'!$B$140,CT108+CS109-DB108)))</f>
        <v>267.99999999999955</v>
      </c>
      <c r="CU109" s="18">
        <f>CT109*VLOOKUP('Données projet'!$B$13,Paramètres!$A$1:$I$89,3,0)*VLOOKUP('Données projet'!$B$13,Paramètres!$A$1:$I$89,5,0)</f>
        <v>271.75199999999955</v>
      </c>
      <c r="CV109" s="14">
        <f t="shared" si="95"/>
        <v>65.22094782472486</v>
      </c>
      <c r="CW109" s="22">
        <f t="shared" si="67"/>
        <v>586.89455079472839</v>
      </c>
      <c r="CX109" s="62">
        <f t="shared" si="68"/>
        <v>880.22788412806176</v>
      </c>
      <c r="CY109" s="62">
        <f ca="1">AVERAGE(OFFSET($CX$3,0,0,'Données projet'!$E$13+1,1))-AVERAGE(OFFSET($H$3,0,0,'Données projet'!$E$13+1,1))</f>
        <v>477.00263959594946</v>
      </c>
      <c r="CZ109" s="62">
        <f t="shared" si="96"/>
        <v>254.25036207346591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267.99999999999955</v>
      </c>
      <c r="DP109" s="18">
        <f>DO109*VLOOKUP('Données projet'!$B$14,Paramètres!$A$1:$I$89,3,0)*VLOOKUP('Données projet'!$B$14,Paramètres!$A$1:$I$89,5,0)</f>
        <v>242.48639999999955</v>
      </c>
      <c r="DQ109" s="14">
        <f t="shared" si="97"/>
        <v>58.97417023537232</v>
      </c>
      <c r="DR109" s="22">
        <f t="shared" si="70"/>
        <v>525.0438264932726</v>
      </c>
      <c r="DS109" s="62">
        <f t="shared" si="71"/>
        <v>818.37715982660598</v>
      </c>
      <c r="DT109" s="62">
        <f ca="1">AVERAGE(OFFSET($DS$3,0,0,'Données projet'!$E$14+1,1))-AVERAGE(OFFSET($H$3,0,0,'Données projet'!$E$14+1,1))</f>
        <v>430.21146937947236</v>
      </c>
      <c r="DU109" s="62">
        <f t="shared" si="98"/>
        <v>231.36959598460686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245.25496369542458</v>
      </c>
      <c r="T110" s="62">
        <f t="shared" si="88"/>
        <v>342.30266518164211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2.5006556825246659E-13</v>
      </c>
      <c r="AK110" s="14">
        <f t="shared" si="89"/>
        <v>3.3765445850268018E-12</v>
      </c>
      <c r="AL110" s="22">
        <f t="shared" si="58"/>
        <v>6.3163460169613921E-12</v>
      </c>
      <c r="AM110" s="62">
        <f t="shared" si="59"/>
        <v>293.33333333333962</v>
      </c>
      <c r="AN110" s="62">
        <f ca="1">AVERAGE(OFFSET($AM$3,0,0,'Données projet'!$E$10+1,1))-AVERAGE(OFFSET($H$3,0,0,'Données projet'!$E$10+1,1))</f>
        <v>295.09692454113895</v>
      </c>
      <c r="AO110" s="62">
        <f t="shared" si="90"/>
        <v>273.76778696973071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-5.3205440053716299E-14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399.92909819003523</v>
      </c>
      <c r="BJ110" s="62">
        <f t="shared" si="92"/>
        <v>163.7053537268381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-4.5474735088646412E-13</v>
      </c>
      <c r="BZ110" s="14">
        <f>BY110*VLOOKUP('Données projet'!$B$12,Paramètres!$A$1:$I$89,3,0)*VLOOKUP('Données projet'!$B$12,Paramètres!$A$1:$I$89,5,0)</f>
        <v>-2.7193891583010558E-13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309.32324918719803</v>
      </c>
      <c r="CE110" s="62">
        <f t="shared" si="94"/>
        <v>302.54354650449721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IF('Données projet'!$A$140&gt;35,CT109+CS110-DB109,IF(A110&lt;'Données projet'!$A$140,$CQ$205^A110,IF(A110='Données projet'!$A$140,'Données projet'!$B$140,CT109+CS110-DB109)))</f>
        <v>271.99999999999955</v>
      </c>
      <c r="CU110" s="18">
        <f>CT110*VLOOKUP('Données projet'!$B$13,Paramètres!$A$1:$I$89,3,0)*VLOOKUP('Données projet'!$B$13,Paramètres!$A$1:$I$89,5,0)</f>
        <v>275.80799999999954</v>
      </c>
      <c r="CV110" s="14">
        <f t="shared" si="95"/>
        <v>66.080342531440536</v>
      </c>
      <c r="CW110" s="22">
        <f t="shared" si="67"/>
        <v>595.45552990892475</v>
      </c>
      <c r="CX110" s="62">
        <f t="shared" si="68"/>
        <v>888.788863242258</v>
      </c>
      <c r="CY110" s="62">
        <f ca="1">AVERAGE(OFFSET($CX$3,0,0,'Données projet'!$E$13+1,1))-AVERAGE(OFFSET($H$3,0,0,'Données projet'!$E$13+1,1))</f>
        <v>477.00263959594946</v>
      </c>
      <c r="CZ110" s="62">
        <f t="shared" si="96"/>
        <v>254.25036207346591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271.99999999999955</v>
      </c>
      <c r="DP110" s="18">
        <f>DO110*VLOOKUP('Données projet'!$B$14,Paramètres!$A$1:$I$89,3,0)*VLOOKUP('Données projet'!$B$14,Paramètres!$A$1:$I$89,5,0)</f>
        <v>246.10559999999958</v>
      </c>
      <c r="DQ110" s="14">
        <f t="shared" si="97"/>
        <v>59.751253234371873</v>
      </c>
      <c r="DR110" s="22">
        <f t="shared" si="70"/>
        <v>532.70068604986363</v>
      </c>
      <c r="DS110" s="62">
        <f t="shared" si="71"/>
        <v>826.03401938319689</v>
      </c>
      <c r="DT110" s="62">
        <f ca="1">AVERAGE(OFFSET($DS$3,0,0,'Données projet'!$E$14+1,1))-AVERAGE(OFFSET($H$3,0,0,'Données projet'!$E$14+1,1))</f>
        <v>430.21146937947236</v>
      </c>
      <c r="DU110" s="62">
        <f t="shared" si="98"/>
        <v>231.36959598460686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245.25496369542458</v>
      </c>
      <c r="T111" s="62">
        <f t="shared" si="88"/>
        <v>342.30266518164211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2.5006556825246659E-13</v>
      </c>
      <c r="AK111" s="14">
        <f t="shared" si="89"/>
        <v>3.3765445850268018E-12</v>
      </c>
      <c r="AL111" s="22">
        <f t="shared" si="58"/>
        <v>6.3163460169613921E-12</v>
      </c>
      <c r="AM111" s="62">
        <f t="shared" si="59"/>
        <v>293.33333333333962</v>
      </c>
      <c r="AN111" s="62">
        <f ca="1">AVERAGE(OFFSET($AM$3,0,0,'Données projet'!$E$10+1,1))-AVERAGE(OFFSET($H$3,0,0,'Données projet'!$E$10+1,1))</f>
        <v>295.09692454113895</v>
      </c>
      <c r="AO111" s="62">
        <f t="shared" si="90"/>
        <v>273.76778696973071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-5.3205440053716299E-14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399.92909819003523</v>
      </c>
      <c r="BJ111" s="62">
        <f t="shared" si="92"/>
        <v>163.7053537268381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-4.5474735088646412E-13</v>
      </c>
      <c r="BZ111" s="14">
        <f>BY111*VLOOKUP('Données projet'!$B$12,Paramètres!$A$1:$I$89,3,0)*VLOOKUP('Données projet'!$B$12,Paramètres!$A$1:$I$89,5,0)</f>
        <v>-2.7193891583010558E-13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309.32324918719803</v>
      </c>
      <c r="CE111" s="62">
        <f t="shared" si="94"/>
        <v>302.54354650449721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IF('Données projet'!$A$140&gt;35,CT110+CS111-DB110,IF(A111&lt;'Données projet'!$A$140,$CQ$205^A111,IF(A111='Données projet'!$A$140,'Données projet'!$B$140,CT110+CS111-DB110)))</f>
        <v>275.99999999999955</v>
      </c>
      <c r="CU111" s="18">
        <f>CT111*VLOOKUP('Données projet'!$B$13,Paramètres!$A$1:$I$89,3,0)*VLOOKUP('Données projet'!$B$13,Paramètres!$A$1:$I$89,5,0)</f>
        <v>279.86399999999958</v>
      </c>
      <c r="CV111" s="14">
        <f t="shared" si="95"/>
        <v>66.93826735896495</v>
      </c>
      <c r="CW111" s="22">
        <f t="shared" si="67"/>
        <v>604.01394898352987</v>
      </c>
      <c r="CX111" s="62">
        <f t="shared" si="68"/>
        <v>897.34728231686313</v>
      </c>
      <c r="CY111" s="62">
        <f ca="1">AVERAGE(OFFSET($CX$3,0,0,'Données projet'!$E$13+1,1))-AVERAGE(OFFSET($H$3,0,0,'Données projet'!$E$13+1,1))</f>
        <v>477.00263959594946</v>
      </c>
      <c r="CZ111" s="62">
        <f t="shared" si="96"/>
        <v>254.25036207346591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275.99999999999955</v>
      </c>
      <c r="DP111" s="18">
        <f>DO111*VLOOKUP('Données projet'!$B$14,Paramètres!$A$1:$I$89,3,0)*VLOOKUP('Données projet'!$B$14,Paramètres!$A$1:$I$89,5,0)</f>
        <v>249.72479999999959</v>
      </c>
      <c r="DQ111" s="14">
        <f t="shared" si="97"/>
        <v>60.527007137298092</v>
      </c>
      <c r="DR111" s="22">
        <f t="shared" si="70"/>
        <v>540.35523076412676</v>
      </c>
      <c r="DS111" s="62">
        <f t="shared" si="71"/>
        <v>833.68856409746013</v>
      </c>
      <c r="DT111" s="62">
        <f ca="1">AVERAGE(OFFSET($DS$3,0,0,'Données projet'!$E$14+1,1))-AVERAGE(OFFSET($H$3,0,0,'Données projet'!$E$14+1,1))</f>
        <v>430.21146937947236</v>
      </c>
      <c r="DU111" s="62">
        <f t="shared" si="98"/>
        <v>231.36959598460686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245.25496369542458</v>
      </c>
      <c r="T112" s="62">
        <f t="shared" si="88"/>
        <v>342.30266518164211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2.5006556825246659E-13</v>
      </c>
      <c r="AK112" s="14">
        <f t="shared" si="89"/>
        <v>3.3765445850268018E-12</v>
      </c>
      <c r="AL112" s="22">
        <f t="shared" si="58"/>
        <v>6.3163460169613921E-12</v>
      </c>
      <c r="AM112" s="62">
        <f t="shared" si="59"/>
        <v>293.33333333333962</v>
      </c>
      <c r="AN112" s="62">
        <f ca="1">AVERAGE(OFFSET($AM$3,0,0,'Données projet'!$E$10+1,1))-AVERAGE(OFFSET($H$3,0,0,'Données projet'!$E$10+1,1))</f>
        <v>295.09692454113895</v>
      </c>
      <c r="AO112" s="62">
        <f t="shared" si="90"/>
        <v>273.76778696973071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-5.3205440053716299E-14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399.92909819003523</v>
      </c>
      <c r="BJ112" s="62">
        <f t="shared" si="92"/>
        <v>163.7053537268381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-4.5474735088646412E-13</v>
      </c>
      <c r="BZ112" s="14">
        <f>BY112*VLOOKUP('Données projet'!$B$12,Paramètres!$A$1:$I$89,3,0)*VLOOKUP('Données projet'!$B$12,Paramètres!$A$1:$I$89,5,0)</f>
        <v>-2.7193891583010558E-13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309.32324918719803</v>
      </c>
      <c r="CE112" s="62">
        <f t="shared" si="94"/>
        <v>302.54354650449721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IF('Données projet'!$A$140&gt;35,CT111+CS112-DB111,IF(A112&lt;'Données projet'!$A$140,$CQ$205^A112,IF(A112='Données projet'!$A$140,'Données projet'!$B$140,CT111+CS112-DB111)))</f>
        <v>279.99999999999955</v>
      </c>
      <c r="CU112" s="18">
        <f>CT112*VLOOKUP('Données projet'!$B$13,Paramètres!$A$1:$I$89,3,0)*VLOOKUP('Données projet'!$B$13,Paramètres!$A$1:$I$89,5,0)</f>
        <v>283.91999999999956</v>
      </c>
      <c r="CV112" s="14">
        <f t="shared" si="95"/>
        <v>67.794746071143507</v>
      </c>
      <c r="CW112" s="22">
        <f t="shared" si="67"/>
        <v>612.56984940724078</v>
      </c>
      <c r="CX112" s="62">
        <f t="shared" si="68"/>
        <v>905.90318274057404</v>
      </c>
      <c r="CY112" s="62">
        <f ca="1">AVERAGE(OFFSET($CX$3,0,0,'Données projet'!$E$13+1,1))-AVERAGE(OFFSET($H$3,0,0,'Données projet'!$E$13+1,1))</f>
        <v>477.00263959594946</v>
      </c>
      <c r="CZ112" s="62">
        <f t="shared" si="96"/>
        <v>254.25036207346591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279.99999999999955</v>
      </c>
      <c r="DP112" s="18">
        <f>DO112*VLOOKUP('Données projet'!$B$14,Paramètres!$A$1:$I$89,3,0)*VLOOKUP('Données projet'!$B$14,Paramètres!$A$1:$I$89,5,0)</f>
        <v>253.34399999999957</v>
      </c>
      <c r="DQ112" s="14">
        <f t="shared" si="97"/>
        <v>61.301453431926198</v>
      </c>
      <c r="DR112" s="22">
        <f t="shared" si="70"/>
        <v>548.00749806060401</v>
      </c>
      <c r="DS112" s="62">
        <f t="shared" si="71"/>
        <v>841.34083139393738</v>
      </c>
      <c r="DT112" s="62">
        <f ca="1">AVERAGE(OFFSET($DS$3,0,0,'Données projet'!$E$14+1,1))-AVERAGE(OFFSET($H$3,0,0,'Données projet'!$E$14+1,1))</f>
        <v>430.21146937947236</v>
      </c>
      <c r="DU112" s="62">
        <f t="shared" si="98"/>
        <v>231.36959598460686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245.25496369542458</v>
      </c>
      <c r="T113" s="62">
        <f t="shared" si="88"/>
        <v>342.30266518164211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2.5006556825246659E-13</v>
      </c>
      <c r="AK113" s="14">
        <f t="shared" si="89"/>
        <v>3.3765445850268018E-12</v>
      </c>
      <c r="AL113" s="22">
        <f t="shared" si="58"/>
        <v>6.3163460169613921E-12</v>
      </c>
      <c r="AM113" s="62">
        <f t="shared" si="59"/>
        <v>293.33333333333962</v>
      </c>
      <c r="AN113" s="62">
        <f ca="1">AVERAGE(OFFSET($AM$3,0,0,'Données projet'!$E$10+1,1))-AVERAGE(OFFSET($H$3,0,0,'Données projet'!$E$10+1,1))</f>
        <v>295.09692454113895</v>
      </c>
      <c r="AO113" s="62">
        <f t="shared" si="90"/>
        <v>273.76778696973071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-5.3205440053716299E-14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399.92909819003523</v>
      </c>
      <c r="BJ113" s="62">
        <f t="shared" si="92"/>
        <v>163.7053537268381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-4.5474735088646412E-13</v>
      </c>
      <c r="BZ113" s="14">
        <f>BY113*VLOOKUP('Données projet'!$B$12,Paramètres!$A$1:$I$89,3,0)*VLOOKUP('Données projet'!$B$12,Paramètres!$A$1:$I$89,5,0)</f>
        <v>-2.7193891583010558E-13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309.32324918719803</v>
      </c>
      <c r="CE113" s="62">
        <f t="shared" si="94"/>
        <v>302.54354650449721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IF('Données projet'!$A$140&gt;35,CT112+CS113-DB112,IF(A113&lt;'Données projet'!$A$140,$CQ$205^A113,IF(A113='Données projet'!$A$140,'Données projet'!$B$140,CT112+CS113-DB112)))</f>
        <v>283.99999999999955</v>
      </c>
      <c r="CU113" s="18">
        <f>CT113*VLOOKUP('Données projet'!$B$13,Paramètres!$A$1:$I$89,3,0)*VLOOKUP('Données projet'!$B$13,Paramètres!$A$1:$I$89,5,0)</f>
        <v>287.97599999999954</v>
      </c>
      <c r="CV113" s="14">
        <f t="shared" si="95"/>
        <v>68.649801713863027</v>
      </c>
      <c r="CW113" s="22">
        <f t="shared" si="67"/>
        <v>621.12327131831069</v>
      </c>
      <c r="CX113" s="62">
        <f t="shared" si="68"/>
        <v>914.45660465164406</v>
      </c>
      <c r="CY113" s="62">
        <f ca="1">AVERAGE(OFFSET($CX$3,0,0,'Données projet'!$E$13+1,1))-AVERAGE(OFFSET($H$3,0,0,'Données projet'!$E$13+1,1))</f>
        <v>477.00263959594946</v>
      </c>
      <c r="CZ113" s="62">
        <f t="shared" si="96"/>
        <v>254.25036207346591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283.99999999999955</v>
      </c>
      <c r="DP113" s="18">
        <f>DO113*VLOOKUP('Données projet'!$B$14,Paramètres!$A$1:$I$89,3,0)*VLOOKUP('Données projet'!$B$14,Paramètres!$A$1:$I$89,5,0)</f>
        <v>256.96319999999957</v>
      </c>
      <c r="DQ113" s="14">
        <f t="shared" si="97"/>
        <v>62.07461295683791</v>
      </c>
      <c r="DR113" s="22">
        <f t="shared" si="70"/>
        <v>555.6575242331586</v>
      </c>
      <c r="DS113" s="62">
        <f t="shared" si="71"/>
        <v>848.99085756649197</v>
      </c>
      <c r="DT113" s="62">
        <f ca="1">AVERAGE(OFFSET($DS$3,0,0,'Données projet'!$E$14+1,1))-AVERAGE(OFFSET($H$3,0,0,'Données projet'!$E$14+1,1))</f>
        <v>430.21146937947236</v>
      </c>
      <c r="DU113" s="62">
        <f t="shared" si="98"/>
        <v>231.36959598460686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245.25496369542458</v>
      </c>
      <c r="T114" s="62">
        <f t="shared" si="88"/>
        <v>342.30266518164211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2.5006556825246659E-13</v>
      </c>
      <c r="AK114" s="14">
        <f t="shared" si="89"/>
        <v>3.3765445850268018E-12</v>
      </c>
      <c r="AL114" s="22">
        <f t="shared" si="58"/>
        <v>6.3163460169613921E-12</v>
      </c>
      <c r="AM114" s="62">
        <f t="shared" si="59"/>
        <v>293.33333333333962</v>
      </c>
      <c r="AN114" s="62">
        <f ca="1">AVERAGE(OFFSET($AM$3,0,0,'Données projet'!$E$10+1,1))-AVERAGE(OFFSET($H$3,0,0,'Données projet'!$E$10+1,1))</f>
        <v>295.09692454113895</v>
      </c>
      <c r="AO114" s="62">
        <f t="shared" si="90"/>
        <v>273.76778696973071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-5.3205440053716299E-14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399.92909819003523</v>
      </c>
      <c r="BJ114" s="62">
        <f t="shared" si="92"/>
        <v>163.7053537268381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-4.5474735088646412E-13</v>
      </c>
      <c r="BZ114" s="14">
        <f>BY114*VLOOKUP('Données projet'!$B$12,Paramètres!$A$1:$I$89,3,0)*VLOOKUP('Données projet'!$B$12,Paramètres!$A$1:$I$89,5,0)</f>
        <v>-2.7193891583010558E-13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309.32324918719803</v>
      </c>
      <c r="CE114" s="62">
        <f t="shared" si="94"/>
        <v>302.54354650449721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IF('Données projet'!$A$140&gt;35,CT113+CS114-DB113,IF(A114&lt;'Données projet'!$A$140,$CQ$205^A114,IF(A114='Données projet'!$A$140,'Données projet'!$B$140,CT113+CS114-DB113)))</f>
        <v>287.99999999999955</v>
      </c>
      <c r="CU114" s="18">
        <f>CT114*VLOOKUP('Données projet'!$B$13,Paramètres!$A$1:$I$89,3,0)*VLOOKUP('Données projet'!$B$13,Paramètres!$A$1:$I$89,5,0)</f>
        <v>292.03199999999953</v>
      </c>
      <c r="CV114" s="14">
        <f t="shared" si="95"/>
        <v>69.503456646543185</v>
      </c>
      <c r="CW114" s="22">
        <f t="shared" si="67"/>
        <v>629.67425365939516</v>
      </c>
      <c r="CX114" s="62">
        <f t="shared" si="68"/>
        <v>923.00758699272842</v>
      </c>
      <c r="CY114" s="62">
        <f ca="1">AVERAGE(OFFSET($CX$3,0,0,'Données projet'!$E$13+1,1))-AVERAGE(OFFSET($H$3,0,0,'Données projet'!$E$13+1,1))</f>
        <v>477.00263959594946</v>
      </c>
      <c r="CZ114" s="62">
        <f t="shared" si="96"/>
        <v>254.25036207346591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287.99999999999955</v>
      </c>
      <c r="DP114" s="18">
        <f>DO114*VLOOKUP('Données projet'!$B$14,Paramètres!$A$1:$I$89,3,0)*VLOOKUP('Données projet'!$B$14,Paramètres!$A$1:$I$89,5,0)</f>
        <v>260.58239999999961</v>
      </c>
      <c r="DQ114" s="14">
        <f t="shared" si="97"/>
        <v>62.846505929896793</v>
      </c>
      <c r="DR114" s="22">
        <f t="shared" si="70"/>
        <v>563.30534449456957</v>
      </c>
      <c r="DS114" s="62">
        <f t="shared" si="71"/>
        <v>856.63867782790294</v>
      </c>
      <c r="DT114" s="62">
        <f ca="1">AVERAGE(OFFSET($DS$3,0,0,'Données projet'!$E$14+1,1))-AVERAGE(OFFSET($H$3,0,0,'Données projet'!$E$14+1,1))</f>
        <v>430.21146937947236</v>
      </c>
      <c r="DU114" s="62">
        <f t="shared" si="98"/>
        <v>231.36959598460686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245.25496369542458</v>
      </c>
      <c r="T115" s="62">
        <f t="shared" si="88"/>
        <v>342.30266518164211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2.5006556825246659E-13</v>
      </c>
      <c r="AK115" s="14">
        <f t="shared" si="89"/>
        <v>3.3765445850268018E-12</v>
      </c>
      <c r="AL115" s="22">
        <f t="shared" si="58"/>
        <v>6.3163460169613921E-12</v>
      </c>
      <c r="AM115" s="62">
        <f t="shared" si="59"/>
        <v>293.33333333333962</v>
      </c>
      <c r="AN115" s="62">
        <f ca="1">AVERAGE(OFFSET($AM$3,0,0,'Données projet'!$E$10+1,1))-AVERAGE(OFFSET($H$3,0,0,'Données projet'!$E$10+1,1))</f>
        <v>295.09692454113895</v>
      </c>
      <c r="AO115" s="62">
        <f t="shared" si="90"/>
        <v>273.76778696973071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-5.3205440053716299E-14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399.92909819003523</v>
      </c>
      <c r="BJ115" s="62">
        <f t="shared" si="92"/>
        <v>163.7053537268381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-4.5474735088646412E-13</v>
      </c>
      <c r="BZ115" s="14">
        <f>BY115*VLOOKUP('Données projet'!$B$12,Paramètres!$A$1:$I$89,3,0)*VLOOKUP('Données projet'!$B$12,Paramètres!$A$1:$I$89,5,0)</f>
        <v>-2.7193891583010558E-13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309.32324918719803</v>
      </c>
      <c r="CE115" s="62">
        <f t="shared" si="94"/>
        <v>302.54354650449721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IF('Données projet'!$A$140&gt;35,CT114+CS115-DB114,IF(A115&lt;'Données projet'!$A$140,$CQ$205^A115,IF(A115='Données projet'!$A$140,'Données projet'!$B$140,CT114+CS115-DB114)))</f>
        <v>291.99999999999955</v>
      </c>
      <c r="CU115" s="18">
        <f>CT115*VLOOKUP('Données projet'!$B$13,Paramètres!$A$1:$I$89,3,0)*VLOOKUP('Données projet'!$B$13,Paramètres!$A$1:$I$89,5,0)</f>
        <v>296.08799999999957</v>
      </c>
      <c r="CV115" s="14">
        <f t="shared" si="95"/>
        <v>70.35573257182898</v>
      </c>
      <c r="CW115" s="22">
        <f t="shared" si="67"/>
        <v>638.22283422926796</v>
      </c>
      <c r="CX115" s="62">
        <f t="shared" si="68"/>
        <v>931.55616756260133</v>
      </c>
      <c r="CY115" s="62">
        <f ca="1">AVERAGE(OFFSET($CX$3,0,0,'Données projet'!$E$13+1,1))-AVERAGE(OFFSET($H$3,0,0,'Données projet'!$E$13+1,1))</f>
        <v>477.00263959594946</v>
      </c>
      <c r="CZ115" s="62">
        <f t="shared" si="96"/>
        <v>254.25036207346591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291.99999999999955</v>
      </c>
      <c r="DP115" s="18">
        <f>DO115*VLOOKUP('Données projet'!$B$14,Paramètres!$A$1:$I$89,3,0)*VLOOKUP('Données projet'!$B$14,Paramètres!$A$1:$I$89,5,0)</f>
        <v>264.20159999999959</v>
      </c>
      <c r="DQ115" s="14">
        <f t="shared" si="97"/>
        <v>63.617151975096654</v>
      </c>
      <c r="DR115" s="22">
        <f t="shared" si="70"/>
        <v>570.95099302329265</v>
      </c>
      <c r="DS115" s="62">
        <f t="shared" si="71"/>
        <v>864.28432635662602</v>
      </c>
      <c r="DT115" s="62">
        <f ca="1">AVERAGE(OFFSET($DS$3,0,0,'Données projet'!$E$14+1,1))-AVERAGE(OFFSET($H$3,0,0,'Données projet'!$E$14+1,1))</f>
        <v>430.21146937947236</v>
      </c>
      <c r="DU115" s="62">
        <f t="shared" si="98"/>
        <v>231.36959598460686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245.25496369542458</v>
      </c>
      <c r="T116" s="62">
        <f t="shared" si="88"/>
        <v>342.30266518164211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2.5006556825246659E-13</v>
      </c>
      <c r="AK116" s="14">
        <f t="shared" si="89"/>
        <v>3.3765445850268018E-12</v>
      </c>
      <c r="AL116" s="22">
        <f t="shared" si="58"/>
        <v>6.3163460169613921E-12</v>
      </c>
      <c r="AM116" s="62">
        <f t="shared" si="59"/>
        <v>293.33333333333962</v>
      </c>
      <c r="AN116" s="62">
        <f ca="1">AVERAGE(OFFSET($AM$3,0,0,'Données projet'!$E$10+1,1))-AVERAGE(OFFSET($H$3,0,0,'Données projet'!$E$10+1,1))</f>
        <v>295.09692454113895</v>
      </c>
      <c r="AO116" s="62">
        <f t="shared" si="90"/>
        <v>273.76778696973071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-5.3205440053716299E-14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399.92909819003523</v>
      </c>
      <c r="BJ116" s="62">
        <f t="shared" si="92"/>
        <v>163.7053537268381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-4.5474735088646412E-13</v>
      </c>
      <c r="BZ116" s="14">
        <f>BY116*VLOOKUP('Données projet'!$B$12,Paramètres!$A$1:$I$89,3,0)*VLOOKUP('Données projet'!$B$12,Paramètres!$A$1:$I$89,5,0)</f>
        <v>-2.7193891583010558E-13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309.32324918719803</v>
      </c>
      <c r="CE116" s="62">
        <f t="shared" si="94"/>
        <v>302.54354650449721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IF('Données projet'!$A$140&gt;35,CT115+CS116-DB115,IF(A116&lt;'Données projet'!$A$140,$CQ$205^A116,IF(A116='Données projet'!$A$140,'Données projet'!$B$140,CT115+CS116-DB115)))</f>
        <v>295.99999999999955</v>
      </c>
      <c r="CU116" s="18">
        <f>CT116*VLOOKUP('Données projet'!$B$13,Paramètres!$A$1:$I$89,3,0)*VLOOKUP('Données projet'!$B$13,Paramètres!$A$1:$I$89,5,0)</f>
        <v>300.14399999999955</v>
      </c>
      <c r="CV116" s="14">
        <f t="shared" si="95"/>
        <v>71.206650563609799</v>
      </c>
      <c r="CW116" s="22">
        <f t="shared" si="67"/>
        <v>646.76904973161959</v>
      </c>
      <c r="CX116" s="62">
        <f t="shared" si="68"/>
        <v>940.10238306495285</v>
      </c>
      <c r="CY116" s="62">
        <f ca="1">AVERAGE(OFFSET($CX$3,0,0,'Données projet'!$E$13+1,1))-AVERAGE(OFFSET($H$3,0,0,'Données projet'!$E$13+1,1))</f>
        <v>477.00263959594946</v>
      </c>
      <c r="CZ116" s="62">
        <f t="shared" si="96"/>
        <v>254.25036207346591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295.99999999999955</v>
      </c>
      <c r="DP116" s="18">
        <f>DO116*VLOOKUP('Données projet'!$B$14,Paramètres!$A$1:$I$89,3,0)*VLOOKUP('Données projet'!$B$14,Paramètres!$A$1:$I$89,5,0)</f>
        <v>267.82079999999956</v>
      </c>
      <c r="DQ116" s="14">
        <f t="shared" si="97"/>
        <v>64.386570147897245</v>
      </c>
      <c r="DR116" s="22">
        <f t="shared" si="70"/>
        <v>578.59450300758692</v>
      </c>
      <c r="DS116" s="62">
        <f t="shared" si="71"/>
        <v>871.92783634092029</v>
      </c>
      <c r="DT116" s="62">
        <f ca="1">AVERAGE(OFFSET($DS$3,0,0,'Données projet'!$E$14+1,1))-AVERAGE(OFFSET($H$3,0,0,'Données projet'!$E$14+1,1))</f>
        <v>430.21146937947236</v>
      </c>
      <c r="DU116" s="62">
        <f t="shared" si="98"/>
        <v>231.36959598460686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245.25496369542458</v>
      </c>
      <c r="T117" s="62">
        <f t="shared" si="88"/>
        <v>342.30266518164211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2.5006556825246659E-13</v>
      </c>
      <c r="AK117" s="14">
        <f t="shared" si="89"/>
        <v>3.3765445850268018E-12</v>
      </c>
      <c r="AL117" s="22">
        <f t="shared" si="58"/>
        <v>6.3163460169613921E-12</v>
      </c>
      <c r="AM117" s="62">
        <f t="shared" si="59"/>
        <v>293.33333333333962</v>
      </c>
      <c r="AN117" s="62">
        <f ca="1">AVERAGE(OFFSET($AM$3,0,0,'Données projet'!$E$10+1,1))-AVERAGE(OFFSET($H$3,0,0,'Données projet'!$E$10+1,1))</f>
        <v>295.09692454113895</v>
      </c>
      <c r="AO117" s="62">
        <f t="shared" si="90"/>
        <v>273.76778696973071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-5.3205440053716299E-14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399.92909819003523</v>
      </c>
      <c r="BJ117" s="62">
        <f t="shared" si="92"/>
        <v>163.7053537268381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-4.5474735088646412E-13</v>
      </c>
      <c r="BZ117" s="14">
        <f>BY117*VLOOKUP('Données projet'!$B$12,Paramètres!$A$1:$I$89,3,0)*VLOOKUP('Données projet'!$B$12,Paramètres!$A$1:$I$89,5,0)</f>
        <v>-2.7193891583010558E-13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309.32324918719803</v>
      </c>
      <c r="CE117" s="62">
        <f t="shared" si="94"/>
        <v>302.54354650449721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IF('Données projet'!$A$140&gt;35,CT116+CS117-DB116,IF(A117&lt;'Données projet'!$A$140,$CQ$205^A117,IF(A117='Données projet'!$A$140,'Données projet'!$B$140,CT116+CS117-DB116)))</f>
        <v>299.99999999999955</v>
      </c>
      <c r="CU117" s="18">
        <f>CT117*VLOOKUP('Données projet'!$B$13,Paramètres!$A$1:$I$89,3,0)*VLOOKUP('Données projet'!$B$13,Paramètres!$A$1:$I$89,5,0)</f>
        <v>304.19999999999959</v>
      </c>
      <c r="CV117" s="14">
        <f t="shared" si="95"/>
        <v>72.056231093481003</v>
      </c>
      <c r="CW117" s="22">
        <f t="shared" si="67"/>
        <v>655.31293582114529</v>
      </c>
      <c r="CX117" s="62">
        <f t="shared" si="68"/>
        <v>948.64626915447866</v>
      </c>
      <c r="CY117" s="62">
        <f ca="1">AVERAGE(OFFSET($CX$3,0,0,'Données projet'!$E$13+1,1))-AVERAGE(OFFSET($H$3,0,0,'Données projet'!$E$13+1,1))</f>
        <v>477.00263959594946</v>
      </c>
      <c r="CZ117" s="62">
        <f t="shared" si="96"/>
        <v>254.25036207346591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299.99999999999955</v>
      </c>
      <c r="DP117" s="18">
        <f>DO117*VLOOKUP('Données projet'!$B$14,Paramètres!$A$1:$I$89,3,0)*VLOOKUP('Données projet'!$B$14,Paramètres!$A$1:$I$89,5,0)</f>
        <v>271.43999999999954</v>
      </c>
      <c r="DQ117" s="14">
        <f t="shared" si="97"/>
        <v>65.154778959151116</v>
      </c>
      <c r="DR117" s="22">
        <f t="shared" si="70"/>
        <v>586.23590668718737</v>
      </c>
      <c r="DS117" s="62">
        <f t="shared" si="71"/>
        <v>879.56924002052074</v>
      </c>
      <c r="DT117" s="62">
        <f ca="1">AVERAGE(OFFSET($DS$3,0,0,'Données projet'!$E$14+1,1))-AVERAGE(OFFSET($H$3,0,0,'Données projet'!$E$14+1,1))</f>
        <v>430.21146937947236</v>
      </c>
      <c r="DU117" s="62">
        <f t="shared" si="98"/>
        <v>231.36959598460686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245.25496369542458</v>
      </c>
      <c r="T118" s="62">
        <f t="shared" si="88"/>
        <v>342.30266518164211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2.5006556825246659E-13</v>
      </c>
      <c r="AK118" s="14">
        <f t="shared" si="89"/>
        <v>3.3765445850268018E-12</v>
      </c>
      <c r="AL118" s="22">
        <f t="shared" si="58"/>
        <v>6.3163460169613921E-12</v>
      </c>
      <c r="AM118" s="62">
        <f t="shared" si="59"/>
        <v>293.33333333333962</v>
      </c>
      <c r="AN118" s="62">
        <f ca="1">AVERAGE(OFFSET($AM$3,0,0,'Données projet'!$E$10+1,1))-AVERAGE(OFFSET($H$3,0,0,'Données projet'!$E$10+1,1))</f>
        <v>295.09692454113895</v>
      </c>
      <c r="AO118" s="62">
        <f t="shared" si="90"/>
        <v>273.76778696973071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-5.3205440053716299E-14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399.92909819003523</v>
      </c>
      <c r="BJ118" s="62">
        <f t="shared" si="92"/>
        <v>163.7053537268381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-4.5474735088646412E-13</v>
      </c>
      <c r="BZ118" s="14">
        <f>BY118*VLOOKUP('Données projet'!$B$12,Paramètres!$A$1:$I$89,3,0)*VLOOKUP('Données projet'!$B$12,Paramètres!$A$1:$I$89,5,0)</f>
        <v>-2.7193891583010558E-13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309.32324918719803</v>
      </c>
      <c r="CE118" s="62">
        <f t="shared" si="94"/>
        <v>302.54354650449721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IF('Données projet'!$A$140&gt;35,CT117+CS118-DB117,IF(A118&lt;'Données projet'!$A$140,$CQ$205^A118,IF(A118='Données projet'!$A$140,'Données projet'!$B$140,CT117+CS118-DB117)))</f>
        <v>303.99999999999955</v>
      </c>
      <c r="CU118" s="18">
        <f>CT118*VLOOKUP('Données projet'!$B$13,Paramètres!$A$1:$I$89,3,0)*VLOOKUP('Données projet'!$B$13,Paramètres!$A$1:$I$89,5,0)</f>
        <v>308.25599999999957</v>
      </c>
      <c r="CV118" s="14">
        <f t="shared" si="95"/>
        <v>72.904494055753887</v>
      </c>
      <c r="CW118" s="22">
        <f t="shared" si="67"/>
        <v>663.85452714710391</v>
      </c>
      <c r="CX118" s="62">
        <f t="shared" si="68"/>
        <v>957.18786048043717</v>
      </c>
      <c r="CY118" s="62">
        <f ca="1">AVERAGE(OFFSET($CX$3,0,0,'Données projet'!$E$13+1,1))-AVERAGE(OFFSET($H$3,0,0,'Données projet'!$E$13+1,1))</f>
        <v>477.00263959594946</v>
      </c>
      <c r="CZ118" s="62">
        <f t="shared" si="96"/>
        <v>254.25036207346591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303.99999999999955</v>
      </c>
      <c r="DP118" s="18">
        <f>DO118*VLOOKUP('Données projet'!$B$14,Paramètres!$A$1:$I$89,3,0)*VLOOKUP('Données projet'!$B$14,Paramètres!$A$1:$I$89,5,0)</f>
        <v>275.05919999999958</v>
      </c>
      <c r="DQ118" s="14">
        <f t="shared" si="97"/>
        <v>65.921796397718268</v>
      </c>
      <c r="DR118" s="22">
        <f t="shared" si="70"/>
        <v>593.87523539269193</v>
      </c>
      <c r="DS118" s="62">
        <f t="shared" si="71"/>
        <v>887.20856872602531</v>
      </c>
      <c r="DT118" s="62">
        <f ca="1">AVERAGE(OFFSET($DS$3,0,0,'Données projet'!$E$14+1,1))-AVERAGE(OFFSET($H$3,0,0,'Données projet'!$E$14+1,1))</f>
        <v>430.21146937947236</v>
      </c>
      <c r="DU118" s="62">
        <f t="shared" si="98"/>
        <v>231.36959598460686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245.25496369542458</v>
      </c>
      <c r="T119" s="62">
        <f t="shared" si="88"/>
        <v>342.30266518164211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2.5006556825246659E-13</v>
      </c>
      <c r="AK119" s="14">
        <f t="shared" si="89"/>
        <v>3.3765445850268018E-12</v>
      </c>
      <c r="AL119" s="22">
        <f t="shared" si="58"/>
        <v>6.3163460169613921E-12</v>
      </c>
      <c r="AM119" s="62">
        <f t="shared" si="59"/>
        <v>293.33333333333962</v>
      </c>
      <c r="AN119" s="62">
        <f ca="1">AVERAGE(OFFSET($AM$3,0,0,'Données projet'!$E$10+1,1))-AVERAGE(OFFSET($H$3,0,0,'Données projet'!$E$10+1,1))</f>
        <v>295.09692454113895</v>
      </c>
      <c r="AO119" s="62">
        <f t="shared" si="90"/>
        <v>273.76778696973071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-5.3205440053716299E-14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399.92909819003523</v>
      </c>
      <c r="BJ119" s="62">
        <f t="shared" si="92"/>
        <v>163.7053537268381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-4.5474735088646412E-13</v>
      </c>
      <c r="BZ119" s="14">
        <f>BY119*VLOOKUP('Données projet'!$B$12,Paramètres!$A$1:$I$89,3,0)*VLOOKUP('Données projet'!$B$12,Paramètres!$A$1:$I$89,5,0)</f>
        <v>-2.7193891583010558E-13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309.32324918719803</v>
      </c>
      <c r="CE119" s="62">
        <f t="shared" si="94"/>
        <v>302.54354650449721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IF('Données projet'!$A$140&gt;35,CT118+CS119-DB118,IF(A119&lt;'Données projet'!$A$140,$CQ$205^A119,IF(A119='Données projet'!$A$140,'Données projet'!$B$140,CT118+CS119-DB118)))</f>
        <v>270.39999999999952</v>
      </c>
      <c r="CU119" s="18">
        <f>CT119*VLOOKUP('Données projet'!$B$13,Paramètres!$A$1:$I$89,3,0)*VLOOKUP('Données projet'!$B$13,Paramètres!$A$1:$I$89,5,0)</f>
        <v>274.18559999999957</v>
      </c>
      <c r="CV119" s="14">
        <f t="shared" si="95"/>
        <v>65.736762389907327</v>
      </c>
      <c r="CW119" s="22">
        <f t="shared" si="67"/>
        <v>592.03144782908782</v>
      </c>
      <c r="CX119" s="62">
        <f t="shared" si="68"/>
        <v>885.3647811624212</v>
      </c>
      <c r="CY119" s="62">
        <f ca="1">AVERAGE(OFFSET($CX$3,0,0,'Données projet'!$E$13+1,1))-AVERAGE(OFFSET($H$3,0,0,'Données projet'!$E$13+1,1))</f>
        <v>477.00263959594946</v>
      </c>
      <c r="CZ119" s="62">
        <f t="shared" si="96"/>
        <v>254.25036207346591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270.39999999999952</v>
      </c>
      <c r="DP119" s="18">
        <f>DO119*VLOOKUP('Données projet'!$B$14,Paramètres!$A$1:$I$89,3,0)*VLOOKUP('Données projet'!$B$14,Paramètres!$A$1:$I$89,5,0)</f>
        <v>244.65791999999956</v>
      </c>
      <c r="DQ119" s="14">
        <f t="shared" si="97"/>
        <v>59.44058075210858</v>
      </c>
      <c r="DR119" s="22">
        <f t="shared" si="70"/>
        <v>529.63822214325501</v>
      </c>
      <c r="DS119" s="62">
        <f t="shared" si="71"/>
        <v>822.97155547658826</v>
      </c>
      <c r="DT119" s="62">
        <f ca="1">AVERAGE(OFFSET($DS$3,0,0,'Données projet'!$E$14+1,1))-AVERAGE(OFFSET($H$3,0,0,'Données projet'!$E$14+1,1))</f>
        <v>430.21146937947236</v>
      </c>
      <c r="DU119" s="62">
        <f t="shared" si="98"/>
        <v>231.36959598460686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245.25496369542458</v>
      </c>
      <c r="T120" s="62">
        <f t="shared" si="88"/>
        <v>342.30266518164211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2.5006556825246659E-13</v>
      </c>
      <c r="AK120" s="14">
        <f t="shared" si="89"/>
        <v>3.3765445850268018E-12</v>
      </c>
      <c r="AL120" s="22">
        <f t="shared" si="58"/>
        <v>6.3163460169613921E-12</v>
      </c>
      <c r="AM120" s="62">
        <f t="shared" si="59"/>
        <v>293.33333333333962</v>
      </c>
      <c r="AN120" s="62">
        <f ca="1">AVERAGE(OFFSET($AM$3,0,0,'Données projet'!$E$10+1,1))-AVERAGE(OFFSET($H$3,0,0,'Données projet'!$E$10+1,1))</f>
        <v>295.09692454113895</v>
      </c>
      <c r="AO120" s="62">
        <f t="shared" si="90"/>
        <v>273.76778696973071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-5.3205440053716299E-14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399.92909819003523</v>
      </c>
      <c r="BJ120" s="62">
        <f t="shared" si="92"/>
        <v>163.7053537268381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-4.5474735088646412E-13</v>
      </c>
      <c r="BZ120" s="14">
        <f>BY120*VLOOKUP('Données projet'!$B$12,Paramètres!$A$1:$I$89,3,0)*VLOOKUP('Données projet'!$B$12,Paramètres!$A$1:$I$89,5,0)</f>
        <v>-2.7193891583010558E-13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309.32324918719803</v>
      </c>
      <c r="CE120" s="62">
        <f t="shared" si="94"/>
        <v>302.54354650449721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IF('Données projet'!$A$140&gt;35,CT119+CS120-DB119,IF(A120&lt;'Données projet'!$A$140,$CQ$205^A120,IF(A120='Données projet'!$A$140,'Données projet'!$B$140,CT119+CS120-DB119)))</f>
        <v>273.7999999999995</v>
      </c>
      <c r="CU120" s="18">
        <f>CT120*VLOOKUP('Données projet'!$B$13,Paramètres!$A$1:$I$89,3,0)*VLOOKUP('Données projet'!$B$13,Paramètres!$A$1:$I$89,5,0)</f>
        <v>277.63319999999953</v>
      </c>
      <c r="CV120" s="14">
        <f t="shared" si="95"/>
        <v>66.466589162975581</v>
      </c>
      <c r="CW120" s="22">
        <f t="shared" si="67"/>
        <v>599.30713279218173</v>
      </c>
      <c r="CX120" s="62">
        <f t="shared" si="68"/>
        <v>892.6404661255151</v>
      </c>
      <c r="CY120" s="62">
        <f ca="1">AVERAGE(OFFSET($CX$3,0,0,'Données projet'!$E$13+1,1))-AVERAGE(OFFSET($H$3,0,0,'Données projet'!$E$13+1,1))</f>
        <v>477.00263959594946</v>
      </c>
      <c r="CZ120" s="62">
        <f t="shared" si="96"/>
        <v>254.25036207346591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273.7999999999995</v>
      </c>
      <c r="DP120" s="18">
        <f>DO120*VLOOKUP('Données projet'!$B$14,Paramètres!$A$1:$I$89,3,0)*VLOOKUP('Données projet'!$B$14,Paramètres!$A$1:$I$89,5,0)</f>
        <v>247.73423999999952</v>
      </c>
      <c r="DQ120" s="14">
        <f t="shared" si="97"/>
        <v>60.100505665695003</v>
      </c>
      <c r="DR120" s="22">
        <f t="shared" si="70"/>
        <v>536.14551536775127</v>
      </c>
      <c r="DS120" s="62">
        <f t="shared" si="71"/>
        <v>829.47884870108464</v>
      </c>
      <c r="DT120" s="62">
        <f ca="1">AVERAGE(OFFSET($DS$3,0,0,'Données projet'!$E$14+1,1))-AVERAGE(OFFSET($H$3,0,0,'Données projet'!$E$14+1,1))</f>
        <v>430.21146937947236</v>
      </c>
      <c r="DU120" s="62">
        <f t="shared" si="98"/>
        <v>231.36959598460686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245.25496369542458</v>
      </c>
      <c r="T121" s="62">
        <f t="shared" si="88"/>
        <v>342.30266518164211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2.5006556825246659E-13</v>
      </c>
      <c r="AK121" s="14">
        <f t="shared" si="89"/>
        <v>3.3765445850268018E-12</v>
      </c>
      <c r="AL121" s="22">
        <f t="shared" si="58"/>
        <v>6.3163460169613921E-12</v>
      </c>
      <c r="AM121" s="62">
        <f t="shared" si="59"/>
        <v>293.33333333333962</v>
      </c>
      <c r="AN121" s="62">
        <f ca="1">AVERAGE(OFFSET($AM$3,0,0,'Données projet'!$E$10+1,1))-AVERAGE(OFFSET($H$3,0,0,'Données projet'!$E$10+1,1))</f>
        <v>295.09692454113895</v>
      </c>
      <c r="AO121" s="62">
        <f t="shared" si="90"/>
        <v>273.76778696973071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-5.3205440053716299E-14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399.92909819003523</v>
      </c>
      <c r="BJ121" s="62">
        <f t="shared" si="92"/>
        <v>163.7053537268381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-4.5474735088646412E-13</v>
      </c>
      <c r="BZ121" s="14">
        <f>BY121*VLOOKUP('Données projet'!$B$12,Paramètres!$A$1:$I$89,3,0)*VLOOKUP('Données projet'!$B$12,Paramètres!$A$1:$I$89,5,0)</f>
        <v>-2.7193891583010558E-13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309.32324918719803</v>
      </c>
      <c r="CE121" s="62">
        <f t="shared" si="94"/>
        <v>302.54354650449721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IF('Données projet'!$A$140&gt;35,CT120+CS121-DB120,IF(A121&lt;'Données projet'!$A$140,$CQ$205^A121,IF(A121='Données projet'!$A$140,'Données projet'!$B$140,CT120+CS121-DB120)))</f>
        <v>277.19999999999948</v>
      </c>
      <c r="CU121" s="18">
        <f>CT121*VLOOKUP('Données projet'!$B$13,Paramètres!$A$1:$I$89,3,0)*VLOOKUP('Données projet'!$B$13,Paramètres!$A$1:$I$89,5,0)</f>
        <v>281.0807999999995</v>
      </c>
      <c r="CV121" s="14">
        <f t="shared" si="95"/>
        <v>67.195361752546063</v>
      </c>
      <c r="CW121" s="22">
        <f t="shared" si="67"/>
        <v>606.5809817190169</v>
      </c>
      <c r="CX121" s="62">
        <f t="shared" si="68"/>
        <v>899.91431505235028</v>
      </c>
      <c r="CY121" s="62">
        <f ca="1">AVERAGE(OFFSET($CX$3,0,0,'Données projet'!$E$13+1,1))-AVERAGE(OFFSET($H$3,0,0,'Données projet'!$E$13+1,1))</f>
        <v>477.00263959594946</v>
      </c>
      <c r="CZ121" s="62">
        <f t="shared" si="96"/>
        <v>254.25036207346591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277.19999999999948</v>
      </c>
      <c r="DP121" s="18">
        <f>DO121*VLOOKUP('Données projet'!$B$14,Paramètres!$A$1:$I$89,3,0)*VLOOKUP('Données projet'!$B$14,Paramètres!$A$1:$I$89,5,0)</f>
        <v>250.81055999999953</v>
      </c>
      <c r="DQ121" s="14">
        <f t="shared" si="97"/>
        <v>60.759477364108577</v>
      </c>
      <c r="DR121" s="22">
        <f t="shared" si="70"/>
        <v>542.65114840915487</v>
      </c>
      <c r="DS121" s="62">
        <f t="shared" si="71"/>
        <v>835.98448174248824</v>
      </c>
      <c r="DT121" s="62">
        <f ca="1">AVERAGE(OFFSET($DS$3,0,0,'Données projet'!$E$14+1,1))-AVERAGE(OFFSET($H$3,0,0,'Données projet'!$E$14+1,1))</f>
        <v>430.21146937947236</v>
      </c>
      <c r="DU121" s="62">
        <f t="shared" si="98"/>
        <v>231.36959598460686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245.25496369542458</v>
      </c>
      <c r="T122" s="62">
        <f t="shared" si="88"/>
        <v>342.30266518164211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2.5006556825246659E-13</v>
      </c>
      <c r="AK122" s="14">
        <f t="shared" si="89"/>
        <v>3.3765445850268018E-12</v>
      </c>
      <c r="AL122" s="22">
        <f t="shared" si="58"/>
        <v>6.3163460169613921E-12</v>
      </c>
      <c r="AM122" s="62">
        <f t="shared" si="59"/>
        <v>293.33333333333962</v>
      </c>
      <c r="AN122" s="62">
        <f ca="1">AVERAGE(OFFSET($AM$3,0,0,'Données projet'!$E$10+1,1))-AVERAGE(OFFSET($H$3,0,0,'Données projet'!$E$10+1,1))</f>
        <v>295.09692454113895</v>
      </c>
      <c r="AO122" s="62">
        <f t="shared" si="90"/>
        <v>273.76778696973071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-5.3205440053716299E-14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399.92909819003523</v>
      </c>
      <c r="BJ122" s="62">
        <f t="shared" si="92"/>
        <v>163.7053537268381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-4.5474735088646412E-13</v>
      </c>
      <c r="BZ122" s="14">
        <f>BY122*VLOOKUP('Données projet'!$B$12,Paramètres!$A$1:$I$89,3,0)*VLOOKUP('Données projet'!$B$12,Paramètres!$A$1:$I$89,5,0)</f>
        <v>-2.7193891583010558E-13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309.32324918719803</v>
      </c>
      <c r="CE122" s="62">
        <f t="shared" si="94"/>
        <v>302.54354650449721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IF('Données projet'!$A$140&gt;35,CT121+CS122-DB121,IF(A122&lt;'Données projet'!$A$140,$CQ$205^A122,IF(A122='Données projet'!$A$140,'Données projet'!$B$140,CT121+CS122-DB121)))</f>
        <v>280.59999999999945</v>
      </c>
      <c r="CU122" s="18">
        <f>CT122*VLOOKUP('Données projet'!$B$13,Paramètres!$A$1:$I$89,3,0)*VLOOKUP('Données projet'!$B$13,Paramètres!$A$1:$I$89,5,0)</f>
        <v>284.52839999999946</v>
      </c>
      <c r="CV122" s="14">
        <f t="shared" si="95"/>
        <v>67.923094584210745</v>
      </c>
      <c r="CW122" s="22">
        <f t="shared" si="67"/>
        <v>613.85301973416608</v>
      </c>
      <c r="CX122" s="62">
        <f t="shared" si="68"/>
        <v>907.18635306749934</v>
      </c>
      <c r="CY122" s="62">
        <f ca="1">AVERAGE(OFFSET($CX$3,0,0,'Données projet'!$E$13+1,1))-AVERAGE(OFFSET($H$3,0,0,'Données projet'!$E$13+1,1))</f>
        <v>477.00263959594946</v>
      </c>
      <c r="CZ122" s="62">
        <f t="shared" si="96"/>
        <v>254.25036207346591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280.59999999999945</v>
      </c>
      <c r="DP122" s="18">
        <f>DO122*VLOOKUP('Données projet'!$B$14,Paramètres!$A$1:$I$89,3,0)*VLOOKUP('Données projet'!$B$14,Paramètres!$A$1:$I$89,5,0)</f>
        <v>253.88687999999951</v>
      </c>
      <c r="DQ122" s="14">
        <f t="shared" si="97"/>
        <v>61.41750889127686</v>
      </c>
      <c r="DR122" s="22">
        <f t="shared" si="70"/>
        <v>549.1551439856396</v>
      </c>
      <c r="DS122" s="62">
        <f t="shared" si="71"/>
        <v>842.48847731897285</v>
      </c>
      <c r="DT122" s="62">
        <f ca="1">AVERAGE(OFFSET($DS$3,0,0,'Données projet'!$E$14+1,1))-AVERAGE(OFFSET($H$3,0,0,'Données projet'!$E$14+1,1))</f>
        <v>430.21146937947236</v>
      </c>
      <c r="DU122" s="62">
        <f t="shared" si="98"/>
        <v>231.36959598460686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245.25496369542458</v>
      </c>
      <c r="T123" s="62">
        <f t="shared" si="88"/>
        <v>342.30266518164211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2.5006556825246659E-13</v>
      </c>
      <c r="AK123" s="14">
        <f t="shared" si="89"/>
        <v>3.3765445850268018E-12</v>
      </c>
      <c r="AL123" s="22">
        <f t="shared" si="58"/>
        <v>6.3163460169613921E-12</v>
      </c>
      <c r="AM123" s="62">
        <f t="shared" si="59"/>
        <v>293.33333333333962</v>
      </c>
      <c r="AN123" s="62">
        <f ca="1">AVERAGE(OFFSET($AM$3,0,0,'Données projet'!$E$10+1,1))-AVERAGE(OFFSET($H$3,0,0,'Données projet'!$E$10+1,1))</f>
        <v>295.09692454113895</v>
      </c>
      <c r="AO123" s="62">
        <f t="shared" si="90"/>
        <v>273.76778696973071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-5.3205440053716299E-14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399.92909819003523</v>
      </c>
      <c r="BJ123" s="62">
        <f t="shared" si="92"/>
        <v>163.7053537268381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-4.5474735088646412E-13</v>
      </c>
      <c r="BZ123" s="14">
        <f>BY123*VLOOKUP('Données projet'!$B$12,Paramètres!$A$1:$I$89,3,0)*VLOOKUP('Données projet'!$B$12,Paramètres!$A$1:$I$89,5,0)</f>
        <v>-2.7193891583010558E-13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309.32324918719803</v>
      </c>
      <c r="CE123" s="62">
        <f t="shared" si="94"/>
        <v>302.54354650449721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IF('Données projet'!$A$140&gt;35,CT122+CS123-DB122,IF(A123&lt;'Données projet'!$A$140,$CQ$205^A123,IF(A123='Données projet'!$A$140,'Données projet'!$B$140,CT122+CS123-DB122)))</f>
        <v>283.99999999999943</v>
      </c>
      <c r="CU123" s="18">
        <f>CT123*VLOOKUP('Données projet'!$B$13,Paramètres!$A$1:$I$89,3,0)*VLOOKUP('Données projet'!$B$13,Paramètres!$A$1:$I$89,5,0)</f>
        <v>287.97599999999943</v>
      </c>
      <c r="CV123" s="14">
        <f t="shared" si="95"/>
        <v>68.649801713863027</v>
      </c>
      <c r="CW123" s="22">
        <f t="shared" si="67"/>
        <v>621.12327131831046</v>
      </c>
      <c r="CX123" s="62">
        <f t="shared" si="68"/>
        <v>914.45660465164383</v>
      </c>
      <c r="CY123" s="62">
        <f ca="1">AVERAGE(OFFSET($CX$3,0,0,'Données projet'!$E$13+1,1))-AVERAGE(OFFSET($H$3,0,0,'Données projet'!$E$13+1,1))</f>
        <v>477.00263959594946</v>
      </c>
      <c r="CZ123" s="62">
        <f t="shared" si="96"/>
        <v>254.25036207346591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283.99999999999943</v>
      </c>
      <c r="DP123" s="18">
        <f>DO123*VLOOKUP('Données projet'!$B$14,Paramètres!$A$1:$I$89,3,0)*VLOOKUP('Données projet'!$B$14,Paramètres!$A$1:$I$89,5,0)</f>
        <v>256.96319999999946</v>
      </c>
      <c r="DQ123" s="14">
        <f t="shared" si="97"/>
        <v>62.07461295683791</v>
      </c>
      <c r="DR123" s="22">
        <f t="shared" si="70"/>
        <v>555.65752423315837</v>
      </c>
      <c r="DS123" s="62">
        <f t="shared" si="71"/>
        <v>848.99085756649174</v>
      </c>
      <c r="DT123" s="62">
        <f ca="1">AVERAGE(OFFSET($DS$3,0,0,'Données projet'!$E$14+1,1))-AVERAGE(OFFSET($H$3,0,0,'Données projet'!$E$14+1,1))</f>
        <v>430.21146937947236</v>
      </c>
      <c r="DU123" s="62">
        <f t="shared" si="98"/>
        <v>231.36959598460686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245.25496369542458</v>
      </c>
      <c r="T124" s="62">
        <f t="shared" si="88"/>
        <v>342.30266518164211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2.5006556825246659E-13</v>
      </c>
      <c r="AK124" s="14">
        <f t="shared" si="89"/>
        <v>3.3765445850268018E-12</v>
      </c>
      <c r="AL124" s="22">
        <f t="shared" si="58"/>
        <v>6.3163460169613921E-12</v>
      </c>
      <c r="AM124" s="62">
        <f t="shared" si="59"/>
        <v>293.33333333333962</v>
      </c>
      <c r="AN124" s="62">
        <f ca="1">AVERAGE(OFFSET($AM$3,0,0,'Données projet'!$E$10+1,1))-AVERAGE(OFFSET($H$3,0,0,'Données projet'!$E$10+1,1))</f>
        <v>295.09692454113895</v>
      </c>
      <c r="AO124" s="62">
        <f t="shared" si="90"/>
        <v>273.76778696973071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-5.3205440053716299E-14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399.92909819003523</v>
      </c>
      <c r="BJ124" s="62">
        <f t="shared" si="92"/>
        <v>163.7053537268381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-4.5474735088646412E-13</v>
      </c>
      <c r="BZ124" s="14">
        <f>BY124*VLOOKUP('Données projet'!$B$12,Paramètres!$A$1:$I$89,3,0)*VLOOKUP('Données projet'!$B$12,Paramètres!$A$1:$I$89,5,0)</f>
        <v>-2.7193891583010558E-13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309.32324918719803</v>
      </c>
      <c r="CE124" s="62">
        <f t="shared" si="94"/>
        <v>302.54354650449721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IF('Données projet'!$A$140&gt;35,CT123+CS124-DB123,IF(A124&lt;'Données projet'!$A$140,$CQ$205^A124,IF(A124='Données projet'!$A$140,'Données projet'!$B$140,CT123+CS124-DB123)))</f>
        <v>287.39999999999941</v>
      </c>
      <c r="CU124" s="18">
        <f>CT124*VLOOKUP('Données projet'!$B$13,Paramètres!$A$1:$I$89,3,0)*VLOOKUP('Données projet'!$B$13,Paramètres!$A$1:$I$89,5,0)</f>
        <v>291.42359999999945</v>
      </c>
      <c r="CV124" s="14">
        <f t="shared" si="95"/>
        <v>69.375496841482047</v>
      </c>
      <c r="CW124" s="22">
        <f t="shared" si="67"/>
        <v>628.39176033224692</v>
      </c>
      <c r="CX124" s="62">
        <f t="shared" si="68"/>
        <v>921.72509366558029</v>
      </c>
      <c r="CY124" s="62">
        <f ca="1">AVERAGE(OFFSET($CX$3,0,0,'Données projet'!$E$13+1,1))-AVERAGE(OFFSET($H$3,0,0,'Données projet'!$E$13+1,1))</f>
        <v>477.00263959594946</v>
      </c>
      <c r="CZ124" s="62">
        <f t="shared" si="96"/>
        <v>254.25036207346591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287.39999999999941</v>
      </c>
      <c r="DP124" s="18">
        <f>DO124*VLOOKUP('Données projet'!$B$14,Paramètres!$A$1:$I$89,3,0)*VLOOKUP('Données projet'!$B$14,Paramètres!$A$1:$I$89,5,0)</f>
        <v>260.03951999999947</v>
      </c>
      <c r="DQ124" s="14">
        <f t="shared" si="97"/>
        <v>62.730801948604764</v>
      </c>
      <c r="DR124" s="22">
        <f t="shared" si="70"/>
        <v>562.1583107271523</v>
      </c>
      <c r="DS124" s="62">
        <f t="shared" si="71"/>
        <v>855.49164406048567</v>
      </c>
      <c r="DT124" s="62">
        <f ca="1">AVERAGE(OFFSET($DS$3,0,0,'Données projet'!$E$14+1,1))-AVERAGE(OFFSET($H$3,0,0,'Données projet'!$E$14+1,1))</f>
        <v>430.21146937947236</v>
      </c>
      <c r="DU124" s="62">
        <f t="shared" si="98"/>
        <v>231.36959598460686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245.25496369542458</v>
      </c>
      <c r="T125" s="62">
        <f t="shared" si="88"/>
        <v>342.30266518164211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2.5006556825246659E-13</v>
      </c>
      <c r="AK125" s="14">
        <f t="shared" si="89"/>
        <v>3.3765445850268018E-12</v>
      </c>
      <c r="AL125" s="22">
        <f t="shared" si="58"/>
        <v>6.3163460169613921E-12</v>
      </c>
      <c r="AM125" s="62">
        <f t="shared" si="59"/>
        <v>293.33333333333962</v>
      </c>
      <c r="AN125" s="62">
        <f ca="1">AVERAGE(OFFSET($AM$3,0,0,'Données projet'!$E$10+1,1))-AVERAGE(OFFSET($H$3,0,0,'Données projet'!$E$10+1,1))</f>
        <v>295.09692454113895</v>
      </c>
      <c r="AO125" s="62">
        <f t="shared" si="90"/>
        <v>273.76778696973071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-5.3205440053716299E-14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399.92909819003523</v>
      </c>
      <c r="BJ125" s="62">
        <f t="shared" si="92"/>
        <v>163.7053537268381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-4.5474735088646412E-13</v>
      </c>
      <c r="BZ125" s="14">
        <f>BY125*VLOOKUP('Données projet'!$B$12,Paramètres!$A$1:$I$89,3,0)*VLOOKUP('Données projet'!$B$12,Paramètres!$A$1:$I$89,5,0)</f>
        <v>-2.7193891583010558E-13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309.32324918719803</v>
      </c>
      <c r="CE125" s="62">
        <f t="shared" si="94"/>
        <v>302.54354650449721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IF('Données projet'!$A$140&gt;35,CT124+CS125-DB124,IF(A125&lt;'Données projet'!$A$140,$CQ$205^A125,IF(A125='Données projet'!$A$140,'Données projet'!$B$140,CT124+CS125-DB124)))</f>
        <v>290.79999999999939</v>
      </c>
      <c r="CU125" s="18">
        <f>CT125*VLOOKUP('Données projet'!$B$13,Paramètres!$A$1:$I$89,3,0)*VLOOKUP('Données projet'!$B$13,Paramètres!$A$1:$I$89,5,0)</f>
        <v>294.87119999999942</v>
      </c>
      <c r="CV125" s="14">
        <f t="shared" si="95"/>
        <v>70.100193324246931</v>
      </c>
      <c r="CW125" s="22">
        <f t="shared" si="67"/>
        <v>635.65851003972909</v>
      </c>
      <c r="CX125" s="62">
        <f t="shared" si="68"/>
        <v>928.99184337306247</v>
      </c>
      <c r="CY125" s="62">
        <f ca="1">AVERAGE(OFFSET($CX$3,0,0,'Données projet'!$E$13+1,1))-AVERAGE(OFFSET($H$3,0,0,'Données projet'!$E$13+1,1))</f>
        <v>477.00263959594946</v>
      </c>
      <c r="CZ125" s="62">
        <f t="shared" si="96"/>
        <v>254.25036207346591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290.79999999999939</v>
      </c>
      <c r="DP125" s="18">
        <f>DO125*VLOOKUP('Données projet'!$B$14,Paramètres!$A$1:$I$89,3,0)*VLOOKUP('Données projet'!$B$14,Paramètres!$A$1:$I$89,5,0)</f>
        <v>263.11583999999948</v>
      </c>
      <c r="DQ125" s="14">
        <f t="shared" si="97"/>
        <v>63.386087944423274</v>
      </c>
      <c r="DR125" s="22">
        <f t="shared" si="70"/>
        <v>568.65752450320281</v>
      </c>
      <c r="DS125" s="62">
        <f t="shared" si="71"/>
        <v>861.99085783653618</v>
      </c>
      <c r="DT125" s="62">
        <f ca="1">AVERAGE(OFFSET($DS$3,0,0,'Données projet'!$E$14+1,1))-AVERAGE(OFFSET($H$3,0,0,'Données projet'!$E$14+1,1))</f>
        <v>430.21146937947236</v>
      </c>
      <c r="DU125" s="62">
        <f t="shared" si="98"/>
        <v>231.36959598460686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245.25496369542458</v>
      </c>
      <c r="T126" s="62">
        <f t="shared" si="88"/>
        <v>342.30266518164211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2.5006556825246659E-13</v>
      </c>
      <c r="AK126" s="14">
        <f t="shared" si="89"/>
        <v>3.3765445850268018E-12</v>
      </c>
      <c r="AL126" s="22">
        <f t="shared" si="58"/>
        <v>6.3163460169613921E-12</v>
      </c>
      <c r="AM126" s="62">
        <f t="shared" si="59"/>
        <v>293.33333333333962</v>
      </c>
      <c r="AN126" s="62">
        <f ca="1">AVERAGE(OFFSET($AM$3,0,0,'Données projet'!$E$10+1,1))-AVERAGE(OFFSET($H$3,0,0,'Données projet'!$E$10+1,1))</f>
        <v>295.09692454113895</v>
      </c>
      <c r="AO126" s="62">
        <f t="shared" si="90"/>
        <v>273.76778696973071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-5.3205440053716299E-14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399.92909819003523</v>
      </c>
      <c r="BJ126" s="62">
        <f t="shared" si="92"/>
        <v>163.7053537268381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-4.5474735088646412E-13</v>
      </c>
      <c r="BZ126" s="14">
        <f>BY126*VLOOKUP('Données projet'!$B$12,Paramètres!$A$1:$I$89,3,0)*VLOOKUP('Données projet'!$B$12,Paramètres!$A$1:$I$89,5,0)</f>
        <v>-2.7193891583010558E-13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309.32324918719803</v>
      </c>
      <c r="CE126" s="62">
        <f t="shared" si="94"/>
        <v>302.54354650449721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IF('Données projet'!$A$140&gt;35,CT125+CS126-DB125,IF(A126&lt;'Données projet'!$A$140,$CQ$205^A126,IF(A126='Données projet'!$A$140,'Données projet'!$B$140,CT125+CS126-DB125)))</f>
        <v>294.19999999999936</v>
      </c>
      <c r="CU126" s="18">
        <f>CT126*VLOOKUP('Données projet'!$B$13,Paramètres!$A$1:$I$89,3,0)*VLOOKUP('Données projet'!$B$13,Paramètres!$A$1:$I$89,5,0)</f>
        <v>298.31879999999938</v>
      </c>
      <c r="CV126" s="14">
        <f t="shared" si="95"/>
        <v>70.823904189019785</v>
      </c>
      <c r="CW126" s="22">
        <f t="shared" si="67"/>
        <v>642.92354312920827</v>
      </c>
      <c r="CX126" s="62">
        <f t="shared" si="68"/>
        <v>936.25687646254164</v>
      </c>
      <c r="CY126" s="62">
        <f ca="1">AVERAGE(OFFSET($CX$3,0,0,'Données projet'!$E$13+1,1))-AVERAGE(OFFSET($H$3,0,0,'Données projet'!$E$13+1,1))</f>
        <v>477.00263959594946</v>
      </c>
      <c r="CZ126" s="62">
        <f t="shared" si="96"/>
        <v>254.25036207346591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294.19999999999936</v>
      </c>
      <c r="DP126" s="18">
        <f>DO126*VLOOKUP('Données projet'!$B$14,Paramètres!$A$1:$I$89,3,0)*VLOOKUP('Données projet'!$B$14,Paramètres!$A$1:$I$89,5,0)</f>
        <v>266.19215999999943</v>
      </c>
      <c r="DQ126" s="14">
        <f t="shared" si="97"/>
        <v>64.04048272345959</v>
      </c>
      <c r="DR126" s="22">
        <f t="shared" si="70"/>
        <v>575.15518607669117</v>
      </c>
      <c r="DS126" s="62">
        <f t="shared" si="71"/>
        <v>868.48851941002454</v>
      </c>
      <c r="DT126" s="62">
        <f ca="1">AVERAGE(OFFSET($DS$3,0,0,'Données projet'!$E$14+1,1))-AVERAGE(OFFSET($H$3,0,0,'Données projet'!$E$14+1,1))</f>
        <v>430.21146937947236</v>
      </c>
      <c r="DU126" s="62">
        <f t="shared" si="98"/>
        <v>231.36959598460686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245.25496369542458</v>
      </c>
      <c r="T127" s="62">
        <f t="shared" si="88"/>
        <v>342.30266518164211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2.5006556825246659E-13</v>
      </c>
      <c r="AK127" s="14">
        <f t="shared" si="89"/>
        <v>3.3765445850268018E-12</v>
      </c>
      <c r="AL127" s="22">
        <f t="shared" si="58"/>
        <v>6.3163460169613921E-12</v>
      </c>
      <c r="AM127" s="62">
        <f t="shared" si="59"/>
        <v>293.33333333333962</v>
      </c>
      <c r="AN127" s="62">
        <f ca="1">AVERAGE(OFFSET($AM$3,0,0,'Données projet'!$E$10+1,1))-AVERAGE(OFFSET($H$3,0,0,'Données projet'!$E$10+1,1))</f>
        <v>295.09692454113895</v>
      </c>
      <c r="AO127" s="62">
        <f t="shared" si="90"/>
        <v>273.76778696973071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-5.3205440053716299E-14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399.92909819003523</v>
      </c>
      <c r="BJ127" s="62">
        <f t="shared" si="92"/>
        <v>163.7053537268381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-4.5474735088646412E-13</v>
      </c>
      <c r="BZ127" s="14">
        <f>BY127*VLOOKUP('Données projet'!$B$12,Paramètres!$A$1:$I$89,3,0)*VLOOKUP('Données projet'!$B$12,Paramètres!$A$1:$I$89,5,0)</f>
        <v>-2.7193891583010558E-13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309.32324918719803</v>
      </c>
      <c r="CE127" s="62">
        <f t="shared" si="94"/>
        <v>302.54354650449721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IF('Données projet'!$A$140&gt;35,CT126+CS127-DB126,IF(A127&lt;'Données projet'!$A$140,$CQ$205^A127,IF(A127='Données projet'!$A$140,'Données projet'!$B$140,CT126+CS127-DB126)))</f>
        <v>297.59999999999934</v>
      </c>
      <c r="CU127" s="18">
        <f>CT127*VLOOKUP('Données projet'!$B$13,Paramètres!$A$1:$I$89,3,0)*VLOOKUP('Données projet'!$B$13,Paramètres!$A$1:$I$89,5,0)</f>
        <v>301.76639999999935</v>
      </c>
      <c r="CV127" s="14">
        <f t="shared" si="95"/>
        <v>71.546642144235236</v>
      </c>
      <c r="CW127" s="22">
        <f t="shared" si="67"/>
        <v>650.18688173454188</v>
      </c>
      <c r="CX127" s="62">
        <f t="shared" si="68"/>
        <v>943.52021506787514</v>
      </c>
      <c r="CY127" s="62">
        <f ca="1">AVERAGE(OFFSET($CX$3,0,0,'Données projet'!$E$13+1,1))-AVERAGE(OFFSET($H$3,0,0,'Données projet'!$E$13+1,1))</f>
        <v>477.00263959594946</v>
      </c>
      <c r="CZ127" s="62">
        <f t="shared" si="96"/>
        <v>254.25036207346591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297.59999999999934</v>
      </c>
      <c r="DP127" s="18">
        <f>DO127*VLOOKUP('Données projet'!$B$14,Paramètres!$A$1:$I$89,3,0)*VLOOKUP('Données projet'!$B$14,Paramètres!$A$1:$I$89,5,0)</f>
        <v>269.26847999999939</v>
      </c>
      <c r="DQ127" s="14">
        <f t="shared" si="97"/>
        <v>64.693997776951065</v>
      </c>
      <c r="DR127" s="22">
        <f t="shared" si="70"/>
        <v>581.65131546152202</v>
      </c>
      <c r="DS127" s="62">
        <f t="shared" si="71"/>
        <v>874.98464879485527</v>
      </c>
      <c r="DT127" s="62">
        <f ca="1">AVERAGE(OFFSET($DS$3,0,0,'Données projet'!$E$14+1,1))-AVERAGE(OFFSET($H$3,0,0,'Données projet'!$E$14+1,1))</f>
        <v>430.21146937947236</v>
      </c>
      <c r="DU127" s="62">
        <f t="shared" si="98"/>
        <v>231.36959598460686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245.25496369542458</v>
      </c>
      <c r="T128" s="62">
        <f t="shared" si="88"/>
        <v>342.30266518164211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2.5006556825246659E-13</v>
      </c>
      <c r="AK128" s="14">
        <f t="shared" si="89"/>
        <v>3.3765445850268018E-12</v>
      </c>
      <c r="AL128" s="22">
        <f t="shared" si="58"/>
        <v>6.3163460169613921E-12</v>
      </c>
      <c r="AM128" s="62">
        <f t="shared" si="59"/>
        <v>293.33333333333962</v>
      </c>
      <c r="AN128" s="62">
        <f ca="1">AVERAGE(OFFSET($AM$3,0,0,'Données projet'!$E$10+1,1))-AVERAGE(OFFSET($H$3,0,0,'Données projet'!$E$10+1,1))</f>
        <v>295.09692454113895</v>
      </c>
      <c r="AO128" s="62">
        <f t="shared" si="90"/>
        <v>273.76778696973071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-5.3205440053716299E-14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399.92909819003523</v>
      </c>
      <c r="BJ128" s="62">
        <f t="shared" si="92"/>
        <v>163.7053537268381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-4.5474735088646412E-13</v>
      </c>
      <c r="BZ128" s="14">
        <f>BY128*VLOOKUP('Données projet'!$B$12,Paramètres!$A$1:$I$89,3,0)*VLOOKUP('Données projet'!$B$12,Paramètres!$A$1:$I$89,5,0)</f>
        <v>-2.7193891583010558E-13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309.32324918719803</v>
      </c>
      <c r="CE128" s="62">
        <f t="shared" si="94"/>
        <v>302.54354650449721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IF('Données projet'!$A$140&gt;35,CT127+CS128-DB127,IF(A128&lt;'Données projet'!$A$140,$CQ$205^A128,IF(A128='Données projet'!$A$140,'Données projet'!$B$140,CT127+CS128-DB127)))</f>
        <v>300.99999999999932</v>
      </c>
      <c r="CU128" s="18">
        <f>CT128*VLOOKUP('Données projet'!$B$13,Paramètres!$A$1:$I$89,3,0)*VLOOKUP('Données projet'!$B$13,Paramètres!$A$1:$I$89,5,0)</f>
        <v>305.21399999999932</v>
      </c>
      <c r="CV128" s="14">
        <f t="shared" si="95"/>
        <v>72.268419591231137</v>
      </c>
      <c r="CW128" s="22">
        <f t="shared" si="67"/>
        <v>657.44854745472628</v>
      </c>
      <c r="CX128" s="62">
        <f t="shared" si="68"/>
        <v>950.78188078805965</v>
      </c>
      <c r="CY128" s="62">
        <f ca="1">AVERAGE(OFFSET($CX$3,0,0,'Données projet'!$E$13+1,1))-AVERAGE(OFFSET($H$3,0,0,'Données projet'!$E$13+1,1))</f>
        <v>477.00263959594946</v>
      </c>
      <c r="CZ128" s="62">
        <f t="shared" si="96"/>
        <v>254.25036207346591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300.99999999999932</v>
      </c>
      <c r="DP128" s="18">
        <f>DO128*VLOOKUP('Données projet'!$B$14,Paramètres!$A$1:$I$89,3,0)*VLOOKUP('Données projet'!$B$14,Paramètres!$A$1:$I$89,5,0)</f>
        <v>272.34479999999934</v>
      </c>
      <c r="DQ128" s="14">
        <f t="shared" si="97"/>
        <v>65.346644318451595</v>
      </c>
      <c r="DR128" s="22">
        <f t="shared" si="70"/>
        <v>588.1459321879687</v>
      </c>
      <c r="DS128" s="62">
        <f t="shared" si="71"/>
        <v>881.47926552130207</v>
      </c>
      <c r="DT128" s="62">
        <f ca="1">AVERAGE(OFFSET($DS$3,0,0,'Données projet'!$E$14+1,1))-AVERAGE(OFFSET($H$3,0,0,'Données projet'!$E$14+1,1))</f>
        <v>430.21146937947236</v>
      </c>
      <c r="DU128" s="62">
        <f t="shared" si="98"/>
        <v>231.36959598460686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245.25496369542458</v>
      </c>
      <c r="T129" s="62">
        <f t="shared" si="88"/>
        <v>342.30266518164211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2.5006556825246659E-13</v>
      </c>
      <c r="AK129" s="14">
        <f t="shared" si="89"/>
        <v>3.3765445850268018E-12</v>
      </c>
      <c r="AL129" s="22">
        <f t="shared" si="58"/>
        <v>6.3163460169613921E-12</v>
      </c>
      <c r="AM129" s="62">
        <f t="shared" si="59"/>
        <v>293.33333333333962</v>
      </c>
      <c r="AN129" s="62">
        <f ca="1">AVERAGE(OFFSET($AM$3,0,0,'Données projet'!$E$10+1,1))-AVERAGE(OFFSET($H$3,0,0,'Données projet'!$E$10+1,1))</f>
        <v>295.09692454113895</v>
      </c>
      <c r="AO129" s="62">
        <f t="shared" si="90"/>
        <v>273.76778696973071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-5.3205440053716299E-14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399.92909819003523</v>
      </c>
      <c r="BJ129" s="62">
        <f t="shared" si="92"/>
        <v>163.7053537268381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-4.5474735088646412E-13</v>
      </c>
      <c r="BZ129" s="14">
        <f>BY129*VLOOKUP('Données projet'!$B$12,Paramètres!$A$1:$I$89,3,0)*VLOOKUP('Données projet'!$B$12,Paramètres!$A$1:$I$89,5,0)</f>
        <v>-2.7193891583010558E-13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309.32324918719803</v>
      </c>
      <c r="CE129" s="62">
        <f t="shared" si="94"/>
        <v>302.54354650449721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IF('Données projet'!$A$140&gt;35,CT128+CS129-DB128,IF(A129&lt;'Données projet'!$A$140,$CQ$205^A129,IF(A129='Données projet'!$A$140,'Données projet'!$B$140,CT128+CS129-DB128)))</f>
        <v>270.99999999999932</v>
      </c>
      <c r="CU129" s="18">
        <f>CT129*VLOOKUP('Données projet'!$B$13,Paramètres!$A$1:$I$89,3,0)*VLOOKUP('Données projet'!$B$13,Paramètres!$A$1:$I$89,5,0)</f>
        <v>274.7939999999993</v>
      </c>
      <c r="CV129" s="14">
        <f t="shared" si="95"/>
        <v>65.865632600455356</v>
      </c>
      <c r="CW129" s="22">
        <f t="shared" si="67"/>
        <v>593.31552677912521</v>
      </c>
      <c r="CX129" s="62">
        <f t="shared" si="68"/>
        <v>886.64886011245858</v>
      </c>
      <c r="CY129" s="62">
        <f ca="1">AVERAGE(OFFSET($CX$3,0,0,'Données projet'!$E$13+1,1))-AVERAGE(OFFSET($H$3,0,0,'Données projet'!$E$13+1,1))</f>
        <v>477.00263959594946</v>
      </c>
      <c r="CZ129" s="62">
        <f t="shared" si="96"/>
        <v>254.25036207346591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270.99999999999932</v>
      </c>
      <c r="DP129" s="18">
        <f>DO129*VLOOKUP('Données projet'!$B$14,Paramètres!$A$1:$I$89,3,0)*VLOOKUP('Données projet'!$B$14,Paramètres!$A$1:$I$89,5,0)</f>
        <v>245.20079999999936</v>
      </c>
      <c r="DQ129" s="14">
        <f t="shared" si="97"/>
        <v>59.557107941433571</v>
      </c>
      <c r="DR129" s="22">
        <f t="shared" si="70"/>
        <v>530.78668966466228</v>
      </c>
      <c r="DS129" s="62">
        <f t="shared" si="71"/>
        <v>824.12002299799565</v>
      </c>
      <c r="DT129" s="62">
        <f ca="1">AVERAGE(OFFSET($DS$3,0,0,'Données projet'!$E$14+1,1))-AVERAGE(OFFSET($H$3,0,0,'Données projet'!$E$14+1,1))</f>
        <v>430.21146937947236</v>
      </c>
      <c r="DU129" s="62">
        <f t="shared" si="98"/>
        <v>231.36959598460686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245.25496369542458</v>
      </c>
      <c r="T130" s="62">
        <f t="shared" si="88"/>
        <v>342.30266518164211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2.5006556825246659E-13</v>
      </c>
      <c r="AK130" s="14">
        <f t="shared" si="89"/>
        <v>3.3765445850268018E-12</v>
      </c>
      <c r="AL130" s="22">
        <f t="shared" si="58"/>
        <v>6.3163460169613921E-12</v>
      </c>
      <c r="AM130" s="62">
        <f t="shared" si="59"/>
        <v>293.33333333333962</v>
      </c>
      <c r="AN130" s="62">
        <f ca="1">AVERAGE(OFFSET($AM$3,0,0,'Données projet'!$E$10+1,1))-AVERAGE(OFFSET($H$3,0,0,'Données projet'!$E$10+1,1))</f>
        <v>295.09692454113895</v>
      </c>
      <c r="AO130" s="62">
        <f t="shared" si="90"/>
        <v>273.76778696973071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-5.3205440053716299E-14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399.92909819003523</v>
      </c>
      <c r="BJ130" s="62">
        <f t="shared" si="92"/>
        <v>163.7053537268381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-4.5474735088646412E-13</v>
      </c>
      <c r="BZ130" s="14">
        <f>BY130*VLOOKUP('Données projet'!$B$12,Paramètres!$A$1:$I$89,3,0)*VLOOKUP('Données projet'!$B$12,Paramètres!$A$1:$I$89,5,0)</f>
        <v>-2.7193891583010558E-13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309.32324918719803</v>
      </c>
      <c r="CE130" s="62">
        <f t="shared" si="94"/>
        <v>302.54354650449721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IF('Données projet'!$A$140&gt;35,CT129+CS130-DB129,IF(A130&lt;'Données projet'!$A$140,$CQ$205^A130,IF(A130='Données projet'!$A$140,'Données projet'!$B$140,CT129+CS130-DB129)))</f>
        <v>273.99999999999932</v>
      </c>
      <c r="CU130" s="18">
        <f>CT130*VLOOKUP('Données projet'!$B$13,Paramètres!$A$1:$I$89,3,0)*VLOOKUP('Données projet'!$B$13,Paramètres!$A$1:$I$89,5,0)</f>
        <v>277.83599999999933</v>
      </c>
      <c r="CV130" s="14">
        <f t="shared" si="95"/>
        <v>66.509487177652147</v>
      </c>
      <c r="CW130" s="22">
        <f t="shared" si="67"/>
        <v>599.73505683440965</v>
      </c>
      <c r="CX130" s="62">
        <f t="shared" si="68"/>
        <v>893.06839016774302</v>
      </c>
      <c r="CY130" s="62">
        <f ca="1">AVERAGE(OFFSET($CX$3,0,0,'Données projet'!$E$13+1,1))-AVERAGE(OFFSET($H$3,0,0,'Données projet'!$E$13+1,1))</f>
        <v>477.00263959594946</v>
      </c>
      <c r="CZ130" s="62">
        <f t="shared" si="96"/>
        <v>254.25036207346591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273.99999999999932</v>
      </c>
      <c r="DP130" s="18">
        <f>DO130*VLOOKUP('Données projet'!$B$14,Paramètres!$A$1:$I$89,3,0)*VLOOKUP('Données projet'!$B$14,Paramètres!$A$1:$I$89,5,0)</f>
        <v>247.91519999999937</v>
      </c>
      <c r="DQ130" s="14">
        <f t="shared" si="97"/>
        <v>60.139294964297299</v>
      </c>
      <c r="DR130" s="22">
        <f t="shared" si="70"/>
        <v>536.52824539615006</v>
      </c>
      <c r="DS130" s="62">
        <f t="shared" si="71"/>
        <v>829.86157872948343</v>
      </c>
      <c r="DT130" s="62">
        <f ca="1">AVERAGE(OFFSET($DS$3,0,0,'Données projet'!$E$14+1,1))-AVERAGE(OFFSET($H$3,0,0,'Données projet'!$E$14+1,1))</f>
        <v>430.21146937947236</v>
      </c>
      <c r="DU130" s="62">
        <f t="shared" si="98"/>
        <v>231.36959598460686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245.25496369542458</v>
      </c>
      <c r="T131" s="62">
        <f t="shared" si="88"/>
        <v>342.30266518164211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2.5006556825246659E-13</v>
      </c>
      <c r="AK131" s="14">
        <f t="shared" si="89"/>
        <v>3.3765445850268018E-12</v>
      </c>
      <c r="AL131" s="22">
        <f t="shared" si="58"/>
        <v>6.3163460169613921E-12</v>
      </c>
      <c r="AM131" s="62">
        <f t="shared" si="59"/>
        <v>293.33333333333962</v>
      </c>
      <c r="AN131" s="62">
        <f ca="1">AVERAGE(OFFSET($AM$3,0,0,'Données projet'!$E$10+1,1))-AVERAGE(OFFSET($H$3,0,0,'Données projet'!$E$10+1,1))</f>
        <v>295.09692454113895</v>
      </c>
      <c r="AO131" s="62">
        <f t="shared" si="90"/>
        <v>273.76778696973071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-5.3205440053716299E-14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399.92909819003523</v>
      </c>
      <c r="BJ131" s="62">
        <f t="shared" si="92"/>
        <v>163.7053537268381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-4.5474735088646412E-13</v>
      </c>
      <c r="BZ131" s="14">
        <f>BY131*VLOOKUP('Données projet'!$B$12,Paramètres!$A$1:$I$89,3,0)*VLOOKUP('Données projet'!$B$12,Paramètres!$A$1:$I$89,5,0)</f>
        <v>-2.7193891583010558E-13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309.32324918719803</v>
      </c>
      <c r="CE131" s="62">
        <f t="shared" si="94"/>
        <v>302.54354650449721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IF('Données projet'!$A$140&gt;35,CT130+CS131-DB130,IF(A131&lt;'Données projet'!$A$140,$CQ$205^A131,IF(A131='Données projet'!$A$140,'Données projet'!$B$140,CT130+CS131-DB130)))</f>
        <v>276.99999999999932</v>
      </c>
      <c r="CU131" s="18">
        <f>CT131*VLOOKUP('Données projet'!$B$13,Paramètres!$A$1:$I$89,3,0)*VLOOKUP('Données projet'!$B$13,Paramètres!$A$1:$I$89,5,0)</f>
        <v>280.8779999999993</v>
      </c>
      <c r="CV131" s="14">
        <f t="shared" si="95"/>
        <v>67.152521698072178</v>
      </c>
      <c r="CW131" s="22">
        <f t="shared" si="67"/>
        <v>606.15315862414116</v>
      </c>
      <c r="CX131" s="62">
        <f t="shared" si="68"/>
        <v>899.48649195747453</v>
      </c>
      <c r="CY131" s="62">
        <f ca="1">AVERAGE(OFFSET($CX$3,0,0,'Données projet'!$E$13+1,1))-AVERAGE(OFFSET($H$3,0,0,'Données projet'!$E$13+1,1))</f>
        <v>477.00263959594946</v>
      </c>
      <c r="CZ131" s="62">
        <f t="shared" si="96"/>
        <v>254.25036207346591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276.99999999999932</v>
      </c>
      <c r="DP131" s="18">
        <f>DO131*VLOOKUP('Données projet'!$B$14,Paramètres!$A$1:$I$89,3,0)*VLOOKUP('Données projet'!$B$14,Paramètres!$A$1:$I$89,5,0)</f>
        <v>250.62959999999939</v>
      </c>
      <c r="DQ131" s="14">
        <f t="shared" si="97"/>
        <v>60.720740474356212</v>
      </c>
      <c r="DR131" s="22">
        <f t="shared" si="70"/>
        <v>542.26850965950268</v>
      </c>
      <c r="DS131" s="62">
        <f t="shared" si="71"/>
        <v>835.60184299283605</v>
      </c>
      <c r="DT131" s="62">
        <f ca="1">AVERAGE(OFFSET($DS$3,0,0,'Données projet'!$E$14+1,1))-AVERAGE(OFFSET($H$3,0,0,'Données projet'!$E$14+1,1))</f>
        <v>430.21146937947236</v>
      </c>
      <c r="DU131" s="62">
        <f t="shared" si="98"/>
        <v>231.36959598460686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245.25496369542458</v>
      </c>
      <c r="T132" s="62">
        <f t="shared" si="88"/>
        <v>342.30266518164211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2.5006556825246659E-13</v>
      </c>
      <c r="AK132" s="14">
        <f t="shared" si="89"/>
        <v>3.3765445850268018E-12</v>
      </c>
      <c r="AL132" s="22">
        <f t="shared" ref="AL132:AL153" si="112">(AJ132+AK132)*0.475*44/12</f>
        <v>6.3163460169613921E-12</v>
      </c>
      <c r="AM132" s="62">
        <f t="shared" ref="AM132:AM195" si="113">AL132+(AD132+AE132)*44/12</f>
        <v>293.33333333333962</v>
      </c>
      <c r="AN132" s="62">
        <f ca="1">AVERAGE(OFFSET($AM$3,0,0,'Données projet'!$E$10+1,1))-AVERAGE(OFFSET($H$3,0,0,'Données projet'!$E$10+1,1))</f>
        <v>295.09692454113895</v>
      </c>
      <c r="AO132" s="62">
        <f t="shared" si="90"/>
        <v>273.76778696973071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-5.3205440053716299E-14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399.92909819003523</v>
      </c>
      <c r="BJ132" s="62">
        <f t="shared" si="92"/>
        <v>163.7053537268381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-4.5474735088646412E-13</v>
      </c>
      <c r="BZ132" s="14">
        <f>BY132*VLOOKUP('Données projet'!$B$12,Paramètres!$A$1:$I$89,3,0)*VLOOKUP('Données projet'!$B$12,Paramètres!$A$1:$I$89,5,0)</f>
        <v>-2.7193891583010558E-13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309.32324918719803</v>
      </c>
      <c r="CE132" s="62">
        <f t="shared" si="94"/>
        <v>302.54354650449721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IF('Données projet'!$A$140&gt;35,CT131+CS132-DB131,IF(A132&lt;'Données projet'!$A$140,$CQ$205^A132,IF(A132='Données projet'!$A$140,'Données projet'!$B$140,CT131+CS132-DB131)))</f>
        <v>279.99999999999932</v>
      </c>
      <c r="CU132" s="18">
        <f>CT132*VLOOKUP('Données projet'!$B$13,Paramètres!$A$1:$I$89,3,0)*VLOOKUP('Données projet'!$B$13,Paramètres!$A$1:$I$89,5,0)</f>
        <v>283.91999999999933</v>
      </c>
      <c r="CV132" s="14">
        <f t="shared" si="95"/>
        <v>67.794746071143507</v>
      </c>
      <c r="CW132" s="22">
        <f t="shared" ref="CW132:CW153" si="121">(CU132+CV132)*0.475*44/12</f>
        <v>612.56984940724044</v>
      </c>
      <c r="CX132" s="62">
        <f t="shared" ref="CX132:CX195" si="122">CW132+(CO132+CP132)*44/12</f>
        <v>905.90318274057381</v>
      </c>
      <c r="CY132" s="62">
        <f ca="1">AVERAGE(OFFSET($CX$3,0,0,'Données projet'!$E$13+1,1))-AVERAGE(OFFSET($H$3,0,0,'Données projet'!$E$13+1,1))</f>
        <v>477.00263959594946</v>
      </c>
      <c r="CZ132" s="62">
        <f t="shared" si="96"/>
        <v>254.25036207346591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279.99999999999932</v>
      </c>
      <c r="DP132" s="18">
        <f>DO132*VLOOKUP('Données projet'!$B$14,Paramètres!$A$1:$I$89,3,0)*VLOOKUP('Données projet'!$B$14,Paramètres!$A$1:$I$89,5,0)</f>
        <v>253.34399999999934</v>
      </c>
      <c r="DQ132" s="14">
        <f t="shared" si="97"/>
        <v>61.301453431926141</v>
      </c>
      <c r="DR132" s="22">
        <f t="shared" ref="DR132:DR153" si="124">(DP132+DQ132)*0.475*44/12</f>
        <v>548.00749806060355</v>
      </c>
      <c r="DS132" s="62">
        <f t="shared" ref="DS132:DS195" si="125">DR132+(DJ132+DK132)*44/12</f>
        <v>841.34083139393692</v>
      </c>
      <c r="DT132" s="62">
        <f ca="1">AVERAGE(OFFSET($DS$3,0,0,'Données projet'!$E$14+1,1))-AVERAGE(OFFSET($H$3,0,0,'Données projet'!$E$14+1,1))</f>
        <v>430.21146937947236</v>
      </c>
      <c r="DU132" s="62">
        <f t="shared" si="98"/>
        <v>231.36959598460686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245.25496369542458</v>
      </c>
      <c r="T133" s="62">
        <f t="shared" ref="T133:T196" si="142">$T$3</f>
        <v>342.30266518164211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2.5006556825246659E-13</v>
      </c>
      <c r="AK133" s="14">
        <f t="shared" ref="AK133:AK153" si="143">EXP(-1.0587+0.8836*LN(AJ133)+0.284)</f>
        <v>3.3765445850268018E-12</v>
      </c>
      <c r="AL133" s="22">
        <f t="shared" si="112"/>
        <v>6.3163460169613921E-12</v>
      </c>
      <c r="AM133" s="62">
        <f t="shared" si="113"/>
        <v>293.33333333333962</v>
      </c>
      <c r="AN133" s="62">
        <f ca="1">AVERAGE(OFFSET($AM$3,0,0,'Données projet'!$E$10+1,1))-AVERAGE(OFFSET($H$3,0,0,'Données projet'!$E$10+1,1))</f>
        <v>295.09692454113895</v>
      </c>
      <c r="AO133" s="62">
        <f t="shared" ref="AO133:AO196" si="144">$AO$3</f>
        <v>273.76778696973071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-5.3205440053716299E-14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399.92909819003523</v>
      </c>
      <c r="BJ133" s="62">
        <f t="shared" ref="BJ133:BJ196" si="146">$BJ$3</f>
        <v>163.7053537268381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-4.5474735088646412E-13</v>
      </c>
      <c r="BZ133" s="14">
        <f>BY133*VLOOKUP('Données projet'!$B$12,Paramètres!$A$1:$I$89,3,0)*VLOOKUP('Données projet'!$B$12,Paramètres!$A$1:$I$89,5,0)</f>
        <v>-2.7193891583010558E-13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309.32324918719803</v>
      </c>
      <c r="CE133" s="62">
        <f t="shared" ref="CE133:CE196" si="148">$CE$3</f>
        <v>302.54354650449721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IF('Données projet'!$A$140&gt;35,CT132+CS133-DB132,IF(A133&lt;'Données projet'!$A$140,$CQ$205^A133,IF(A133='Données projet'!$A$140,'Données projet'!$B$140,CT132+CS133-DB132)))</f>
        <v>282.99999999999932</v>
      </c>
      <c r="CU133" s="18">
        <f>CT133*VLOOKUP('Données projet'!$B$13,Paramètres!$A$1:$I$89,3,0)*VLOOKUP('Données projet'!$B$13,Paramètres!$A$1:$I$89,5,0)</f>
        <v>286.96199999999931</v>
      </c>
      <c r="CV133" s="14">
        <f t="shared" ref="CV133:CV153" si="149">EXP(-1.0587+0.8836*LN(CU133)+0.284)</f>
        <v>68.436169981717669</v>
      </c>
      <c r="CW133" s="22">
        <f t="shared" si="121"/>
        <v>618.98514605149035</v>
      </c>
      <c r="CX133" s="62">
        <f t="shared" si="122"/>
        <v>912.3184793848236</v>
      </c>
      <c r="CY133" s="62">
        <f ca="1">AVERAGE(OFFSET($CX$3,0,0,'Données projet'!$E$13+1,1))-AVERAGE(OFFSET($H$3,0,0,'Données projet'!$E$13+1,1))</f>
        <v>477.00263959594946</v>
      </c>
      <c r="CZ133" s="62">
        <f t="shared" ref="CZ133:CZ196" si="150">$CZ$3</f>
        <v>254.25036207346591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282.99999999999932</v>
      </c>
      <c r="DP133" s="18">
        <f>DO133*VLOOKUP('Données projet'!$B$14,Paramètres!$A$1:$I$89,3,0)*VLOOKUP('Données projet'!$B$14,Paramètres!$A$1:$I$89,5,0)</f>
        <v>256.05839999999938</v>
      </c>
      <c r="DQ133" s="14">
        <f t="shared" ref="DQ133:DQ153" si="151">EXP(-1.0587+0.8836*LN(DP133)+0.284)</f>
        <v>61.88144259425632</v>
      </c>
      <c r="DR133" s="22">
        <f t="shared" si="124"/>
        <v>553.74522585166198</v>
      </c>
      <c r="DS133" s="62">
        <f t="shared" si="125"/>
        <v>847.07855918499536</v>
      </c>
      <c r="DT133" s="62">
        <f ca="1">AVERAGE(OFFSET($DS$3,0,0,'Données projet'!$E$14+1,1))-AVERAGE(OFFSET($H$3,0,0,'Données projet'!$E$14+1,1))</f>
        <v>430.21146937947236</v>
      </c>
      <c r="DU133" s="62">
        <f t="shared" ref="DU133:DU196" si="152">$DU$3</f>
        <v>231.36959598460686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245.25496369542458</v>
      </c>
      <c r="T134" s="62">
        <f t="shared" si="142"/>
        <v>342.30266518164211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2.5006556825246659E-13</v>
      </c>
      <c r="AK134" s="14">
        <f t="shared" si="143"/>
        <v>3.3765445850268018E-12</v>
      </c>
      <c r="AL134" s="22">
        <f t="shared" si="112"/>
        <v>6.3163460169613921E-12</v>
      </c>
      <c r="AM134" s="62">
        <f t="shared" si="113"/>
        <v>293.33333333333962</v>
      </c>
      <c r="AN134" s="62">
        <f ca="1">AVERAGE(OFFSET($AM$3,0,0,'Données projet'!$E$10+1,1))-AVERAGE(OFFSET($H$3,0,0,'Données projet'!$E$10+1,1))</f>
        <v>295.09692454113895</v>
      </c>
      <c r="AO134" s="62">
        <f t="shared" si="144"/>
        <v>273.76778696973071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-5.3205440053716299E-14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399.92909819003523</v>
      </c>
      <c r="BJ134" s="62">
        <f t="shared" si="146"/>
        <v>163.7053537268381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-4.5474735088646412E-13</v>
      </c>
      <c r="BZ134" s="14">
        <f>BY134*VLOOKUP('Données projet'!$B$12,Paramètres!$A$1:$I$89,3,0)*VLOOKUP('Données projet'!$B$12,Paramètres!$A$1:$I$89,5,0)</f>
        <v>-2.7193891583010558E-13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309.32324918719803</v>
      </c>
      <c r="CE134" s="62">
        <f t="shared" si="148"/>
        <v>302.54354650449721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IF('Données projet'!$A$140&gt;35,CT133+CS134-DB133,IF(A134&lt;'Données projet'!$A$140,$CQ$205^A134,IF(A134='Données projet'!$A$140,'Données projet'!$B$140,CT133+CS134-DB133)))</f>
        <v>285.99999999999932</v>
      </c>
      <c r="CU134" s="18">
        <f>CT134*VLOOKUP('Données projet'!$B$13,Paramètres!$A$1:$I$89,3,0)*VLOOKUP('Données projet'!$B$13,Paramètres!$A$1:$I$89,5,0)</f>
        <v>290.00399999999934</v>
      </c>
      <c r="CV134" s="14">
        <f t="shared" si="149"/>
        <v>69.076802897485763</v>
      </c>
      <c r="CW134" s="22">
        <f t="shared" si="121"/>
        <v>625.39906504645319</v>
      </c>
      <c r="CX134" s="62">
        <f t="shared" si="122"/>
        <v>918.73239837978645</v>
      </c>
      <c r="CY134" s="62">
        <f ca="1">AVERAGE(OFFSET($CX$3,0,0,'Données projet'!$E$13+1,1))-AVERAGE(OFFSET($H$3,0,0,'Données projet'!$E$13+1,1))</f>
        <v>477.00263959594946</v>
      </c>
      <c r="CZ134" s="62">
        <f t="shared" si="150"/>
        <v>254.25036207346591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285.99999999999932</v>
      </c>
      <c r="DP134" s="18">
        <f>DO134*VLOOKUP('Données projet'!$B$14,Paramètres!$A$1:$I$89,3,0)*VLOOKUP('Données projet'!$B$14,Paramètres!$A$1:$I$89,5,0)</f>
        <v>258.77279999999939</v>
      </c>
      <c r="DQ134" s="14">
        <f t="shared" si="151"/>
        <v>62.460716522234527</v>
      </c>
      <c r="DR134" s="22">
        <f t="shared" si="124"/>
        <v>559.48170794289069</v>
      </c>
      <c r="DS134" s="62">
        <f t="shared" si="125"/>
        <v>852.81504127622406</v>
      </c>
      <c r="DT134" s="62">
        <f ca="1">AVERAGE(OFFSET($DS$3,0,0,'Données projet'!$E$14+1,1))-AVERAGE(OFFSET($H$3,0,0,'Données projet'!$E$14+1,1))</f>
        <v>430.21146937947236</v>
      </c>
      <c r="DU134" s="62">
        <f t="shared" si="152"/>
        <v>231.36959598460686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245.25496369542458</v>
      </c>
      <c r="T135" s="62">
        <f t="shared" si="142"/>
        <v>342.30266518164211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2.5006556825246659E-13</v>
      </c>
      <c r="AK135" s="14">
        <f t="shared" si="143"/>
        <v>3.3765445850268018E-12</v>
      </c>
      <c r="AL135" s="22">
        <f t="shared" si="112"/>
        <v>6.3163460169613921E-12</v>
      </c>
      <c r="AM135" s="62">
        <f t="shared" si="113"/>
        <v>293.33333333333962</v>
      </c>
      <c r="AN135" s="62">
        <f ca="1">AVERAGE(OFFSET($AM$3,0,0,'Données projet'!$E$10+1,1))-AVERAGE(OFFSET($H$3,0,0,'Données projet'!$E$10+1,1))</f>
        <v>295.09692454113895</v>
      </c>
      <c r="AO135" s="62">
        <f t="shared" si="144"/>
        <v>273.76778696973071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-5.3205440053716299E-14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399.92909819003523</v>
      </c>
      <c r="BJ135" s="62">
        <f t="shared" si="146"/>
        <v>163.7053537268381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-4.5474735088646412E-13</v>
      </c>
      <c r="BZ135" s="14">
        <f>BY135*VLOOKUP('Données projet'!$B$12,Paramètres!$A$1:$I$89,3,0)*VLOOKUP('Données projet'!$B$12,Paramètres!$A$1:$I$89,5,0)</f>
        <v>-2.7193891583010558E-13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309.32324918719803</v>
      </c>
      <c r="CE135" s="62">
        <f t="shared" si="148"/>
        <v>302.54354650449721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IF('Données projet'!$A$140&gt;35,CT134+CS135-DB134,IF(A135&lt;'Données projet'!$A$140,$CQ$205^A135,IF(A135='Données projet'!$A$140,'Données projet'!$B$140,CT134+CS135-DB134)))</f>
        <v>288.99999999999932</v>
      </c>
      <c r="CU135" s="18">
        <f>CT135*VLOOKUP('Données projet'!$B$13,Paramètres!$A$1:$I$89,3,0)*VLOOKUP('Données projet'!$B$13,Paramètres!$A$1:$I$89,5,0)</f>
        <v>293.04599999999931</v>
      </c>
      <c r="CV135" s="14">
        <f t="shared" si="149"/>
        <v>69.716654076072487</v>
      </c>
      <c r="CW135" s="22">
        <f t="shared" si="121"/>
        <v>631.81162251582498</v>
      </c>
      <c r="CX135" s="62">
        <f t="shared" si="122"/>
        <v>925.14495584915835</v>
      </c>
      <c r="CY135" s="62">
        <f ca="1">AVERAGE(OFFSET($CX$3,0,0,'Données projet'!$E$13+1,1))-AVERAGE(OFFSET($H$3,0,0,'Données projet'!$E$13+1,1))</f>
        <v>477.00263959594946</v>
      </c>
      <c r="CZ135" s="62">
        <f t="shared" si="150"/>
        <v>254.25036207346591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288.99999999999932</v>
      </c>
      <c r="DP135" s="18">
        <f>DO135*VLOOKUP('Données projet'!$B$14,Paramètres!$A$1:$I$89,3,0)*VLOOKUP('Données projet'!$B$14,Paramètres!$A$1:$I$89,5,0)</f>
        <v>261.4871999999994</v>
      </c>
      <c r="DQ135" s="14">
        <f t="shared" si="151"/>
        <v>63.03928358680222</v>
      </c>
      <c r="DR135" s="22">
        <f t="shared" si="124"/>
        <v>565.21695891367949</v>
      </c>
      <c r="DS135" s="62">
        <f t="shared" si="125"/>
        <v>858.55029224701275</v>
      </c>
      <c r="DT135" s="62">
        <f ca="1">AVERAGE(OFFSET($DS$3,0,0,'Données projet'!$E$14+1,1))-AVERAGE(OFFSET($H$3,0,0,'Données projet'!$E$14+1,1))</f>
        <v>430.21146937947236</v>
      </c>
      <c r="DU135" s="62">
        <f t="shared" si="152"/>
        <v>231.36959598460686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245.25496369542458</v>
      </c>
      <c r="T136" s="62">
        <f t="shared" si="142"/>
        <v>342.30266518164211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2.5006556825246659E-13</v>
      </c>
      <c r="AK136" s="14">
        <f t="shared" si="143"/>
        <v>3.3765445850268018E-12</v>
      </c>
      <c r="AL136" s="22">
        <f t="shared" si="112"/>
        <v>6.3163460169613921E-12</v>
      </c>
      <c r="AM136" s="62">
        <f t="shared" si="113"/>
        <v>293.33333333333962</v>
      </c>
      <c r="AN136" s="62">
        <f ca="1">AVERAGE(OFFSET($AM$3,0,0,'Données projet'!$E$10+1,1))-AVERAGE(OFFSET($H$3,0,0,'Données projet'!$E$10+1,1))</f>
        <v>295.09692454113895</v>
      </c>
      <c r="AO136" s="62">
        <f t="shared" si="144"/>
        <v>273.76778696973071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-5.3205440053716299E-14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399.92909819003523</v>
      </c>
      <c r="BJ136" s="62">
        <f t="shared" si="146"/>
        <v>163.7053537268381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-4.5474735088646412E-13</v>
      </c>
      <c r="BZ136" s="14">
        <f>BY136*VLOOKUP('Données projet'!$B$12,Paramètres!$A$1:$I$89,3,0)*VLOOKUP('Données projet'!$B$12,Paramètres!$A$1:$I$89,5,0)</f>
        <v>-2.7193891583010558E-13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309.32324918719803</v>
      </c>
      <c r="CE136" s="62">
        <f t="shared" si="148"/>
        <v>302.54354650449721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IF('Données projet'!$A$140&gt;35,CT135+CS136-DB135,IF(A136&lt;'Données projet'!$A$140,$CQ$205^A136,IF(A136='Données projet'!$A$140,'Données projet'!$B$140,CT135+CS136-DB135)))</f>
        <v>291.99999999999932</v>
      </c>
      <c r="CU136" s="18">
        <f>CT136*VLOOKUP('Données projet'!$B$13,Paramètres!$A$1:$I$89,3,0)*VLOOKUP('Données projet'!$B$13,Paramètres!$A$1:$I$89,5,0)</f>
        <v>296.08799999999934</v>
      </c>
      <c r="CV136" s="14">
        <f t="shared" si="149"/>
        <v>70.355732571828923</v>
      </c>
      <c r="CW136" s="22">
        <f t="shared" si="121"/>
        <v>638.22283422926751</v>
      </c>
      <c r="CX136" s="62">
        <f t="shared" si="122"/>
        <v>931.55616756260088</v>
      </c>
      <c r="CY136" s="62">
        <f ca="1">AVERAGE(OFFSET($CX$3,0,0,'Données projet'!$E$13+1,1))-AVERAGE(OFFSET($H$3,0,0,'Données projet'!$E$13+1,1))</f>
        <v>477.00263959594946</v>
      </c>
      <c r="CZ136" s="62">
        <f t="shared" si="150"/>
        <v>254.25036207346591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291.99999999999932</v>
      </c>
      <c r="DP136" s="18">
        <f>DO136*VLOOKUP('Données projet'!$B$14,Paramètres!$A$1:$I$89,3,0)*VLOOKUP('Données projet'!$B$14,Paramètres!$A$1:$I$89,5,0)</f>
        <v>264.20159999999936</v>
      </c>
      <c r="DQ136" s="14">
        <f t="shared" si="151"/>
        <v>63.617151975096597</v>
      </c>
      <c r="DR136" s="22">
        <f t="shared" si="124"/>
        <v>570.95099302329209</v>
      </c>
      <c r="DS136" s="62">
        <f t="shared" si="125"/>
        <v>864.28432635662534</v>
      </c>
      <c r="DT136" s="62">
        <f ca="1">AVERAGE(OFFSET($DS$3,0,0,'Données projet'!$E$14+1,1))-AVERAGE(OFFSET($H$3,0,0,'Données projet'!$E$14+1,1))</f>
        <v>430.21146937947236</v>
      </c>
      <c r="DU136" s="62">
        <f t="shared" si="152"/>
        <v>231.36959598460686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245.25496369542458</v>
      </c>
      <c r="T137" s="62">
        <f t="shared" si="142"/>
        <v>342.30266518164211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2.5006556825246659E-13</v>
      </c>
      <c r="AK137" s="14">
        <f t="shared" si="143"/>
        <v>3.3765445850268018E-12</v>
      </c>
      <c r="AL137" s="22">
        <f t="shared" si="112"/>
        <v>6.3163460169613921E-12</v>
      </c>
      <c r="AM137" s="62">
        <f t="shared" si="113"/>
        <v>293.33333333333962</v>
      </c>
      <c r="AN137" s="62">
        <f ca="1">AVERAGE(OFFSET($AM$3,0,0,'Données projet'!$E$10+1,1))-AVERAGE(OFFSET($H$3,0,0,'Données projet'!$E$10+1,1))</f>
        <v>295.09692454113895</v>
      </c>
      <c r="AO137" s="62">
        <f t="shared" si="144"/>
        <v>273.76778696973071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-5.3205440053716299E-14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399.92909819003523</v>
      </c>
      <c r="BJ137" s="62">
        <f t="shared" si="146"/>
        <v>163.7053537268381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-4.5474735088646412E-13</v>
      </c>
      <c r="BZ137" s="14">
        <f>BY137*VLOOKUP('Données projet'!$B$12,Paramètres!$A$1:$I$89,3,0)*VLOOKUP('Données projet'!$B$12,Paramètres!$A$1:$I$89,5,0)</f>
        <v>-2.7193891583010558E-13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309.32324918719803</v>
      </c>
      <c r="CE137" s="62">
        <f t="shared" si="148"/>
        <v>302.54354650449721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IF('Données projet'!$A$140&gt;35,CT136+CS137-DB136,IF(A137&lt;'Données projet'!$A$140,$CQ$205^A137,IF(A137='Données projet'!$A$140,'Données projet'!$B$140,CT136+CS137-DB136)))</f>
        <v>294.99999999999932</v>
      </c>
      <c r="CU137" s="18">
        <f>CT137*VLOOKUP('Données projet'!$B$13,Paramètres!$A$1:$I$89,3,0)*VLOOKUP('Données projet'!$B$13,Paramètres!$A$1:$I$89,5,0)</f>
        <v>299.12999999999937</v>
      </c>
      <c r="CV137" s="14">
        <f t="shared" si="149"/>
        <v>70.994047242337089</v>
      </c>
      <c r="CW137" s="22">
        <f t="shared" si="121"/>
        <v>644.63271561373597</v>
      </c>
      <c r="CX137" s="62">
        <f t="shared" si="122"/>
        <v>937.96604894706934</v>
      </c>
      <c r="CY137" s="62">
        <f ca="1">AVERAGE(OFFSET($CX$3,0,0,'Données projet'!$E$13+1,1))-AVERAGE(OFFSET($H$3,0,0,'Données projet'!$E$13+1,1))</f>
        <v>477.00263959594946</v>
      </c>
      <c r="CZ137" s="62">
        <f t="shared" si="150"/>
        <v>254.25036207346591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294.99999999999932</v>
      </c>
      <c r="DP137" s="18">
        <f>DO137*VLOOKUP('Données projet'!$B$14,Paramètres!$A$1:$I$89,3,0)*VLOOKUP('Données projet'!$B$14,Paramètres!$A$1:$I$89,5,0)</f>
        <v>266.91599999999937</v>
      </c>
      <c r="DQ137" s="14">
        <f t="shared" si="151"/>
        <v>64.194329696332005</v>
      </c>
      <c r="DR137" s="22">
        <f t="shared" si="124"/>
        <v>576.68382422111051</v>
      </c>
      <c r="DS137" s="62">
        <f t="shared" si="125"/>
        <v>870.01715755444388</v>
      </c>
      <c r="DT137" s="62">
        <f ca="1">AVERAGE(OFFSET($DS$3,0,0,'Données projet'!$E$14+1,1))-AVERAGE(OFFSET($H$3,0,0,'Données projet'!$E$14+1,1))</f>
        <v>430.21146937947236</v>
      </c>
      <c r="DU137" s="62">
        <f t="shared" si="152"/>
        <v>231.36959598460686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245.25496369542458</v>
      </c>
      <c r="T138" s="62">
        <f t="shared" si="142"/>
        <v>342.30266518164211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2.5006556825246659E-13</v>
      </c>
      <c r="AK138" s="14">
        <f t="shared" si="143"/>
        <v>3.3765445850268018E-12</v>
      </c>
      <c r="AL138" s="22">
        <f t="shared" si="112"/>
        <v>6.3163460169613921E-12</v>
      </c>
      <c r="AM138" s="62">
        <f t="shared" si="113"/>
        <v>293.33333333333962</v>
      </c>
      <c r="AN138" s="62">
        <f ca="1">AVERAGE(OFFSET($AM$3,0,0,'Données projet'!$E$10+1,1))-AVERAGE(OFFSET($H$3,0,0,'Données projet'!$E$10+1,1))</f>
        <v>295.09692454113895</v>
      </c>
      <c r="AO138" s="62">
        <f t="shared" si="144"/>
        <v>273.76778696973071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-5.3205440053716299E-14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399.92909819003523</v>
      </c>
      <c r="BJ138" s="62">
        <f t="shared" si="146"/>
        <v>163.7053537268381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-4.5474735088646412E-13</v>
      </c>
      <c r="BZ138" s="14">
        <f>BY138*VLOOKUP('Données projet'!$B$12,Paramètres!$A$1:$I$89,3,0)*VLOOKUP('Données projet'!$B$12,Paramètres!$A$1:$I$89,5,0)</f>
        <v>-2.7193891583010558E-13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309.32324918719803</v>
      </c>
      <c r="CE138" s="62">
        <f t="shared" si="148"/>
        <v>302.54354650449721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IF('Données projet'!$A$140&gt;35,CT137+CS138-DB137,IF(A138&lt;'Données projet'!$A$140,$CQ$205^A138,IF(A138='Données projet'!$A$140,'Données projet'!$B$140,CT137+CS138-DB137)))</f>
        <v>297.99999999999932</v>
      </c>
      <c r="CU138" s="18">
        <f>CT138*VLOOKUP('Données projet'!$B$13,Paramètres!$A$1:$I$89,3,0)*VLOOKUP('Données projet'!$B$13,Paramètres!$A$1:$I$89,5,0)</f>
        <v>302.17199999999934</v>
      </c>
      <c r="CV138" s="14">
        <f t="shared" si="149"/>
        <v>71.631606754643101</v>
      </c>
      <c r="CW138" s="22">
        <f t="shared" si="121"/>
        <v>651.04128176433551</v>
      </c>
      <c r="CX138" s="62">
        <f t="shared" si="122"/>
        <v>944.37461509766877</v>
      </c>
      <c r="CY138" s="62">
        <f ca="1">AVERAGE(OFFSET($CX$3,0,0,'Données projet'!$E$13+1,1))-AVERAGE(OFFSET($H$3,0,0,'Données projet'!$E$13+1,1))</f>
        <v>477.00263959594946</v>
      </c>
      <c r="CZ138" s="62">
        <f t="shared" si="150"/>
        <v>254.25036207346591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297.99999999999932</v>
      </c>
      <c r="DP138" s="18">
        <f>DO138*VLOOKUP('Données projet'!$B$14,Paramètres!$A$1:$I$89,3,0)*VLOOKUP('Données projet'!$B$14,Paramètres!$A$1:$I$89,5,0)</f>
        <v>269.63039999999938</v>
      </c>
      <c r="DQ138" s="14">
        <f t="shared" si="151"/>
        <v>64.770824587435968</v>
      </c>
      <c r="DR138" s="22">
        <f t="shared" si="124"/>
        <v>582.41546615644995</v>
      </c>
      <c r="DS138" s="62">
        <f t="shared" si="125"/>
        <v>875.74879948978332</v>
      </c>
      <c r="DT138" s="62">
        <f ca="1">AVERAGE(OFFSET($DS$3,0,0,'Données projet'!$E$14+1,1))-AVERAGE(OFFSET($H$3,0,0,'Données projet'!$E$14+1,1))</f>
        <v>430.21146937947236</v>
      </c>
      <c r="DU138" s="62">
        <f t="shared" si="152"/>
        <v>231.36959598460686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245.25496369542458</v>
      </c>
      <c r="T139" s="62">
        <f t="shared" si="142"/>
        <v>342.30266518164211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2.5006556825246659E-13</v>
      </c>
      <c r="AK139" s="14">
        <f t="shared" si="143"/>
        <v>3.3765445850268018E-12</v>
      </c>
      <c r="AL139" s="22">
        <f t="shared" si="112"/>
        <v>6.3163460169613921E-12</v>
      </c>
      <c r="AM139" s="62">
        <f t="shared" si="113"/>
        <v>293.33333333333962</v>
      </c>
      <c r="AN139" s="62">
        <f ca="1">AVERAGE(OFFSET($AM$3,0,0,'Données projet'!$E$10+1,1))-AVERAGE(OFFSET($H$3,0,0,'Données projet'!$E$10+1,1))</f>
        <v>295.09692454113895</v>
      </c>
      <c r="AO139" s="62">
        <f t="shared" si="144"/>
        <v>273.76778696973071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-5.3205440053716299E-14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399.92909819003523</v>
      </c>
      <c r="BJ139" s="62">
        <f t="shared" si="146"/>
        <v>163.7053537268381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-4.5474735088646412E-13</v>
      </c>
      <c r="BZ139" s="14">
        <f>BY139*VLOOKUP('Données projet'!$B$12,Paramètres!$A$1:$I$89,3,0)*VLOOKUP('Données projet'!$B$12,Paramètres!$A$1:$I$89,5,0)</f>
        <v>-2.7193891583010558E-13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309.32324918719803</v>
      </c>
      <c r="CE139" s="62">
        <f t="shared" si="148"/>
        <v>302.54354650449721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2.6</v>
      </c>
      <c r="CT139" s="13">
        <f>IF('Données projet'!$A$140&gt;35,CT138+CS139-DB138,IF(A139&lt;'Données projet'!$A$140,$CQ$205^A139,IF(A139='Données projet'!$A$140,'Données projet'!$B$140,CT138+CS139-DB138)))</f>
        <v>271.59999999999934</v>
      </c>
      <c r="CU139" s="18">
        <f>CT139*VLOOKUP('Données projet'!$B$13,Paramètres!$A$1:$I$89,3,0)*VLOOKUP('Données projet'!$B$13,Paramètres!$A$1:$I$89,5,0)</f>
        <v>275.40239999999932</v>
      </c>
      <c r="CV139" s="14">
        <f t="shared" si="149"/>
        <v>65.994469603831334</v>
      </c>
      <c r="CW139" s="22">
        <f t="shared" si="121"/>
        <v>594.59954789333835</v>
      </c>
      <c r="CX139" s="62">
        <f t="shared" si="122"/>
        <v>887.93288122667173</v>
      </c>
      <c r="CY139" s="62">
        <f ca="1">AVERAGE(OFFSET($CX$3,0,0,'Données projet'!$E$13+1,1))-AVERAGE(OFFSET($H$3,0,0,'Données projet'!$E$13+1,1))</f>
        <v>477.00263959594946</v>
      </c>
      <c r="CZ139" s="62">
        <f t="shared" si="150"/>
        <v>254.25036207346591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IF('Données projet'!$A$166&gt;35,DO138+DN139-DW138,IF(A139&lt;'Données projet'!$A$166,$DL$205^A139,IF(A139='Données projet'!$A$166,'Données projet'!$B$166,DO138+DN139-DW138)))</f>
        <v>271.59999999999934</v>
      </c>
      <c r="DP139" s="18">
        <f>DO139*VLOOKUP('Données projet'!$B$14,Paramètres!$A$1:$I$89,3,0)*VLOOKUP('Données projet'!$B$14,Paramètres!$A$1:$I$89,5,0)</f>
        <v>245.74367999999939</v>
      </c>
      <c r="DQ139" s="14">
        <f t="shared" si="151"/>
        <v>59.673605104126288</v>
      </c>
      <c r="DR139" s="22">
        <f t="shared" si="124"/>
        <v>531.93510488968548</v>
      </c>
      <c r="DS139" s="62">
        <f t="shared" si="125"/>
        <v>825.26843822301885</v>
      </c>
      <c r="DT139" s="62">
        <f ca="1">AVERAGE(OFFSET($DS$3,0,0,'Données projet'!$E$14+1,1))-AVERAGE(OFFSET($H$3,0,0,'Données projet'!$E$14+1,1))</f>
        <v>430.21146937947236</v>
      </c>
      <c r="DU139" s="62">
        <f t="shared" si="152"/>
        <v>231.36959598460686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245.25496369542458</v>
      </c>
      <c r="T140" s="62">
        <f t="shared" si="142"/>
        <v>342.30266518164211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2.5006556825246659E-13</v>
      </c>
      <c r="AK140" s="14">
        <f t="shared" si="143"/>
        <v>3.3765445850268018E-12</v>
      </c>
      <c r="AL140" s="22">
        <f t="shared" si="112"/>
        <v>6.3163460169613921E-12</v>
      </c>
      <c r="AM140" s="62">
        <f t="shared" si="113"/>
        <v>293.33333333333962</v>
      </c>
      <c r="AN140" s="62">
        <f ca="1">AVERAGE(OFFSET($AM$3,0,0,'Données projet'!$E$10+1,1))-AVERAGE(OFFSET($H$3,0,0,'Données projet'!$E$10+1,1))</f>
        <v>295.09692454113895</v>
      </c>
      <c r="AO140" s="62">
        <f t="shared" si="144"/>
        <v>273.76778696973071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-5.3205440053716299E-14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399.92909819003523</v>
      </c>
      <c r="BJ140" s="62">
        <f t="shared" si="146"/>
        <v>163.7053537268381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-4.5474735088646412E-13</v>
      </c>
      <c r="BZ140" s="14">
        <f>BY140*VLOOKUP('Données projet'!$B$12,Paramètres!$A$1:$I$89,3,0)*VLOOKUP('Données projet'!$B$12,Paramètres!$A$1:$I$89,5,0)</f>
        <v>-2.7193891583010558E-13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309.32324918719803</v>
      </c>
      <c r="CE140" s="62">
        <f t="shared" si="148"/>
        <v>302.54354650449721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2.6</v>
      </c>
      <c r="CT140" s="13">
        <f>IF('Données projet'!$A$140&gt;35,CT139+CS140-DB139,IF(A140&lt;'Données projet'!$A$140,$CQ$205^A140,IF(A140='Données projet'!$A$140,'Données projet'!$B$140,CT139+CS140-DB139)))</f>
        <v>274.19999999999936</v>
      </c>
      <c r="CU140" s="18">
        <f>CT140*VLOOKUP('Données projet'!$B$13,Paramètres!$A$1:$I$89,3,0)*VLOOKUP('Données projet'!$B$13,Paramètres!$A$1:$I$89,5,0)</f>
        <v>278.03879999999936</v>
      </c>
      <c r="CV140" s="14">
        <f t="shared" si="149"/>
        <v>66.552381547717616</v>
      </c>
      <c r="CW140" s="22">
        <f t="shared" si="121"/>
        <v>600.16297452894037</v>
      </c>
      <c r="CX140" s="62">
        <f t="shared" si="122"/>
        <v>893.49630786227362</v>
      </c>
      <c r="CY140" s="62">
        <f ca="1">AVERAGE(OFFSET($CX$3,0,0,'Données projet'!$E$13+1,1))-AVERAGE(OFFSET($H$3,0,0,'Données projet'!$E$13+1,1))</f>
        <v>477.00263959594946</v>
      </c>
      <c r="CZ140" s="62">
        <f t="shared" si="150"/>
        <v>254.25036207346591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IF('Données projet'!$A$166&gt;35,DO139+DN140-DW139,IF(A140&lt;'Données projet'!$A$166,$DL$205^A140,IF(A140='Données projet'!$A$166,'Données projet'!$B$166,DO139+DN140-DW139)))</f>
        <v>274.19999999999936</v>
      </c>
      <c r="DP140" s="18">
        <f>DO140*VLOOKUP('Données projet'!$B$14,Paramètres!$A$1:$I$89,3,0)*VLOOKUP('Données projet'!$B$14,Paramètres!$A$1:$I$89,5,0)</f>
        <v>248.09615999999943</v>
      </c>
      <c r="DQ140" s="14">
        <f t="shared" si="151"/>
        <v>60.178080967364579</v>
      </c>
      <c r="DR140" s="22">
        <f t="shared" si="124"/>
        <v>536.91096968482555</v>
      </c>
      <c r="DS140" s="62">
        <f t="shared" si="125"/>
        <v>830.24430301815892</v>
      </c>
      <c r="DT140" s="62">
        <f ca="1">AVERAGE(OFFSET($DS$3,0,0,'Données projet'!$E$14+1,1))-AVERAGE(OFFSET($H$3,0,0,'Données projet'!$E$14+1,1))</f>
        <v>430.21146937947236</v>
      </c>
      <c r="DU140" s="62">
        <f t="shared" si="152"/>
        <v>231.36959598460686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245.25496369542458</v>
      </c>
      <c r="T141" s="62">
        <f t="shared" si="142"/>
        <v>342.30266518164211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2.5006556825246659E-13</v>
      </c>
      <c r="AK141" s="14">
        <f t="shared" si="143"/>
        <v>3.3765445850268018E-12</v>
      </c>
      <c r="AL141" s="22">
        <f t="shared" si="112"/>
        <v>6.3163460169613921E-12</v>
      </c>
      <c r="AM141" s="62">
        <f t="shared" si="113"/>
        <v>293.33333333333962</v>
      </c>
      <c r="AN141" s="62">
        <f ca="1">AVERAGE(OFFSET($AM$3,0,0,'Données projet'!$E$10+1,1))-AVERAGE(OFFSET($H$3,0,0,'Données projet'!$E$10+1,1))</f>
        <v>295.09692454113895</v>
      </c>
      <c r="AO141" s="62">
        <f t="shared" si="144"/>
        <v>273.76778696973071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-5.3205440053716299E-14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399.92909819003523</v>
      </c>
      <c r="BJ141" s="62">
        <f t="shared" si="146"/>
        <v>163.7053537268381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-4.5474735088646412E-13</v>
      </c>
      <c r="BZ141" s="14">
        <f>BY141*VLOOKUP('Données projet'!$B$12,Paramètres!$A$1:$I$89,3,0)*VLOOKUP('Données projet'!$B$12,Paramètres!$A$1:$I$89,5,0)</f>
        <v>-2.7193891583010558E-13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309.32324918719803</v>
      </c>
      <c r="CE141" s="62">
        <f t="shared" si="148"/>
        <v>302.54354650449721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2.6</v>
      </c>
      <c r="CT141" s="13">
        <f>IF('Données projet'!$A$140&gt;35,CT140+CS141-DB140,IF(A141&lt;'Données projet'!$A$140,$CQ$205^A141,IF(A141='Données projet'!$A$140,'Données projet'!$B$140,CT140+CS141-DB140)))</f>
        <v>276.79999999999939</v>
      </c>
      <c r="CU141" s="18">
        <f>CT141*VLOOKUP('Données projet'!$B$13,Paramètres!$A$1:$I$89,3,0)*VLOOKUP('Données projet'!$B$13,Paramètres!$A$1:$I$89,5,0)</f>
        <v>280.67519999999939</v>
      </c>
      <c r="CV141" s="14">
        <f t="shared" si="149"/>
        <v>67.109678043026364</v>
      </c>
      <c r="CW141" s="22">
        <f t="shared" si="121"/>
        <v>605.72532925826988</v>
      </c>
      <c r="CX141" s="62">
        <f t="shared" si="122"/>
        <v>899.05866259160325</v>
      </c>
      <c r="CY141" s="62">
        <f ca="1">AVERAGE(OFFSET($CX$3,0,0,'Données projet'!$E$13+1,1))-AVERAGE(OFFSET($H$3,0,0,'Données projet'!$E$13+1,1))</f>
        <v>477.00263959594946</v>
      </c>
      <c r="CZ141" s="62">
        <f t="shared" si="150"/>
        <v>254.25036207346591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IF('Données projet'!$A$166&gt;35,DO140+DN141-DW140,IF(A141&lt;'Données projet'!$A$166,$DL$205^A141,IF(A141='Données projet'!$A$166,'Données projet'!$B$166,DO140+DN141-DW140)))</f>
        <v>276.79999999999939</v>
      </c>
      <c r="DP141" s="18">
        <f>DO141*VLOOKUP('Données projet'!$B$14,Paramètres!$A$1:$I$89,3,0)*VLOOKUP('Données projet'!$B$14,Paramètres!$A$1:$I$89,5,0)</f>
        <v>250.44863999999944</v>
      </c>
      <c r="DQ141" s="14">
        <f t="shared" si="151"/>
        <v>60.682000328889892</v>
      </c>
      <c r="DR141" s="22">
        <f t="shared" si="124"/>
        <v>541.88586523948231</v>
      </c>
      <c r="DS141" s="62">
        <f t="shared" si="125"/>
        <v>835.21919857281569</v>
      </c>
      <c r="DT141" s="62">
        <f ca="1">AVERAGE(OFFSET($DS$3,0,0,'Données projet'!$E$14+1,1))-AVERAGE(OFFSET($H$3,0,0,'Données projet'!$E$14+1,1))</f>
        <v>430.21146937947236</v>
      </c>
      <c r="DU141" s="62">
        <f t="shared" si="152"/>
        <v>231.36959598460686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245.25496369542458</v>
      </c>
      <c r="T142" s="62">
        <f t="shared" si="142"/>
        <v>342.30266518164211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2.5006556825246659E-13</v>
      </c>
      <c r="AK142" s="14">
        <f t="shared" si="143"/>
        <v>3.3765445850268018E-12</v>
      </c>
      <c r="AL142" s="22">
        <f t="shared" si="112"/>
        <v>6.3163460169613921E-12</v>
      </c>
      <c r="AM142" s="62">
        <f t="shared" si="113"/>
        <v>293.33333333333962</v>
      </c>
      <c r="AN142" s="62">
        <f ca="1">AVERAGE(OFFSET($AM$3,0,0,'Données projet'!$E$10+1,1))-AVERAGE(OFFSET($H$3,0,0,'Données projet'!$E$10+1,1))</f>
        <v>295.09692454113895</v>
      </c>
      <c r="AO142" s="62">
        <f t="shared" si="144"/>
        <v>273.76778696973071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-5.3205440053716299E-14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399.92909819003523</v>
      </c>
      <c r="BJ142" s="62">
        <f t="shared" si="146"/>
        <v>163.7053537268381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-4.5474735088646412E-13</v>
      </c>
      <c r="BZ142" s="14">
        <f>BY142*VLOOKUP('Données projet'!$B$12,Paramètres!$A$1:$I$89,3,0)*VLOOKUP('Données projet'!$B$12,Paramètres!$A$1:$I$89,5,0)</f>
        <v>-2.7193891583010558E-13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309.32324918719803</v>
      </c>
      <c r="CE142" s="62">
        <f t="shared" si="148"/>
        <v>302.54354650449721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2.6</v>
      </c>
      <c r="CT142" s="13">
        <f>IF('Données projet'!$A$140&gt;35,CT141+CS142-DB141,IF(A142&lt;'Données projet'!$A$140,$CQ$205^A142,IF(A142='Données projet'!$A$140,'Données projet'!$B$140,CT141+CS142-DB141)))</f>
        <v>279.39999999999941</v>
      </c>
      <c r="CU142" s="18">
        <f>CT142*VLOOKUP('Données projet'!$B$13,Paramètres!$A$1:$I$89,3,0)*VLOOKUP('Données projet'!$B$13,Paramètres!$A$1:$I$89,5,0)</f>
        <v>283.31159999999943</v>
      </c>
      <c r="CV142" s="14">
        <f t="shared" si="149"/>
        <v>67.666365540271144</v>
      </c>
      <c r="CW142" s="22">
        <f t="shared" si="121"/>
        <v>611.28662331597127</v>
      </c>
      <c r="CX142" s="62">
        <f t="shared" si="122"/>
        <v>904.61995664930464</v>
      </c>
      <c r="CY142" s="62">
        <f ca="1">AVERAGE(OFFSET($CX$3,0,0,'Données projet'!$E$13+1,1))-AVERAGE(OFFSET($H$3,0,0,'Données projet'!$E$13+1,1))</f>
        <v>477.00263959594946</v>
      </c>
      <c r="CZ142" s="62">
        <f t="shared" si="150"/>
        <v>254.25036207346591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IF('Données projet'!$A$166&gt;35,DO141+DN142-DW141,IF(A142&lt;'Données projet'!$A$166,$DL$205^A142,IF(A142='Données projet'!$A$166,'Données projet'!$B$166,DO141+DN142-DW141)))</f>
        <v>279.39999999999941</v>
      </c>
      <c r="DP142" s="18">
        <f>DO142*VLOOKUP('Données projet'!$B$14,Paramètres!$A$1:$I$89,3,0)*VLOOKUP('Données projet'!$B$14,Paramètres!$A$1:$I$89,5,0)</f>
        <v>252.80111999999946</v>
      </c>
      <c r="DQ142" s="14">
        <f t="shared" si="151"/>
        <v>61.185369021394152</v>
      </c>
      <c r="DR142" s="22">
        <f t="shared" si="124"/>
        <v>546.85980171226049</v>
      </c>
      <c r="DS142" s="62">
        <f t="shared" si="125"/>
        <v>840.19313504559386</v>
      </c>
      <c r="DT142" s="62">
        <f ca="1">AVERAGE(OFFSET($DS$3,0,0,'Données projet'!$E$14+1,1))-AVERAGE(OFFSET($H$3,0,0,'Données projet'!$E$14+1,1))</f>
        <v>430.21146937947236</v>
      </c>
      <c r="DU142" s="62">
        <f t="shared" si="152"/>
        <v>231.36959598460686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245.25496369542458</v>
      </c>
      <c r="T143" s="62">
        <f t="shared" si="142"/>
        <v>342.30266518164211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2.5006556825246659E-13</v>
      </c>
      <c r="AK143" s="14">
        <f t="shared" si="143"/>
        <v>3.3765445850268018E-12</v>
      </c>
      <c r="AL143" s="22">
        <f t="shared" si="112"/>
        <v>6.3163460169613921E-12</v>
      </c>
      <c r="AM143" s="62">
        <f t="shared" si="113"/>
        <v>293.33333333333962</v>
      </c>
      <c r="AN143" s="62">
        <f ca="1">AVERAGE(OFFSET($AM$3,0,0,'Données projet'!$E$10+1,1))-AVERAGE(OFFSET($H$3,0,0,'Données projet'!$E$10+1,1))</f>
        <v>295.09692454113895</v>
      </c>
      <c r="AO143" s="62">
        <f t="shared" si="144"/>
        <v>273.76778696973071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-5.3205440053716299E-14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399.92909819003523</v>
      </c>
      <c r="BJ143" s="62">
        <f t="shared" si="146"/>
        <v>163.7053537268381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-4.5474735088646412E-13</v>
      </c>
      <c r="BZ143" s="14">
        <f>BY143*VLOOKUP('Données projet'!$B$12,Paramètres!$A$1:$I$89,3,0)*VLOOKUP('Données projet'!$B$12,Paramètres!$A$1:$I$89,5,0)</f>
        <v>-2.7193891583010558E-13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309.32324918719803</v>
      </c>
      <c r="CE143" s="62">
        <f t="shared" si="148"/>
        <v>302.54354650449721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2.6</v>
      </c>
      <c r="CT143" s="13">
        <f>IF('Données projet'!$A$140&gt;35,CT142+CS143-DB142,IF(A143&lt;'Données projet'!$A$140,$CQ$205^A143,IF(A143='Données projet'!$A$140,'Données projet'!$B$140,CT142+CS143-DB142)))</f>
        <v>281.99999999999943</v>
      </c>
      <c r="CU143" s="18">
        <f>CT143*VLOOKUP('Données projet'!$B$13,Paramètres!$A$1:$I$89,3,0)*VLOOKUP('Données projet'!$B$13,Paramètres!$A$1:$I$89,5,0)</f>
        <v>285.94799999999947</v>
      </c>
      <c r="CV143" s="14">
        <f t="shared" si="149"/>
        <v>68.222450362989306</v>
      </c>
      <c r="CW143" s="22">
        <f t="shared" si="121"/>
        <v>616.84686771553879</v>
      </c>
      <c r="CX143" s="62">
        <f t="shared" si="122"/>
        <v>910.18020104887205</v>
      </c>
      <c r="CY143" s="62">
        <f ca="1">AVERAGE(OFFSET($CX$3,0,0,'Données projet'!$E$13+1,1))-AVERAGE(OFFSET($H$3,0,0,'Données projet'!$E$13+1,1))</f>
        <v>477.00263959594946</v>
      </c>
      <c r="CZ143" s="62">
        <f t="shared" si="150"/>
        <v>254.25036207346591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IF('Données projet'!$A$166&gt;35,DO142+DN143-DW142,IF(A143&lt;'Données projet'!$A$166,$DL$205^A143,IF(A143='Données projet'!$A$166,'Données projet'!$B$166,DO142+DN143-DW142)))</f>
        <v>281.99999999999943</v>
      </c>
      <c r="DP143" s="18">
        <f>DO143*VLOOKUP('Données projet'!$B$14,Paramètres!$A$1:$I$89,3,0)*VLOOKUP('Données projet'!$B$14,Paramètres!$A$1:$I$89,5,0)</f>
        <v>255.15359999999947</v>
      </c>
      <c r="DQ143" s="14">
        <f t="shared" si="151"/>
        <v>61.688192762754319</v>
      </c>
      <c r="DR143" s="22">
        <f t="shared" si="124"/>
        <v>551.83278906179623</v>
      </c>
      <c r="DS143" s="62">
        <f t="shared" si="125"/>
        <v>845.16612239512961</v>
      </c>
      <c r="DT143" s="62">
        <f ca="1">AVERAGE(OFFSET($DS$3,0,0,'Données projet'!$E$14+1,1))-AVERAGE(OFFSET($H$3,0,0,'Données projet'!$E$14+1,1))</f>
        <v>430.21146937947236</v>
      </c>
      <c r="DU143" s="62">
        <f t="shared" si="152"/>
        <v>231.36959598460686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245.25496369542458</v>
      </c>
      <c r="T144" s="62">
        <f t="shared" si="142"/>
        <v>342.30266518164211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2.5006556825246659E-13</v>
      </c>
      <c r="AK144" s="14">
        <f t="shared" si="143"/>
        <v>3.3765445850268018E-12</v>
      </c>
      <c r="AL144" s="22">
        <f t="shared" si="112"/>
        <v>6.3163460169613921E-12</v>
      </c>
      <c r="AM144" s="62">
        <f t="shared" si="113"/>
        <v>293.33333333333962</v>
      </c>
      <c r="AN144" s="62">
        <f ca="1">AVERAGE(OFFSET($AM$3,0,0,'Données projet'!$E$10+1,1))-AVERAGE(OFFSET($H$3,0,0,'Données projet'!$E$10+1,1))</f>
        <v>295.09692454113895</v>
      </c>
      <c r="AO144" s="62">
        <f t="shared" si="144"/>
        <v>273.76778696973071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-5.3205440053716299E-14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399.92909819003523</v>
      </c>
      <c r="BJ144" s="62">
        <f t="shared" si="146"/>
        <v>163.7053537268381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-4.5474735088646412E-13</v>
      </c>
      <c r="BZ144" s="14">
        <f>BY144*VLOOKUP('Données projet'!$B$12,Paramètres!$A$1:$I$89,3,0)*VLOOKUP('Données projet'!$B$12,Paramètres!$A$1:$I$89,5,0)</f>
        <v>-2.7193891583010558E-13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309.32324918719803</v>
      </c>
      <c r="CE144" s="62">
        <f t="shared" si="148"/>
        <v>302.54354650449721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2.6</v>
      </c>
      <c r="CT144" s="13">
        <f>IF('Données projet'!$A$140&gt;35,CT143+CS144-DB143,IF(A144&lt;'Données projet'!$A$140,$CQ$205^A144,IF(A144='Données projet'!$A$140,'Données projet'!$B$140,CT143+CS144-DB143)))</f>
        <v>284.59999999999945</v>
      </c>
      <c r="CU144" s="18">
        <f>CT144*VLOOKUP('Données projet'!$B$13,Paramètres!$A$1:$I$89,3,0)*VLOOKUP('Données projet'!$B$13,Paramètres!$A$1:$I$89,5,0)</f>
        <v>288.58439999999945</v>
      </c>
      <c r="CV144" s="14">
        <f t="shared" si="149"/>
        <v>68.777938711388487</v>
      </c>
      <c r="CW144" s="22">
        <f t="shared" si="121"/>
        <v>622.40607325566725</v>
      </c>
      <c r="CX144" s="62">
        <f t="shared" si="122"/>
        <v>915.73940658900051</v>
      </c>
      <c r="CY144" s="62">
        <f ca="1">AVERAGE(OFFSET($CX$3,0,0,'Données projet'!$E$13+1,1))-AVERAGE(OFFSET($H$3,0,0,'Données projet'!$E$13+1,1))</f>
        <v>477.00263959594946</v>
      </c>
      <c r="CZ144" s="62">
        <f t="shared" si="150"/>
        <v>254.25036207346591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IF('Données projet'!$A$166&gt;35,DO143+DN144-DW143,IF(A144&lt;'Données projet'!$A$166,$DL$205^A144,IF(A144='Données projet'!$A$166,'Données projet'!$B$166,DO143+DN144-DW143)))</f>
        <v>284.59999999999945</v>
      </c>
      <c r="DP144" s="18">
        <f>DO144*VLOOKUP('Données projet'!$B$14,Paramètres!$A$1:$I$89,3,0)*VLOOKUP('Données projet'!$B$14,Paramètres!$A$1:$I$89,5,0)</f>
        <v>257.50607999999949</v>
      </c>
      <c r="DQ144" s="14">
        <f t="shared" si="151"/>
        <v>62.190477159330406</v>
      </c>
      <c r="DR144" s="22">
        <f t="shared" si="124"/>
        <v>556.80483705249947</v>
      </c>
      <c r="DS144" s="62">
        <f t="shared" si="125"/>
        <v>850.13817038583284</v>
      </c>
      <c r="DT144" s="62">
        <f ca="1">AVERAGE(OFFSET($DS$3,0,0,'Données projet'!$E$14+1,1))-AVERAGE(OFFSET($H$3,0,0,'Données projet'!$E$14+1,1))</f>
        <v>430.21146937947236</v>
      </c>
      <c r="DU144" s="62">
        <f t="shared" si="152"/>
        <v>231.36959598460686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245.25496369542458</v>
      </c>
      <c r="T145" s="62">
        <f t="shared" si="142"/>
        <v>342.30266518164211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2.5006556825246659E-13</v>
      </c>
      <c r="AK145" s="14">
        <f t="shared" si="143"/>
        <v>3.3765445850268018E-12</v>
      </c>
      <c r="AL145" s="22">
        <f t="shared" si="112"/>
        <v>6.3163460169613921E-12</v>
      </c>
      <c r="AM145" s="62">
        <f t="shared" si="113"/>
        <v>293.33333333333962</v>
      </c>
      <c r="AN145" s="62">
        <f ca="1">AVERAGE(OFFSET($AM$3,0,0,'Données projet'!$E$10+1,1))-AVERAGE(OFFSET($H$3,0,0,'Données projet'!$E$10+1,1))</f>
        <v>295.09692454113895</v>
      </c>
      <c r="AO145" s="62">
        <f t="shared" si="144"/>
        <v>273.76778696973071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-5.3205440053716299E-14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399.92909819003523</v>
      </c>
      <c r="BJ145" s="62">
        <f t="shared" si="146"/>
        <v>163.7053537268381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-4.5474735088646412E-13</v>
      </c>
      <c r="BZ145" s="14">
        <f>BY145*VLOOKUP('Données projet'!$B$12,Paramètres!$A$1:$I$89,3,0)*VLOOKUP('Données projet'!$B$12,Paramètres!$A$1:$I$89,5,0)</f>
        <v>-2.7193891583010558E-13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309.32324918719803</v>
      </c>
      <c r="CE145" s="62">
        <f t="shared" si="148"/>
        <v>302.54354650449721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2.6</v>
      </c>
      <c r="CT145" s="13">
        <f>IF('Données projet'!$A$140&gt;35,CT144+CS145-DB144,IF(A145&lt;'Données projet'!$A$140,$CQ$205^A145,IF(A145='Données projet'!$A$140,'Données projet'!$B$140,CT144+CS145-DB144)))</f>
        <v>287.19999999999948</v>
      </c>
      <c r="CU145" s="18">
        <f>CT145*VLOOKUP('Données projet'!$B$13,Paramètres!$A$1:$I$89,3,0)*VLOOKUP('Données projet'!$B$13,Paramètres!$A$1:$I$89,5,0)</f>
        <v>291.22079999999949</v>
      </c>
      <c r="CV145" s="14">
        <f t="shared" si="149"/>
        <v>69.332836665856547</v>
      </c>
      <c r="CW145" s="22">
        <f t="shared" si="121"/>
        <v>627.96425052636596</v>
      </c>
      <c r="CX145" s="62">
        <f t="shared" si="122"/>
        <v>921.29758385969922</v>
      </c>
      <c r="CY145" s="62">
        <f ca="1">AVERAGE(OFFSET($CX$3,0,0,'Données projet'!$E$13+1,1))-AVERAGE(OFFSET($H$3,0,0,'Données projet'!$E$13+1,1))</f>
        <v>477.00263959594946</v>
      </c>
      <c r="CZ145" s="62">
        <f t="shared" si="150"/>
        <v>254.25036207346591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IF('Données projet'!$A$166&gt;35,DO144+DN145-DW144,IF(A145&lt;'Données projet'!$A$166,$DL$205^A145,IF(A145='Données projet'!$A$166,'Données projet'!$B$166,DO144+DN145-DW144)))</f>
        <v>287.19999999999948</v>
      </c>
      <c r="DP145" s="18">
        <f>DO145*VLOOKUP('Données projet'!$B$14,Paramètres!$A$1:$I$89,3,0)*VLOOKUP('Données projet'!$B$14,Paramètres!$A$1:$I$89,5,0)</f>
        <v>259.8585599999995</v>
      </c>
      <c r="DQ145" s="14">
        <f t="shared" si="151"/>
        <v>62.692227709138365</v>
      </c>
      <c r="DR145" s="22">
        <f t="shared" si="124"/>
        <v>561.77595526008179</v>
      </c>
      <c r="DS145" s="62">
        <f t="shared" si="125"/>
        <v>855.10928859341516</v>
      </c>
      <c r="DT145" s="62">
        <f ca="1">AVERAGE(OFFSET($DS$3,0,0,'Données projet'!$E$14+1,1))-AVERAGE(OFFSET($H$3,0,0,'Données projet'!$E$14+1,1))</f>
        <v>430.21146937947236</v>
      </c>
      <c r="DU145" s="62">
        <f t="shared" si="152"/>
        <v>231.36959598460686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245.25496369542458</v>
      </c>
      <c r="T146" s="62">
        <f t="shared" si="142"/>
        <v>342.30266518164211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2.5006556825246659E-13</v>
      </c>
      <c r="AK146" s="14">
        <f t="shared" si="143"/>
        <v>3.3765445850268018E-12</v>
      </c>
      <c r="AL146" s="22">
        <f t="shared" si="112"/>
        <v>6.3163460169613921E-12</v>
      </c>
      <c r="AM146" s="62">
        <f t="shared" si="113"/>
        <v>293.33333333333962</v>
      </c>
      <c r="AN146" s="62">
        <f ca="1">AVERAGE(OFFSET($AM$3,0,0,'Données projet'!$E$10+1,1))-AVERAGE(OFFSET($H$3,0,0,'Données projet'!$E$10+1,1))</f>
        <v>295.09692454113895</v>
      </c>
      <c r="AO146" s="62">
        <f t="shared" si="144"/>
        <v>273.76778696973071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-5.3205440053716299E-14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399.92909819003523</v>
      </c>
      <c r="BJ146" s="62">
        <f t="shared" si="146"/>
        <v>163.7053537268381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-4.5474735088646412E-13</v>
      </c>
      <c r="BZ146" s="14">
        <f>BY146*VLOOKUP('Données projet'!$B$12,Paramètres!$A$1:$I$89,3,0)*VLOOKUP('Données projet'!$B$12,Paramètres!$A$1:$I$89,5,0)</f>
        <v>-2.7193891583010558E-13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309.32324918719803</v>
      </c>
      <c r="CE146" s="62">
        <f t="shared" si="148"/>
        <v>302.54354650449721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2.6</v>
      </c>
      <c r="CT146" s="13">
        <f>IF('Données projet'!$A$140&gt;35,CT145+CS146-DB145,IF(A146&lt;'Données projet'!$A$140,$CQ$205^A146,IF(A146='Données projet'!$A$140,'Données projet'!$B$140,CT145+CS146-DB145)))</f>
        <v>289.7999999999995</v>
      </c>
      <c r="CU146" s="18">
        <f>CT146*VLOOKUP('Données projet'!$B$13,Paramètres!$A$1:$I$89,3,0)*VLOOKUP('Données projet'!$B$13,Paramètres!$A$1:$I$89,5,0)</f>
        <v>293.85719999999952</v>
      </c>
      <c r="CV146" s="14">
        <f t="shared" si="149"/>
        <v>69.88715019033971</v>
      </c>
      <c r="CW146" s="22">
        <f t="shared" si="121"/>
        <v>633.52140991484077</v>
      </c>
      <c r="CX146" s="62">
        <f t="shared" si="122"/>
        <v>926.85474324817415</v>
      </c>
      <c r="CY146" s="62">
        <f ca="1">AVERAGE(OFFSET($CX$3,0,0,'Données projet'!$E$13+1,1))-AVERAGE(OFFSET($H$3,0,0,'Données projet'!$E$13+1,1))</f>
        <v>477.00263959594946</v>
      </c>
      <c r="CZ146" s="62">
        <f t="shared" si="150"/>
        <v>254.25036207346591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IF('Données projet'!$A$166&gt;35,DO145+DN146-DW145,IF(A146&lt;'Données projet'!$A$166,$DL$205^A146,IF(A146='Données projet'!$A$166,'Données projet'!$B$166,DO145+DN146-DW145)))</f>
        <v>289.7999999999995</v>
      </c>
      <c r="DP146" s="18">
        <f>DO146*VLOOKUP('Données projet'!$B$14,Paramètres!$A$1:$I$89,3,0)*VLOOKUP('Données projet'!$B$14,Paramètres!$A$1:$I$89,5,0)</f>
        <v>262.21103999999951</v>
      </c>
      <c r="DQ146" s="14">
        <f t="shared" si="151"/>
        <v>63.19344980490574</v>
      </c>
      <c r="DR146" s="22">
        <f t="shared" si="124"/>
        <v>566.74615307687668</v>
      </c>
      <c r="DS146" s="62">
        <f t="shared" si="125"/>
        <v>860.07948641020994</v>
      </c>
      <c r="DT146" s="62">
        <f ca="1">AVERAGE(OFFSET($DS$3,0,0,'Données projet'!$E$14+1,1))-AVERAGE(OFFSET($H$3,0,0,'Données projet'!$E$14+1,1))</f>
        <v>430.21146937947236</v>
      </c>
      <c r="DU146" s="62">
        <f t="shared" si="152"/>
        <v>231.36959598460686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245.25496369542458</v>
      </c>
      <c r="T147" s="62">
        <f t="shared" si="142"/>
        <v>342.30266518164211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2.5006556825246659E-13</v>
      </c>
      <c r="AK147" s="14">
        <f t="shared" si="143"/>
        <v>3.3765445850268018E-12</v>
      </c>
      <c r="AL147" s="22">
        <f t="shared" si="112"/>
        <v>6.3163460169613921E-12</v>
      </c>
      <c r="AM147" s="62">
        <f t="shared" si="113"/>
        <v>293.33333333333962</v>
      </c>
      <c r="AN147" s="62">
        <f ca="1">AVERAGE(OFFSET($AM$3,0,0,'Données projet'!$E$10+1,1))-AVERAGE(OFFSET($H$3,0,0,'Données projet'!$E$10+1,1))</f>
        <v>295.09692454113895</v>
      </c>
      <c r="AO147" s="62">
        <f t="shared" si="144"/>
        <v>273.76778696973071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-5.3205440053716299E-14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399.92909819003523</v>
      </c>
      <c r="BJ147" s="62">
        <f t="shared" si="146"/>
        <v>163.7053537268381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-4.5474735088646412E-13</v>
      </c>
      <c r="BZ147" s="14">
        <f>BY147*VLOOKUP('Données projet'!$B$12,Paramètres!$A$1:$I$89,3,0)*VLOOKUP('Données projet'!$B$12,Paramètres!$A$1:$I$89,5,0)</f>
        <v>-2.7193891583010558E-13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309.32324918719803</v>
      </c>
      <c r="CE147" s="62">
        <f t="shared" si="148"/>
        <v>302.54354650449721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2.6</v>
      </c>
      <c r="CT147" s="13">
        <f>IF('Données projet'!$A$140&gt;35,CT146+CS147-DB146,IF(A147&lt;'Données projet'!$A$140,$CQ$205^A147,IF(A147='Données projet'!$A$140,'Données projet'!$B$140,CT146+CS147-DB146)))</f>
        <v>292.39999999999952</v>
      </c>
      <c r="CU147" s="18">
        <f>CT147*VLOOKUP('Données projet'!$B$13,Paramètres!$A$1:$I$89,3,0)*VLOOKUP('Données projet'!$B$13,Paramètres!$A$1:$I$89,5,0)</f>
        <v>296.4935999999995</v>
      </c>
      <c r="CV147" s="14">
        <f t="shared" si="149"/>
        <v>70.440885135597512</v>
      </c>
      <c r="CW147" s="22">
        <f t="shared" si="121"/>
        <v>639.07756161116481</v>
      </c>
      <c r="CX147" s="62">
        <f t="shared" si="122"/>
        <v>932.41089494449807</v>
      </c>
      <c r="CY147" s="62">
        <f ca="1">AVERAGE(OFFSET($CX$3,0,0,'Données projet'!$E$13+1,1))-AVERAGE(OFFSET($H$3,0,0,'Données projet'!$E$13+1,1))</f>
        <v>477.00263959594946</v>
      </c>
      <c r="CZ147" s="62">
        <f t="shared" si="150"/>
        <v>254.25036207346591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IF('Données projet'!$A$166&gt;35,DO146+DN147-DW146,IF(A147&lt;'Données projet'!$A$166,$DL$205^A147,IF(A147='Données projet'!$A$166,'Données projet'!$B$166,DO146+DN147-DW146)))</f>
        <v>292.39999999999952</v>
      </c>
      <c r="DP147" s="18">
        <f>DO147*VLOOKUP('Données projet'!$B$14,Paramètres!$A$1:$I$89,3,0)*VLOOKUP('Données projet'!$B$14,Paramètres!$A$1:$I$89,5,0)</f>
        <v>264.56351999999953</v>
      </c>
      <c r="DQ147" s="14">
        <f t="shared" si="151"/>
        <v>63.694148737013748</v>
      </c>
      <c r="DR147" s="22">
        <f t="shared" si="124"/>
        <v>571.71543971696474</v>
      </c>
      <c r="DS147" s="62">
        <f t="shared" si="125"/>
        <v>865.048773050298</v>
      </c>
      <c r="DT147" s="62">
        <f ca="1">AVERAGE(OFFSET($DS$3,0,0,'Données projet'!$E$14+1,1))-AVERAGE(OFFSET($H$3,0,0,'Données projet'!$E$14+1,1))</f>
        <v>430.21146937947236</v>
      </c>
      <c r="DU147" s="62">
        <f t="shared" si="152"/>
        <v>231.36959598460686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245.25496369542458</v>
      </c>
      <c r="T148" s="62">
        <f t="shared" si="142"/>
        <v>342.30266518164211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2.5006556825246659E-13</v>
      </c>
      <c r="AK148" s="14">
        <f t="shared" si="143"/>
        <v>3.3765445850268018E-12</v>
      </c>
      <c r="AL148" s="22">
        <f t="shared" si="112"/>
        <v>6.3163460169613921E-12</v>
      </c>
      <c r="AM148" s="62">
        <f t="shared" si="113"/>
        <v>293.33333333333962</v>
      </c>
      <c r="AN148" s="62">
        <f ca="1">AVERAGE(OFFSET($AM$3,0,0,'Données projet'!$E$10+1,1))-AVERAGE(OFFSET($H$3,0,0,'Données projet'!$E$10+1,1))</f>
        <v>295.09692454113895</v>
      </c>
      <c r="AO148" s="62">
        <f t="shared" si="144"/>
        <v>273.76778696973071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-5.3205440053716299E-14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399.92909819003523</v>
      </c>
      <c r="BJ148" s="62">
        <f t="shared" si="146"/>
        <v>163.7053537268381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-4.5474735088646412E-13</v>
      </c>
      <c r="BZ148" s="14">
        <f>BY148*VLOOKUP('Données projet'!$B$12,Paramètres!$A$1:$I$89,3,0)*VLOOKUP('Données projet'!$B$12,Paramètres!$A$1:$I$89,5,0)</f>
        <v>-2.7193891583010558E-13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309.32324918719803</v>
      </c>
      <c r="CE148" s="62">
        <f t="shared" si="148"/>
        <v>302.54354650449721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295</v>
      </c>
      <c r="CR148" s="13">
        <f>VLOOKUP(A148,'Données projet'!$A$139:$I$159,9,0)</f>
        <v>2.6</v>
      </c>
      <c r="CS148" s="13">
        <f t="array" ref="CS148">INDEX(CR:CR,MIN(IF(ISNUMBER(CR148:CR344),ROW(CR148:CR344),"")))</f>
        <v>2.6</v>
      </c>
      <c r="CT148" s="13">
        <f>IF('Données projet'!$A$140&gt;35,CT147+CS148-DB147,IF(A148&lt;'Données projet'!$A$140,$CQ$205^A148,IF(A148='Données projet'!$A$140,'Données projet'!$B$140,CT147+CS148-DB147)))</f>
        <v>294.99999999999955</v>
      </c>
      <c r="CU148" s="18">
        <f>CT148*VLOOKUP('Données projet'!$B$13,Paramètres!$A$1:$I$89,3,0)*VLOOKUP('Données projet'!$B$13,Paramètres!$A$1:$I$89,5,0)</f>
        <v>299.12999999999954</v>
      </c>
      <c r="CV148" s="14">
        <f t="shared" si="149"/>
        <v>70.994047242337146</v>
      </c>
      <c r="CW148" s="22">
        <f t="shared" si="121"/>
        <v>644.63271561373642</v>
      </c>
      <c r="CX148" s="62">
        <f t="shared" si="122"/>
        <v>937.96604894706979</v>
      </c>
      <c r="CY148" s="62">
        <f ca="1">AVERAGE(OFFSET($CX$3,0,0,'Données projet'!$E$13+1,1))-AVERAGE(OFFSET($H$3,0,0,'Données projet'!$E$13+1,1))</f>
        <v>477.00263959594946</v>
      </c>
      <c r="CZ148" s="62">
        <f t="shared" si="150"/>
        <v>254.25036207346591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IF('Données projet'!$A$166&gt;35,DO147+DN148-DW147,IF(A148&lt;'Données projet'!$A$166,$DL$205^A148,IF(A148='Données projet'!$A$166,'Données projet'!$B$166,DO147+DN148-DW147)))</f>
        <v>294.99999999999955</v>
      </c>
      <c r="DP148" s="18">
        <f>DO148*VLOOKUP('Données projet'!$B$14,Paramètres!$A$1:$I$89,3,0)*VLOOKUP('Données projet'!$B$14,Paramètres!$A$1:$I$89,5,0)</f>
        <v>266.9159999999996</v>
      </c>
      <c r="DQ148" s="14">
        <f t="shared" si="151"/>
        <v>64.194329696332062</v>
      </c>
      <c r="DR148" s="22">
        <f t="shared" si="124"/>
        <v>576.68382422111085</v>
      </c>
      <c r="DS148" s="62">
        <f t="shared" si="125"/>
        <v>870.01715755444411</v>
      </c>
      <c r="DT148" s="62">
        <f ca="1">AVERAGE(OFFSET($DS$3,0,0,'Données projet'!$E$14+1,1))-AVERAGE(OFFSET($H$3,0,0,'Données projet'!$E$14+1,1))</f>
        <v>430.21146937947236</v>
      </c>
      <c r="DU148" s="62">
        <f t="shared" si="152"/>
        <v>231.36959598460686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245.25496369542458</v>
      </c>
      <c r="T149" s="62">
        <f t="shared" si="142"/>
        <v>342.30266518164211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2.5006556825246659E-13</v>
      </c>
      <c r="AK149" s="14">
        <f t="shared" si="143"/>
        <v>3.3765445850268018E-12</v>
      </c>
      <c r="AL149" s="22">
        <f t="shared" si="112"/>
        <v>6.3163460169613921E-12</v>
      </c>
      <c r="AM149" s="62">
        <f t="shared" si="113"/>
        <v>293.33333333333962</v>
      </c>
      <c r="AN149" s="62">
        <f ca="1">AVERAGE(OFFSET($AM$3,0,0,'Données projet'!$E$10+1,1))-AVERAGE(OFFSET($H$3,0,0,'Données projet'!$E$10+1,1))</f>
        <v>295.09692454113895</v>
      </c>
      <c r="AO149" s="62">
        <f t="shared" si="144"/>
        <v>273.76778696973071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-5.3205440053716299E-14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399.92909819003523</v>
      </c>
      <c r="BJ149" s="62">
        <f t="shared" si="146"/>
        <v>163.7053537268381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-4.5474735088646412E-13</v>
      </c>
      <c r="BZ149" s="14">
        <f>BY149*VLOOKUP('Données projet'!$B$12,Paramètres!$A$1:$I$89,3,0)*VLOOKUP('Données projet'!$B$12,Paramètres!$A$1:$I$89,5,0)</f>
        <v>-2.7193891583010558E-13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309.32324918719803</v>
      </c>
      <c r="CE149" s="62">
        <f t="shared" si="148"/>
        <v>302.54354650449721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2.2000000000000002</v>
      </c>
      <c r="CT149" s="13">
        <f>IF('Données projet'!$A$140&gt;35,CT148+CS149-DB148,IF(A149&lt;'Données projet'!$A$140,$CQ$205^A149,IF(A149='Données projet'!$A$140,'Données projet'!$B$140,CT148+CS149-DB148)))</f>
        <v>297.19999999999953</v>
      </c>
      <c r="CU149" s="18">
        <f>CT149*VLOOKUP('Données projet'!$B$13,Paramètres!$A$1:$I$89,3,0)*VLOOKUP('Données projet'!$B$13,Paramètres!$A$1:$I$89,5,0)</f>
        <v>301.36079999999953</v>
      </c>
      <c r="CV149" s="14">
        <f t="shared" si="149"/>
        <v>71.461664239932929</v>
      </c>
      <c r="CW149" s="22">
        <f t="shared" si="121"/>
        <v>649.33245855121572</v>
      </c>
      <c r="CX149" s="62">
        <f t="shared" si="122"/>
        <v>942.66579188454898</v>
      </c>
      <c r="CY149" s="62">
        <f ca="1">AVERAGE(OFFSET($CX$3,0,0,'Données projet'!$E$13+1,1))-AVERAGE(OFFSET($H$3,0,0,'Données projet'!$E$13+1,1))</f>
        <v>477.00263959594946</v>
      </c>
      <c r="CZ149" s="62">
        <f t="shared" si="150"/>
        <v>254.25036207346591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2.2000000000000002</v>
      </c>
      <c r="DO149" s="13">
        <f>IF('Données projet'!$A$166&gt;35,DO148+DN149-DW148,IF(A149&lt;'Données projet'!$A$166,$DL$205^A149,IF(A149='Données projet'!$A$166,'Données projet'!$B$166,DO148+DN149-DW148)))</f>
        <v>297.19999999999953</v>
      </c>
      <c r="DP149" s="18">
        <f>DO149*VLOOKUP('Données projet'!$B$14,Paramètres!$A$1:$I$89,3,0)*VLOOKUP('Données projet'!$B$14,Paramètres!$A$1:$I$89,5,0)</f>
        <v>268.90655999999956</v>
      </c>
      <c r="DQ149" s="14">
        <f t="shared" si="151"/>
        <v>64.617158945843656</v>
      </c>
      <c r="DR149" s="22">
        <f t="shared" si="124"/>
        <v>580.88714383067679</v>
      </c>
      <c r="DS149" s="62">
        <f t="shared" si="125"/>
        <v>874.22047716401016</v>
      </c>
      <c r="DT149" s="62">
        <f ca="1">AVERAGE(OFFSET($DS$3,0,0,'Données projet'!$E$14+1,1))-AVERAGE(OFFSET($H$3,0,0,'Données projet'!$E$14+1,1))</f>
        <v>430.21146937947236</v>
      </c>
      <c r="DU149" s="62">
        <f t="shared" si="152"/>
        <v>231.36959598460686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245.25496369542458</v>
      </c>
      <c r="T150" s="62">
        <f t="shared" si="142"/>
        <v>342.30266518164211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2.5006556825246659E-13</v>
      </c>
      <c r="AK150" s="14">
        <f t="shared" si="143"/>
        <v>3.3765445850268018E-12</v>
      </c>
      <c r="AL150" s="22">
        <f t="shared" si="112"/>
        <v>6.3163460169613921E-12</v>
      </c>
      <c r="AM150" s="62">
        <f t="shared" si="113"/>
        <v>293.33333333333962</v>
      </c>
      <c r="AN150" s="62">
        <f ca="1">AVERAGE(OFFSET($AM$3,0,0,'Données projet'!$E$10+1,1))-AVERAGE(OFFSET($H$3,0,0,'Données projet'!$E$10+1,1))</f>
        <v>295.09692454113895</v>
      </c>
      <c r="AO150" s="62">
        <f t="shared" si="144"/>
        <v>273.76778696973071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-5.3205440053716299E-14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399.92909819003523</v>
      </c>
      <c r="BJ150" s="62">
        <f t="shared" si="146"/>
        <v>163.7053537268381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-4.5474735088646412E-13</v>
      </c>
      <c r="BZ150" s="14">
        <f>BY150*VLOOKUP('Données projet'!$B$12,Paramètres!$A$1:$I$89,3,0)*VLOOKUP('Données projet'!$B$12,Paramètres!$A$1:$I$89,5,0)</f>
        <v>-2.7193891583010558E-13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309.32324918719803</v>
      </c>
      <c r="CE150" s="62">
        <f t="shared" si="148"/>
        <v>302.54354650449721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2.2000000000000002</v>
      </c>
      <c r="CT150" s="13">
        <f>IF('Données projet'!$A$140&gt;35,CT149+CS150-DB149,IF(A150&lt;'Données projet'!$A$140,$CQ$205^A150,IF(A150='Données projet'!$A$140,'Données projet'!$B$140,CT149+CS150-DB149)))</f>
        <v>299.39999999999952</v>
      </c>
      <c r="CU150" s="18">
        <f>CT150*VLOOKUP('Données projet'!$B$13,Paramètres!$A$1:$I$89,3,0)*VLOOKUP('Données projet'!$B$13,Paramètres!$A$1:$I$89,5,0)</f>
        <v>303.59159999999952</v>
      </c>
      <c r="CV150" s="14">
        <f t="shared" si="149"/>
        <v>71.928878488732622</v>
      </c>
      <c r="CW150" s="22">
        <f t="shared" si="121"/>
        <v>654.03150003454175</v>
      </c>
      <c r="CX150" s="62">
        <f t="shared" si="122"/>
        <v>947.36483336787501</v>
      </c>
      <c r="CY150" s="62">
        <f ca="1">AVERAGE(OFFSET($CX$3,0,0,'Données projet'!$E$13+1,1))-AVERAGE(OFFSET($H$3,0,0,'Données projet'!$E$13+1,1))</f>
        <v>477.00263959594946</v>
      </c>
      <c r="CZ150" s="62">
        <f t="shared" si="150"/>
        <v>254.25036207346591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2.2000000000000002</v>
      </c>
      <c r="DO150" s="13">
        <f>IF('Données projet'!$A$166&gt;35,DO149+DN150-DW149,IF(A150&lt;'Données projet'!$A$166,$DL$205^A150,IF(A150='Données projet'!$A$166,'Données projet'!$B$166,DO149+DN150-DW149)))</f>
        <v>299.39999999999952</v>
      </c>
      <c r="DP150" s="18">
        <f>DO150*VLOOKUP('Données projet'!$B$14,Paramètres!$A$1:$I$89,3,0)*VLOOKUP('Données projet'!$B$14,Paramètres!$A$1:$I$89,5,0)</f>
        <v>270.89711999999952</v>
      </c>
      <c r="DQ150" s="14">
        <f t="shared" si="151"/>
        <v>65.039624021315362</v>
      </c>
      <c r="DR150" s="22">
        <f t="shared" si="124"/>
        <v>585.08982917045671</v>
      </c>
      <c r="DS150" s="62">
        <f t="shared" si="125"/>
        <v>878.42316250379008</v>
      </c>
      <c r="DT150" s="62">
        <f ca="1">AVERAGE(OFFSET($DS$3,0,0,'Données projet'!$E$14+1,1))-AVERAGE(OFFSET($H$3,0,0,'Données projet'!$E$14+1,1))</f>
        <v>430.21146937947236</v>
      </c>
      <c r="DU150" s="62">
        <f t="shared" si="152"/>
        <v>231.36959598460686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245.25496369542458</v>
      </c>
      <c r="T151" s="62">
        <f t="shared" si="142"/>
        <v>342.30266518164211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2.5006556825246659E-13</v>
      </c>
      <c r="AK151" s="14">
        <f t="shared" si="143"/>
        <v>3.3765445850268018E-12</v>
      </c>
      <c r="AL151" s="22">
        <f t="shared" si="112"/>
        <v>6.3163460169613921E-12</v>
      </c>
      <c r="AM151" s="62">
        <f t="shared" si="113"/>
        <v>293.33333333333962</v>
      </c>
      <c r="AN151" s="62">
        <f ca="1">AVERAGE(OFFSET($AM$3,0,0,'Données projet'!$E$10+1,1))-AVERAGE(OFFSET($H$3,0,0,'Données projet'!$E$10+1,1))</f>
        <v>295.09692454113895</v>
      </c>
      <c r="AO151" s="62">
        <f t="shared" si="144"/>
        <v>273.76778696973071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-5.3205440053716299E-14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399.92909819003523</v>
      </c>
      <c r="BJ151" s="62">
        <f t="shared" si="146"/>
        <v>163.7053537268381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-4.5474735088646412E-13</v>
      </c>
      <c r="BZ151" s="14">
        <f>BY151*VLOOKUP('Données projet'!$B$12,Paramètres!$A$1:$I$89,3,0)*VLOOKUP('Données projet'!$B$12,Paramètres!$A$1:$I$89,5,0)</f>
        <v>-2.7193891583010558E-13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309.32324918719803</v>
      </c>
      <c r="CE151" s="62">
        <f t="shared" si="148"/>
        <v>302.54354650449721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2.2000000000000002</v>
      </c>
      <c r="CT151" s="13">
        <f>IF('Données projet'!$A$140&gt;35,CT150+CS151-DB150,IF(A151&lt;'Données projet'!$A$140,$CQ$205^A151,IF(A151='Données projet'!$A$140,'Données projet'!$B$140,CT150+CS151-DB150)))</f>
        <v>301.59999999999951</v>
      </c>
      <c r="CU151" s="18">
        <f>CT151*VLOOKUP('Données projet'!$B$13,Paramètres!$A$1:$I$89,3,0)*VLOOKUP('Données projet'!$B$13,Paramètres!$A$1:$I$89,5,0)</f>
        <v>305.8223999999995</v>
      </c>
      <c r="CV151" s="14">
        <f t="shared" si="149"/>
        <v>72.395693291268813</v>
      </c>
      <c r="CW151" s="22">
        <f t="shared" si="121"/>
        <v>658.72984581562559</v>
      </c>
      <c r="CX151" s="62">
        <f t="shared" si="122"/>
        <v>952.06317914895885</v>
      </c>
      <c r="CY151" s="62">
        <f ca="1">AVERAGE(OFFSET($CX$3,0,0,'Données projet'!$E$13+1,1))-AVERAGE(OFFSET($H$3,0,0,'Données projet'!$E$13+1,1))</f>
        <v>477.00263959594946</v>
      </c>
      <c r="CZ151" s="62">
        <f t="shared" si="150"/>
        <v>254.25036207346591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2.2000000000000002</v>
      </c>
      <c r="DO151" s="13">
        <f>IF('Données projet'!$A$166&gt;35,DO150+DN151-DW150,IF(A151&lt;'Données projet'!$A$166,$DL$205^A151,IF(A151='Données projet'!$A$166,'Données projet'!$B$166,DO150+DN151-DW150)))</f>
        <v>301.59999999999951</v>
      </c>
      <c r="DP151" s="18">
        <f>DO151*VLOOKUP('Données projet'!$B$14,Paramètres!$A$1:$I$89,3,0)*VLOOKUP('Données projet'!$B$14,Paramètres!$A$1:$I$89,5,0)</f>
        <v>272.88767999999953</v>
      </c>
      <c r="DQ151" s="14">
        <f t="shared" si="151"/>
        <v>65.461727908967305</v>
      </c>
      <c r="DR151" s="22">
        <f t="shared" si="124"/>
        <v>589.29188544145063</v>
      </c>
      <c r="DS151" s="62">
        <f t="shared" si="125"/>
        <v>882.62521877478389</v>
      </c>
      <c r="DT151" s="62">
        <f ca="1">AVERAGE(OFFSET($DS$3,0,0,'Données projet'!$E$14+1,1))-AVERAGE(OFFSET($H$3,0,0,'Données projet'!$E$14+1,1))</f>
        <v>430.21146937947236</v>
      </c>
      <c r="DU151" s="62">
        <f t="shared" si="152"/>
        <v>231.36959598460686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245.25496369542458</v>
      </c>
      <c r="T152" s="62">
        <f t="shared" si="142"/>
        <v>342.30266518164211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2.5006556825246659E-13</v>
      </c>
      <c r="AK152" s="14">
        <f t="shared" si="143"/>
        <v>3.3765445850268018E-12</v>
      </c>
      <c r="AL152" s="22">
        <f t="shared" si="112"/>
        <v>6.3163460169613921E-12</v>
      </c>
      <c r="AM152" s="62">
        <f t="shared" si="113"/>
        <v>293.33333333333962</v>
      </c>
      <c r="AN152" s="62">
        <f ca="1">AVERAGE(OFFSET($AM$3,0,0,'Données projet'!$E$10+1,1))-AVERAGE(OFFSET($H$3,0,0,'Données projet'!$E$10+1,1))</f>
        <v>295.09692454113895</v>
      </c>
      <c r="AO152" s="62">
        <f t="shared" si="144"/>
        <v>273.76778696973071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-5.3205440053716299E-14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399.92909819003523</v>
      </c>
      <c r="BJ152" s="62">
        <f t="shared" si="146"/>
        <v>163.7053537268381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-4.5474735088646412E-13</v>
      </c>
      <c r="BZ152" s="14">
        <f>BY152*VLOOKUP('Données projet'!$B$12,Paramètres!$A$1:$I$89,3,0)*VLOOKUP('Données projet'!$B$12,Paramètres!$A$1:$I$89,5,0)</f>
        <v>-2.7193891583010558E-13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309.32324918719803</v>
      </c>
      <c r="CE152" s="62">
        <f t="shared" si="148"/>
        <v>302.54354650449721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2.2000000000000002</v>
      </c>
      <c r="CT152" s="13">
        <f>IF('Données projet'!$A$140&gt;35,CT151+CS152-DB151,IF(A152&lt;'Données projet'!$A$140,$CQ$205^A152,IF(A152='Données projet'!$A$140,'Données projet'!$B$140,CT151+CS152-DB151)))</f>
        <v>303.7999999999995</v>
      </c>
      <c r="CU152" s="18">
        <f>CT152*VLOOKUP('Données projet'!$B$13,Paramètres!$A$1:$I$89,3,0)*VLOOKUP('Données projet'!$B$13,Paramètres!$A$1:$I$89,5,0)</f>
        <v>308.05319999999955</v>
      </c>
      <c r="CV152" s="14">
        <f t="shared" si="149"/>
        <v>72.862111899109848</v>
      </c>
      <c r="CW152" s="22">
        <f t="shared" si="121"/>
        <v>663.42750155761553</v>
      </c>
      <c r="CX152" s="62">
        <f t="shared" si="122"/>
        <v>956.7608348909489</v>
      </c>
      <c r="CY152" s="62">
        <f ca="1">AVERAGE(OFFSET($CX$3,0,0,'Données projet'!$E$13+1,1))-AVERAGE(OFFSET($H$3,0,0,'Données projet'!$E$13+1,1))</f>
        <v>477.00263959594946</v>
      </c>
      <c r="CZ152" s="62">
        <f t="shared" si="150"/>
        <v>254.25036207346591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2.2000000000000002</v>
      </c>
      <c r="DO152" s="13">
        <f>IF('Données projet'!$A$166&gt;35,DO151+DN152-DW151,IF(A152&lt;'Données projet'!$A$166,$DL$205^A152,IF(A152='Données projet'!$A$166,'Données projet'!$B$166,DO151+DN152-DW151)))</f>
        <v>303.7999999999995</v>
      </c>
      <c r="DP152" s="18">
        <f>DO152*VLOOKUP('Données projet'!$B$14,Paramètres!$A$1:$I$89,3,0)*VLOOKUP('Données projet'!$B$14,Paramètres!$A$1:$I$89,5,0)</f>
        <v>274.87823999999955</v>
      </c>
      <c r="DQ152" s="14">
        <f t="shared" si="151"/>
        <v>65.883473548936905</v>
      </c>
      <c r="DR152" s="22">
        <f t="shared" si="124"/>
        <v>593.4933177643976</v>
      </c>
      <c r="DS152" s="62">
        <f t="shared" si="125"/>
        <v>886.82665109773097</v>
      </c>
      <c r="DT152" s="62">
        <f ca="1">AVERAGE(OFFSET($DS$3,0,0,'Données projet'!$E$14+1,1))-AVERAGE(OFFSET($H$3,0,0,'Données projet'!$E$14+1,1))</f>
        <v>430.21146937947236</v>
      </c>
      <c r="DU152" s="62">
        <f t="shared" si="152"/>
        <v>231.36959598460686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245.25496369542458</v>
      </c>
      <c r="T153" s="62">
        <f t="shared" si="142"/>
        <v>342.30266518164211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2.5006556825246659E-13</v>
      </c>
      <c r="AK153" s="14">
        <f t="shared" si="143"/>
        <v>3.3765445850268018E-12</v>
      </c>
      <c r="AL153" s="22">
        <f t="shared" si="112"/>
        <v>6.3163460169613921E-12</v>
      </c>
      <c r="AM153" s="62">
        <f t="shared" si="113"/>
        <v>293.33333333333962</v>
      </c>
      <c r="AN153" s="62">
        <f ca="1">AVERAGE(OFFSET($AM$3,0,0,'Données projet'!$E$10+1,1))-AVERAGE(OFFSET($H$3,0,0,'Données projet'!$E$10+1,1))</f>
        <v>295.09692454113895</v>
      </c>
      <c r="AO153" s="62">
        <f t="shared" si="144"/>
        <v>273.76778696973071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-5.3205440053716299E-14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399.92909819003523</v>
      </c>
      <c r="BJ153" s="62">
        <f t="shared" si="146"/>
        <v>163.7053537268381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-4.5474735088646412E-13</v>
      </c>
      <c r="BZ153" s="14">
        <f>BY153*VLOOKUP('Données projet'!$B$12,Paramètres!$A$1:$I$89,3,0)*VLOOKUP('Données projet'!$B$12,Paramètres!$A$1:$I$89,5,0)</f>
        <v>-2.7193891583010558E-13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309.32324918719803</v>
      </c>
      <c r="CE153" s="62">
        <f t="shared" si="148"/>
        <v>302.54354650449721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306</v>
      </c>
      <c r="CR153" s="13">
        <f>VLOOKUP(A153,'Données projet'!$A$139:$I$159,9,0)</f>
        <v>2.2000000000000002</v>
      </c>
      <c r="CS153" s="13">
        <f t="array" ref="CS153">INDEX(CR:CR,MIN(IF(ISNUMBER(CR153:CR349),ROW(CR153:CR349),"")))</f>
        <v>2.2000000000000002</v>
      </c>
      <c r="CT153" s="13">
        <f>IF('Données projet'!$A$140&gt;35,CT152+CS153-DB152,IF(A153&lt;'Données projet'!$A$140,$CQ$205^A153,IF(A153='Données projet'!$A$140,'Données projet'!$B$140,CT152+CS153-DB152)))</f>
        <v>305.99999999999949</v>
      </c>
      <c r="CU153" s="18">
        <f>CT153*VLOOKUP('Données projet'!$B$13,Paramètres!$A$1:$I$89,3,0)*VLOOKUP('Données projet'!$B$13,Paramètres!$A$1:$I$89,5,0)</f>
        <v>310.28399999999948</v>
      </c>
      <c r="CV153" s="14">
        <f t="shared" si="149"/>
        <v>73.328137514010024</v>
      </c>
      <c r="CW153" s="22">
        <f t="shared" si="121"/>
        <v>668.12447283689983</v>
      </c>
      <c r="CX153" s="62">
        <f t="shared" si="122"/>
        <v>961.4578061702332</v>
      </c>
      <c r="CY153" s="62">
        <f ca="1">AVERAGE(OFFSET($CX$3,0,0,'Données projet'!$E$13+1,1))-AVERAGE(OFFSET($H$3,0,0,'Données projet'!$E$13+1,1))</f>
        <v>477.00263959594946</v>
      </c>
      <c r="CZ153" s="62">
        <f t="shared" si="150"/>
        <v>254.25036207346591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306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306</v>
      </c>
      <c r="DM153" s="13">
        <f>VLOOKUP(A153,'Données projet'!$A$165:$I$185,9,0)</f>
        <v>2.2000000000000002</v>
      </c>
      <c r="DN153" s="13">
        <f t="array" ref="DN153">INDEX(DM:DM,MIN(IF(ISNUMBER(DM153:DM349),ROW(DM153:DM349),"")))</f>
        <v>2.2000000000000002</v>
      </c>
      <c r="DO153" s="13">
        <f>IF('Données projet'!$A$166&gt;35,DO152+DN153-DW152,IF(A153&lt;'Données projet'!$A$166,$DL$205^A153,IF(A153='Données projet'!$A$166,'Données projet'!$B$166,DO152+DN153-DW152)))</f>
        <v>305.99999999999949</v>
      </c>
      <c r="DP153" s="18">
        <f>DO153*VLOOKUP('Données projet'!$B$14,Paramètres!$A$1:$I$89,3,0)*VLOOKUP('Données projet'!$B$14,Paramètres!$A$1:$I$89,5,0)</f>
        <v>276.86879999999951</v>
      </c>
      <c r="DQ153" s="14">
        <f t="shared" si="151"/>
        <v>66.304863836318546</v>
      </c>
      <c r="DR153" s="22">
        <f t="shared" si="124"/>
        <v>597.6941311815873</v>
      </c>
      <c r="DS153" s="62">
        <f t="shared" si="125"/>
        <v>891.02746451492067</v>
      </c>
      <c r="DT153" s="62">
        <f ca="1">AVERAGE(OFFSET($DS$3,0,0,'Données projet'!$E$14+1,1))-AVERAGE(OFFSET($H$3,0,0,'Données projet'!$E$14+1,1))</f>
        <v>430.21146937947236</v>
      </c>
      <c r="DU153" s="62">
        <f t="shared" si="152"/>
        <v>231.36959598460686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306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245.25496369542458</v>
      </c>
      <c r="T154" s="62">
        <f t="shared" si="142"/>
        <v>342.30266518164211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2.5006556825246659E-13</v>
      </c>
      <c r="AK154" s="14">
        <f t="shared" ref="AK154:AK203" si="164">EXP(-1.0587+0.8836*LN(AJ154)+0.284)</f>
        <v>3.3765445850268018E-12</v>
      </c>
      <c r="AL154" s="22">
        <f t="shared" ref="AL154:AL203" si="165">(AJ154+AK154)*0.475*44/12</f>
        <v>6.3163460169613921E-12</v>
      </c>
      <c r="AM154" s="62">
        <f t="shared" si="113"/>
        <v>293.33333333333962</v>
      </c>
      <c r="AN154" s="62">
        <f ca="1">AVERAGE(OFFSET($AM$3,0,0,'Données projet'!$E$10+1,1))-AVERAGE(OFFSET($H$3,0,0,'Données projet'!$E$10+1,1))</f>
        <v>295.09692454113895</v>
      </c>
      <c r="AO154" s="62">
        <f t="shared" si="144"/>
        <v>273.76778696973071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399.92909819003523</v>
      </c>
      <c r="BJ154" s="62">
        <f t="shared" si="146"/>
        <v>163.7053537268381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-4.5474735088646412E-13</v>
      </c>
      <c r="BZ154" s="14">
        <f>BY154*VLOOKUP('Données projet'!$B$12,Paramètres!$A$1:$I$89,3,0)*VLOOKUP('Données projet'!$B$12,Paramètres!$A$1:$I$89,5,0)</f>
        <v>-2.7193891583010558E-13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309.32324918719803</v>
      </c>
      <c r="CE154" s="62">
        <f t="shared" si="148"/>
        <v>302.54354650449721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-5.1159076974727213E-13</v>
      </c>
      <c r="CU154" s="18">
        <f>CT154*VLOOKUP('Données projet'!$B$13,Paramètres!$A$1:$I$89,3,0)*VLOOKUP('Données projet'!$B$13,Paramètres!$A$1:$I$89,5,0)</f>
        <v>-5.1875304052373401E-13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477.00263959594946</v>
      </c>
      <c r="CZ154" s="62">
        <f t="shared" si="150"/>
        <v>254.25036207346591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-4.6288732846733184E-13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430.21146937947236</v>
      </c>
      <c r="DU154" s="62">
        <f t="shared" si="152"/>
        <v>231.36959598460686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245.25496369542458</v>
      </c>
      <c r="T155" s="62">
        <f t="shared" si="142"/>
        <v>342.30266518164211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2.5006556825246659E-13</v>
      </c>
      <c r="AK155" s="14">
        <f t="shared" si="164"/>
        <v>3.3765445850268018E-12</v>
      </c>
      <c r="AL155" s="22">
        <f t="shared" si="165"/>
        <v>6.3163460169613921E-12</v>
      </c>
      <c r="AM155" s="62">
        <f t="shared" si="113"/>
        <v>293.33333333333962</v>
      </c>
      <c r="AN155" s="62">
        <f ca="1">AVERAGE(OFFSET($AM$3,0,0,'Données projet'!$E$10+1,1))-AVERAGE(OFFSET($H$3,0,0,'Données projet'!$E$10+1,1))</f>
        <v>295.09692454113895</v>
      </c>
      <c r="AO155" s="62">
        <f t="shared" si="144"/>
        <v>273.76778696973071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399.92909819003523</v>
      </c>
      <c r="BJ155" s="62">
        <f t="shared" si="146"/>
        <v>163.7053537268381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-4.5474735088646412E-13</v>
      </c>
      <c r="BZ155" s="14">
        <f>BY155*VLOOKUP('Données projet'!$B$12,Paramètres!$A$1:$I$89,3,0)*VLOOKUP('Données projet'!$B$12,Paramètres!$A$1:$I$89,5,0)</f>
        <v>-2.7193891583010558E-13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309.32324918719803</v>
      </c>
      <c r="CE155" s="62">
        <f t="shared" si="148"/>
        <v>302.54354650449721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-5.1159076974727213E-13</v>
      </c>
      <c r="CU155" s="18">
        <f>CT155*VLOOKUP('Données projet'!$B$13,Paramètres!$A$1:$I$89,3,0)*VLOOKUP('Données projet'!$B$13,Paramètres!$A$1:$I$89,5,0)</f>
        <v>-5.1875304052373401E-13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477.00263959594946</v>
      </c>
      <c r="CZ155" s="62">
        <f t="shared" si="150"/>
        <v>254.25036207346591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-4.6288732846733184E-13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430.21146937947236</v>
      </c>
      <c r="DU155" s="62">
        <f t="shared" si="152"/>
        <v>231.36959598460686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245.25496369542458</v>
      </c>
      <c r="T156" s="62">
        <f t="shared" si="142"/>
        <v>342.30266518164211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2.5006556825246659E-13</v>
      </c>
      <c r="AK156" s="14">
        <f t="shared" si="164"/>
        <v>3.3765445850268018E-12</v>
      </c>
      <c r="AL156" s="22">
        <f t="shared" si="165"/>
        <v>6.3163460169613921E-12</v>
      </c>
      <c r="AM156" s="62">
        <f t="shared" si="113"/>
        <v>293.33333333333962</v>
      </c>
      <c r="AN156" s="62">
        <f ca="1">AVERAGE(OFFSET($AM$3,0,0,'Données projet'!$E$10+1,1))-AVERAGE(OFFSET($H$3,0,0,'Données projet'!$E$10+1,1))</f>
        <v>295.09692454113895</v>
      </c>
      <c r="AO156" s="62">
        <f t="shared" si="144"/>
        <v>273.76778696973071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399.92909819003523</v>
      </c>
      <c r="BJ156" s="62">
        <f t="shared" si="146"/>
        <v>163.7053537268381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-4.5474735088646412E-13</v>
      </c>
      <c r="BZ156" s="14">
        <f>BY156*VLOOKUP('Données projet'!$B$12,Paramètres!$A$1:$I$89,3,0)*VLOOKUP('Données projet'!$B$12,Paramètres!$A$1:$I$89,5,0)</f>
        <v>-2.7193891583010558E-13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309.32324918719803</v>
      </c>
      <c r="CE156" s="62">
        <f t="shared" si="148"/>
        <v>302.54354650449721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-5.1159076974727213E-13</v>
      </c>
      <c r="CU156" s="18">
        <f>CT156*VLOOKUP('Données projet'!$B$13,Paramètres!$A$1:$I$89,3,0)*VLOOKUP('Données projet'!$B$13,Paramètres!$A$1:$I$89,5,0)</f>
        <v>-5.1875304052373401E-13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477.00263959594946</v>
      </c>
      <c r="CZ156" s="62">
        <f t="shared" si="150"/>
        <v>254.25036207346591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-4.6288732846733184E-13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430.21146937947236</v>
      </c>
      <c r="DU156" s="62">
        <f t="shared" si="152"/>
        <v>231.36959598460686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245.25496369542458</v>
      </c>
      <c r="T157" s="62">
        <f t="shared" si="142"/>
        <v>342.30266518164211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2.5006556825246659E-13</v>
      </c>
      <c r="AK157" s="14">
        <f t="shared" si="164"/>
        <v>3.3765445850268018E-12</v>
      </c>
      <c r="AL157" s="22">
        <f t="shared" si="165"/>
        <v>6.3163460169613921E-12</v>
      </c>
      <c r="AM157" s="62">
        <f t="shared" si="113"/>
        <v>293.33333333333962</v>
      </c>
      <c r="AN157" s="62">
        <f ca="1">AVERAGE(OFFSET($AM$3,0,0,'Données projet'!$E$10+1,1))-AVERAGE(OFFSET($H$3,0,0,'Données projet'!$E$10+1,1))</f>
        <v>295.09692454113895</v>
      </c>
      <c r="AO157" s="62">
        <f t="shared" si="144"/>
        <v>273.76778696973071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399.92909819003523</v>
      </c>
      <c r="BJ157" s="62">
        <f t="shared" si="146"/>
        <v>163.7053537268381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-4.5474735088646412E-13</v>
      </c>
      <c r="BZ157" s="14">
        <f>BY157*VLOOKUP('Données projet'!$B$12,Paramètres!$A$1:$I$89,3,0)*VLOOKUP('Données projet'!$B$12,Paramètres!$A$1:$I$89,5,0)</f>
        <v>-2.7193891583010558E-13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309.32324918719803</v>
      </c>
      <c r="CE157" s="62">
        <f t="shared" si="148"/>
        <v>302.54354650449721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-5.1159076974727213E-13</v>
      </c>
      <c r="CU157" s="18">
        <f>CT157*VLOOKUP('Données projet'!$B$13,Paramètres!$A$1:$I$89,3,0)*VLOOKUP('Données projet'!$B$13,Paramètres!$A$1:$I$89,5,0)</f>
        <v>-5.1875304052373401E-13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477.00263959594946</v>
      </c>
      <c r="CZ157" s="62">
        <f t="shared" si="150"/>
        <v>254.25036207346591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-4.6288732846733184E-13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430.21146937947236</v>
      </c>
      <c r="DU157" s="62">
        <f t="shared" si="152"/>
        <v>231.36959598460686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245.25496369542458</v>
      </c>
      <c r="T158" s="62">
        <f t="shared" si="142"/>
        <v>342.30266518164211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2.5006556825246659E-13</v>
      </c>
      <c r="AK158" s="14">
        <f t="shared" si="164"/>
        <v>3.3765445850268018E-12</v>
      </c>
      <c r="AL158" s="22">
        <f t="shared" si="165"/>
        <v>6.3163460169613921E-12</v>
      </c>
      <c r="AM158" s="62">
        <f t="shared" si="113"/>
        <v>293.33333333333962</v>
      </c>
      <c r="AN158" s="62">
        <f ca="1">AVERAGE(OFFSET($AM$3,0,0,'Données projet'!$E$10+1,1))-AVERAGE(OFFSET($H$3,0,0,'Données projet'!$E$10+1,1))</f>
        <v>295.09692454113895</v>
      </c>
      <c r="AO158" s="62">
        <f t="shared" si="144"/>
        <v>273.76778696973071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399.92909819003523</v>
      </c>
      <c r="BJ158" s="62">
        <f t="shared" si="146"/>
        <v>163.7053537268381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-4.5474735088646412E-13</v>
      </c>
      <c r="BZ158" s="14">
        <f>BY158*VLOOKUP('Données projet'!$B$12,Paramètres!$A$1:$I$89,3,0)*VLOOKUP('Données projet'!$B$12,Paramètres!$A$1:$I$89,5,0)</f>
        <v>-2.7193891583010558E-13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309.32324918719803</v>
      </c>
      <c r="CE158" s="62">
        <f t="shared" si="148"/>
        <v>302.54354650449721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-5.1159076974727213E-13</v>
      </c>
      <c r="CU158" s="18">
        <f>CT158*VLOOKUP('Données projet'!$B$13,Paramètres!$A$1:$I$89,3,0)*VLOOKUP('Données projet'!$B$13,Paramètres!$A$1:$I$89,5,0)</f>
        <v>-5.1875304052373401E-13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477.00263959594946</v>
      </c>
      <c r="CZ158" s="62">
        <f t="shared" si="150"/>
        <v>254.25036207346591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-4.6288732846733184E-13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430.21146937947236</v>
      </c>
      <c r="DU158" s="62">
        <f t="shared" si="152"/>
        <v>231.36959598460686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245.25496369542458</v>
      </c>
      <c r="T159" s="62">
        <f t="shared" si="142"/>
        <v>342.30266518164211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2.5006556825246659E-13</v>
      </c>
      <c r="AK159" s="14">
        <f t="shared" si="164"/>
        <v>3.3765445850268018E-12</v>
      </c>
      <c r="AL159" s="22">
        <f t="shared" si="165"/>
        <v>6.3163460169613921E-12</v>
      </c>
      <c r="AM159" s="62">
        <f t="shared" si="113"/>
        <v>293.33333333333962</v>
      </c>
      <c r="AN159" s="62">
        <f ca="1">AVERAGE(OFFSET($AM$3,0,0,'Données projet'!$E$10+1,1))-AVERAGE(OFFSET($H$3,0,0,'Données projet'!$E$10+1,1))</f>
        <v>295.09692454113895</v>
      </c>
      <c r="AO159" s="62">
        <f t="shared" si="144"/>
        <v>273.76778696973071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399.92909819003523</v>
      </c>
      <c r="BJ159" s="62">
        <f t="shared" si="146"/>
        <v>163.7053537268381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-4.5474735088646412E-13</v>
      </c>
      <c r="BZ159" s="14">
        <f>BY159*VLOOKUP('Données projet'!$B$12,Paramètres!$A$1:$I$89,3,0)*VLOOKUP('Données projet'!$B$12,Paramètres!$A$1:$I$89,5,0)</f>
        <v>-2.7193891583010558E-13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309.32324918719803</v>
      </c>
      <c r="CE159" s="62">
        <f t="shared" si="148"/>
        <v>302.54354650449721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-5.1159076974727213E-13</v>
      </c>
      <c r="CU159" s="18">
        <f>CT159*VLOOKUP('Données projet'!$B$13,Paramètres!$A$1:$I$89,3,0)*VLOOKUP('Données projet'!$B$13,Paramètres!$A$1:$I$89,5,0)</f>
        <v>-5.1875304052373401E-13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477.00263959594946</v>
      </c>
      <c r="CZ159" s="62">
        <f t="shared" si="150"/>
        <v>254.25036207346591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-4.6288732846733184E-13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430.21146937947236</v>
      </c>
      <c r="DU159" s="62">
        <f t="shared" si="152"/>
        <v>231.36959598460686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245.25496369542458</v>
      </c>
      <c r="T160" s="62">
        <f t="shared" si="142"/>
        <v>342.30266518164211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2.5006556825246659E-13</v>
      </c>
      <c r="AK160" s="14">
        <f t="shared" si="164"/>
        <v>3.3765445850268018E-12</v>
      </c>
      <c r="AL160" s="22">
        <f t="shared" si="165"/>
        <v>6.3163460169613921E-12</v>
      </c>
      <c r="AM160" s="62">
        <f t="shared" si="113"/>
        <v>293.33333333333962</v>
      </c>
      <c r="AN160" s="62">
        <f ca="1">AVERAGE(OFFSET($AM$3,0,0,'Données projet'!$E$10+1,1))-AVERAGE(OFFSET($H$3,0,0,'Données projet'!$E$10+1,1))</f>
        <v>295.09692454113895</v>
      </c>
      <c r="AO160" s="62">
        <f t="shared" si="144"/>
        <v>273.76778696973071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399.92909819003523</v>
      </c>
      <c r="BJ160" s="62">
        <f t="shared" si="146"/>
        <v>163.7053537268381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-4.5474735088646412E-13</v>
      </c>
      <c r="BZ160" s="14">
        <f>BY160*VLOOKUP('Données projet'!$B$12,Paramètres!$A$1:$I$89,3,0)*VLOOKUP('Données projet'!$B$12,Paramètres!$A$1:$I$89,5,0)</f>
        <v>-2.7193891583010558E-13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309.32324918719803</v>
      </c>
      <c r="CE160" s="62">
        <f t="shared" si="148"/>
        <v>302.54354650449721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-5.1159076974727213E-13</v>
      </c>
      <c r="CU160" s="18">
        <f>CT160*VLOOKUP('Données projet'!$B$13,Paramètres!$A$1:$I$89,3,0)*VLOOKUP('Données projet'!$B$13,Paramètres!$A$1:$I$89,5,0)</f>
        <v>-5.1875304052373401E-13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477.00263959594946</v>
      </c>
      <c r="CZ160" s="62">
        <f t="shared" si="150"/>
        <v>254.25036207346591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-4.6288732846733184E-13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430.21146937947236</v>
      </c>
      <c r="DU160" s="62">
        <f t="shared" si="152"/>
        <v>231.36959598460686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245.25496369542458</v>
      </c>
      <c r="T161" s="62">
        <f t="shared" si="142"/>
        <v>342.30266518164211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2.5006556825246659E-13</v>
      </c>
      <c r="AK161" s="14">
        <f t="shared" si="164"/>
        <v>3.3765445850268018E-12</v>
      </c>
      <c r="AL161" s="22">
        <f t="shared" si="165"/>
        <v>6.3163460169613921E-12</v>
      </c>
      <c r="AM161" s="62">
        <f t="shared" si="113"/>
        <v>293.33333333333962</v>
      </c>
      <c r="AN161" s="62">
        <f ca="1">AVERAGE(OFFSET($AM$3,0,0,'Données projet'!$E$10+1,1))-AVERAGE(OFFSET($H$3,0,0,'Données projet'!$E$10+1,1))</f>
        <v>295.09692454113895</v>
      </c>
      <c r="AO161" s="62">
        <f t="shared" si="144"/>
        <v>273.76778696973071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399.92909819003523</v>
      </c>
      <c r="BJ161" s="62">
        <f t="shared" si="146"/>
        <v>163.7053537268381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-4.5474735088646412E-13</v>
      </c>
      <c r="BZ161" s="14">
        <f>BY161*VLOOKUP('Données projet'!$B$12,Paramètres!$A$1:$I$89,3,0)*VLOOKUP('Données projet'!$B$12,Paramètres!$A$1:$I$89,5,0)</f>
        <v>-2.7193891583010558E-13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309.32324918719803</v>
      </c>
      <c r="CE161" s="62">
        <f t="shared" si="148"/>
        <v>302.54354650449721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-5.1159076974727213E-13</v>
      </c>
      <c r="CU161" s="18">
        <f>CT161*VLOOKUP('Données projet'!$B$13,Paramètres!$A$1:$I$89,3,0)*VLOOKUP('Données projet'!$B$13,Paramètres!$A$1:$I$89,5,0)</f>
        <v>-5.1875304052373401E-13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477.00263959594946</v>
      </c>
      <c r="CZ161" s="62">
        <f t="shared" si="150"/>
        <v>254.25036207346591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-4.6288732846733184E-13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430.21146937947236</v>
      </c>
      <c r="DU161" s="62">
        <f t="shared" si="152"/>
        <v>231.36959598460686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245.25496369542458</v>
      </c>
      <c r="T162" s="62">
        <f t="shared" si="142"/>
        <v>342.30266518164211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2.5006556825246659E-13</v>
      </c>
      <c r="AK162" s="14">
        <f t="shared" si="164"/>
        <v>3.3765445850268018E-12</v>
      </c>
      <c r="AL162" s="22">
        <f t="shared" si="165"/>
        <v>6.3163460169613921E-12</v>
      </c>
      <c r="AM162" s="62">
        <f t="shared" si="113"/>
        <v>293.33333333333962</v>
      </c>
      <c r="AN162" s="62">
        <f ca="1">AVERAGE(OFFSET($AM$3,0,0,'Données projet'!$E$10+1,1))-AVERAGE(OFFSET($H$3,0,0,'Données projet'!$E$10+1,1))</f>
        <v>295.09692454113895</v>
      </c>
      <c r="AO162" s="62">
        <f t="shared" si="144"/>
        <v>273.76778696973071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399.92909819003523</v>
      </c>
      <c r="BJ162" s="62">
        <f t="shared" si="146"/>
        <v>163.7053537268381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-4.5474735088646412E-13</v>
      </c>
      <c r="BZ162" s="14">
        <f>BY162*VLOOKUP('Données projet'!$B$12,Paramètres!$A$1:$I$89,3,0)*VLOOKUP('Données projet'!$B$12,Paramètres!$A$1:$I$89,5,0)</f>
        <v>-2.7193891583010558E-13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309.32324918719803</v>
      </c>
      <c r="CE162" s="62">
        <f t="shared" si="148"/>
        <v>302.54354650449721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-5.1159076974727213E-13</v>
      </c>
      <c r="CU162" s="18">
        <f>CT162*VLOOKUP('Données projet'!$B$13,Paramètres!$A$1:$I$89,3,0)*VLOOKUP('Données projet'!$B$13,Paramètres!$A$1:$I$89,5,0)</f>
        <v>-5.1875304052373401E-13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477.00263959594946</v>
      </c>
      <c r="CZ162" s="62">
        <f t="shared" si="150"/>
        <v>254.25036207346591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-4.6288732846733184E-13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430.21146937947236</v>
      </c>
      <c r="DU162" s="62">
        <f t="shared" si="152"/>
        <v>231.36959598460686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245.25496369542458</v>
      </c>
      <c r="T163" s="62">
        <f t="shared" si="142"/>
        <v>342.30266518164211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2.5006556825246659E-13</v>
      </c>
      <c r="AK163" s="14">
        <f t="shared" si="164"/>
        <v>3.3765445850268018E-12</v>
      </c>
      <c r="AL163" s="22">
        <f t="shared" si="165"/>
        <v>6.3163460169613921E-12</v>
      </c>
      <c r="AM163" s="62">
        <f t="shared" si="113"/>
        <v>293.33333333333962</v>
      </c>
      <c r="AN163" s="62">
        <f ca="1">AVERAGE(OFFSET($AM$3,0,0,'Données projet'!$E$10+1,1))-AVERAGE(OFFSET($H$3,0,0,'Données projet'!$E$10+1,1))</f>
        <v>295.09692454113895</v>
      </c>
      <c r="AO163" s="62">
        <f t="shared" si="144"/>
        <v>273.76778696973071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399.92909819003523</v>
      </c>
      <c r="BJ163" s="62">
        <f t="shared" si="146"/>
        <v>163.7053537268381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-4.5474735088646412E-13</v>
      </c>
      <c r="BZ163" s="14">
        <f>BY163*VLOOKUP('Données projet'!$B$12,Paramètres!$A$1:$I$89,3,0)*VLOOKUP('Données projet'!$B$12,Paramètres!$A$1:$I$89,5,0)</f>
        <v>-2.7193891583010558E-13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309.32324918719803</v>
      </c>
      <c r="CE163" s="62">
        <f t="shared" si="148"/>
        <v>302.54354650449721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-5.1159076974727213E-13</v>
      </c>
      <c r="CU163" s="18">
        <f>CT163*VLOOKUP('Données projet'!$B$13,Paramètres!$A$1:$I$89,3,0)*VLOOKUP('Données projet'!$B$13,Paramètres!$A$1:$I$89,5,0)</f>
        <v>-5.1875304052373401E-13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477.00263959594946</v>
      </c>
      <c r="CZ163" s="62">
        <f t="shared" si="150"/>
        <v>254.25036207346591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-4.6288732846733184E-13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430.21146937947236</v>
      </c>
      <c r="DU163" s="62">
        <f t="shared" si="152"/>
        <v>231.36959598460686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245.25496369542458</v>
      </c>
      <c r="T164" s="62">
        <f t="shared" si="142"/>
        <v>342.30266518164211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2.5006556825246659E-13</v>
      </c>
      <c r="AK164" s="14">
        <f t="shared" si="164"/>
        <v>3.3765445850268018E-12</v>
      </c>
      <c r="AL164" s="22">
        <f t="shared" si="165"/>
        <v>6.3163460169613921E-12</v>
      </c>
      <c r="AM164" s="62">
        <f t="shared" si="113"/>
        <v>293.33333333333962</v>
      </c>
      <c r="AN164" s="62">
        <f ca="1">AVERAGE(OFFSET($AM$3,0,0,'Données projet'!$E$10+1,1))-AVERAGE(OFFSET($H$3,0,0,'Données projet'!$E$10+1,1))</f>
        <v>295.09692454113895</v>
      </c>
      <c r="AO164" s="62">
        <f t="shared" si="144"/>
        <v>273.76778696973071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399.92909819003523</v>
      </c>
      <c r="BJ164" s="62">
        <f t="shared" si="146"/>
        <v>163.7053537268381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-4.5474735088646412E-13</v>
      </c>
      <c r="BZ164" s="14">
        <f>BY164*VLOOKUP('Données projet'!$B$12,Paramètres!$A$1:$I$89,3,0)*VLOOKUP('Données projet'!$B$12,Paramètres!$A$1:$I$89,5,0)</f>
        <v>-2.7193891583010558E-13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309.32324918719803</v>
      </c>
      <c r="CE164" s="62">
        <f t="shared" si="148"/>
        <v>302.54354650449721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-5.1159076974727213E-13</v>
      </c>
      <c r="CU164" s="18">
        <f>CT164*VLOOKUP('Données projet'!$B$13,Paramètres!$A$1:$I$89,3,0)*VLOOKUP('Données projet'!$B$13,Paramètres!$A$1:$I$89,5,0)</f>
        <v>-5.1875304052373401E-13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477.00263959594946</v>
      </c>
      <c r="CZ164" s="62">
        <f t="shared" si="150"/>
        <v>254.25036207346591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-4.6288732846733184E-13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430.21146937947236</v>
      </c>
      <c r="DU164" s="62">
        <f t="shared" si="152"/>
        <v>231.36959598460686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245.25496369542458</v>
      </c>
      <c r="T165" s="62">
        <f t="shared" si="142"/>
        <v>342.30266518164211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2.5006556825246659E-13</v>
      </c>
      <c r="AK165" s="14">
        <f t="shared" si="164"/>
        <v>3.3765445850268018E-12</v>
      </c>
      <c r="AL165" s="22">
        <f t="shared" si="165"/>
        <v>6.3163460169613921E-12</v>
      </c>
      <c r="AM165" s="62">
        <f t="shared" si="113"/>
        <v>293.33333333333962</v>
      </c>
      <c r="AN165" s="62">
        <f ca="1">AVERAGE(OFFSET($AM$3,0,0,'Données projet'!$E$10+1,1))-AVERAGE(OFFSET($H$3,0,0,'Données projet'!$E$10+1,1))</f>
        <v>295.09692454113895</v>
      </c>
      <c r="AO165" s="62">
        <f t="shared" si="144"/>
        <v>273.76778696973071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399.92909819003523</v>
      </c>
      <c r="BJ165" s="62">
        <f t="shared" si="146"/>
        <v>163.7053537268381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-4.5474735088646412E-13</v>
      </c>
      <c r="BZ165" s="14">
        <f>BY165*VLOOKUP('Données projet'!$B$12,Paramètres!$A$1:$I$89,3,0)*VLOOKUP('Données projet'!$B$12,Paramètres!$A$1:$I$89,5,0)</f>
        <v>-2.7193891583010558E-13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309.32324918719803</v>
      </c>
      <c r="CE165" s="62">
        <f t="shared" si="148"/>
        <v>302.54354650449721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-5.1159076974727213E-13</v>
      </c>
      <c r="CU165" s="18">
        <f>CT165*VLOOKUP('Données projet'!$B$13,Paramètres!$A$1:$I$89,3,0)*VLOOKUP('Données projet'!$B$13,Paramètres!$A$1:$I$89,5,0)</f>
        <v>-5.1875304052373401E-13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477.00263959594946</v>
      </c>
      <c r="CZ165" s="62">
        <f t="shared" si="150"/>
        <v>254.25036207346591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-4.6288732846733184E-13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430.21146937947236</v>
      </c>
      <c r="DU165" s="62">
        <f t="shared" si="152"/>
        <v>231.36959598460686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245.25496369542458</v>
      </c>
      <c r="T166" s="62">
        <f t="shared" si="142"/>
        <v>342.30266518164211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2.5006556825246659E-13</v>
      </c>
      <c r="AK166" s="14">
        <f t="shared" si="164"/>
        <v>3.3765445850268018E-12</v>
      </c>
      <c r="AL166" s="22">
        <f t="shared" si="165"/>
        <v>6.3163460169613921E-12</v>
      </c>
      <c r="AM166" s="62">
        <f t="shared" si="113"/>
        <v>293.33333333333962</v>
      </c>
      <c r="AN166" s="62">
        <f ca="1">AVERAGE(OFFSET($AM$3,0,0,'Données projet'!$E$10+1,1))-AVERAGE(OFFSET($H$3,0,0,'Données projet'!$E$10+1,1))</f>
        <v>295.09692454113895</v>
      </c>
      <c r="AO166" s="62">
        <f t="shared" si="144"/>
        <v>273.76778696973071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399.92909819003523</v>
      </c>
      <c r="BJ166" s="62">
        <f t="shared" si="146"/>
        <v>163.7053537268381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-4.5474735088646412E-13</v>
      </c>
      <c r="BZ166" s="14">
        <f>BY166*VLOOKUP('Données projet'!$B$12,Paramètres!$A$1:$I$89,3,0)*VLOOKUP('Données projet'!$B$12,Paramètres!$A$1:$I$89,5,0)</f>
        <v>-2.7193891583010558E-13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309.32324918719803</v>
      </c>
      <c r="CE166" s="62">
        <f t="shared" si="148"/>
        <v>302.54354650449721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-5.1159076974727213E-13</v>
      </c>
      <c r="CU166" s="18">
        <f>CT166*VLOOKUP('Données projet'!$B$13,Paramètres!$A$1:$I$89,3,0)*VLOOKUP('Données projet'!$B$13,Paramètres!$A$1:$I$89,5,0)</f>
        <v>-5.1875304052373401E-13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477.00263959594946</v>
      </c>
      <c r="CZ166" s="62">
        <f t="shared" si="150"/>
        <v>254.25036207346591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-4.6288732846733184E-13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430.21146937947236</v>
      </c>
      <c r="DU166" s="62">
        <f t="shared" si="152"/>
        <v>231.36959598460686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245.25496369542458</v>
      </c>
      <c r="T167" s="62">
        <f t="shared" si="142"/>
        <v>342.30266518164211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2.5006556825246659E-13</v>
      </c>
      <c r="AK167" s="14">
        <f t="shared" si="164"/>
        <v>3.3765445850268018E-12</v>
      </c>
      <c r="AL167" s="22">
        <f t="shared" si="165"/>
        <v>6.3163460169613921E-12</v>
      </c>
      <c r="AM167" s="62">
        <f t="shared" si="113"/>
        <v>293.33333333333962</v>
      </c>
      <c r="AN167" s="62">
        <f ca="1">AVERAGE(OFFSET($AM$3,0,0,'Données projet'!$E$10+1,1))-AVERAGE(OFFSET($H$3,0,0,'Données projet'!$E$10+1,1))</f>
        <v>295.09692454113895</v>
      </c>
      <c r="AO167" s="62">
        <f t="shared" si="144"/>
        <v>273.76778696973071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399.92909819003523</v>
      </c>
      <c r="BJ167" s="62">
        <f t="shared" si="146"/>
        <v>163.7053537268381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-4.5474735088646412E-13</v>
      </c>
      <c r="BZ167" s="14">
        <f>BY167*VLOOKUP('Données projet'!$B$12,Paramètres!$A$1:$I$89,3,0)*VLOOKUP('Données projet'!$B$12,Paramètres!$A$1:$I$89,5,0)</f>
        <v>-2.7193891583010558E-13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309.32324918719803</v>
      </c>
      <c r="CE167" s="62">
        <f t="shared" si="148"/>
        <v>302.54354650449721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-5.1159076974727213E-13</v>
      </c>
      <c r="CU167" s="18">
        <f>CT167*VLOOKUP('Données projet'!$B$13,Paramètres!$A$1:$I$89,3,0)*VLOOKUP('Données projet'!$B$13,Paramètres!$A$1:$I$89,5,0)</f>
        <v>-5.1875304052373401E-13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477.00263959594946</v>
      </c>
      <c r="CZ167" s="62">
        <f t="shared" si="150"/>
        <v>254.25036207346591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-4.6288732846733184E-13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430.21146937947236</v>
      </c>
      <c r="DU167" s="62">
        <f t="shared" si="152"/>
        <v>231.36959598460686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245.25496369542458</v>
      </c>
      <c r="T168" s="62">
        <f t="shared" si="142"/>
        <v>342.30266518164211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2.5006556825246659E-13</v>
      </c>
      <c r="AK168" s="14">
        <f t="shared" si="164"/>
        <v>3.3765445850268018E-12</v>
      </c>
      <c r="AL168" s="22">
        <f t="shared" si="165"/>
        <v>6.3163460169613921E-12</v>
      </c>
      <c r="AM168" s="62">
        <f t="shared" si="113"/>
        <v>293.33333333333962</v>
      </c>
      <c r="AN168" s="62">
        <f ca="1">AVERAGE(OFFSET($AM$3,0,0,'Données projet'!$E$10+1,1))-AVERAGE(OFFSET($H$3,0,0,'Données projet'!$E$10+1,1))</f>
        <v>295.09692454113895</v>
      </c>
      <c r="AO168" s="62">
        <f t="shared" si="144"/>
        <v>273.76778696973071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399.92909819003523</v>
      </c>
      <c r="BJ168" s="62">
        <f t="shared" si="146"/>
        <v>163.7053537268381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-4.5474735088646412E-13</v>
      </c>
      <c r="BZ168" s="14">
        <f>BY168*VLOOKUP('Données projet'!$B$12,Paramètres!$A$1:$I$89,3,0)*VLOOKUP('Données projet'!$B$12,Paramètres!$A$1:$I$89,5,0)</f>
        <v>-2.7193891583010558E-13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309.32324918719803</v>
      </c>
      <c r="CE168" s="62">
        <f t="shared" si="148"/>
        <v>302.54354650449721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-5.1159076974727213E-13</v>
      </c>
      <c r="CU168" s="18">
        <f>CT168*VLOOKUP('Données projet'!$B$13,Paramètres!$A$1:$I$89,3,0)*VLOOKUP('Données projet'!$B$13,Paramètres!$A$1:$I$89,5,0)</f>
        <v>-5.1875304052373401E-13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477.00263959594946</v>
      </c>
      <c r="CZ168" s="62">
        <f t="shared" si="150"/>
        <v>254.25036207346591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-4.6288732846733184E-13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430.21146937947236</v>
      </c>
      <c r="DU168" s="62">
        <f t="shared" si="152"/>
        <v>231.36959598460686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245.25496369542458</v>
      </c>
      <c r="T169" s="62">
        <f t="shared" si="142"/>
        <v>342.30266518164211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2.5006556825246659E-13</v>
      </c>
      <c r="AK169" s="14">
        <f t="shared" si="164"/>
        <v>3.3765445850268018E-12</v>
      </c>
      <c r="AL169" s="22">
        <f t="shared" si="165"/>
        <v>6.3163460169613921E-12</v>
      </c>
      <c r="AM169" s="62">
        <f t="shared" si="113"/>
        <v>293.33333333333962</v>
      </c>
      <c r="AN169" s="62">
        <f ca="1">AVERAGE(OFFSET($AM$3,0,0,'Données projet'!$E$10+1,1))-AVERAGE(OFFSET($H$3,0,0,'Données projet'!$E$10+1,1))</f>
        <v>295.09692454113895</v>
      </c>
      <c r="AO169" s="62">
        <f t="shared" si="144"/>
        <v>273.76778696973071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399.92909819003523</v>
      </c>
      <c r="BJ169" s="62">
        <f t="shared" si="146"/>
        <v>163.7053537268381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-4.5474735088646412E-13</v>
      </c>
      <c r="BZ169" s="14">
        <f>BY169*VLOOKUP('Données projet'!$B$12,Paramètres!$A$1:$I$89,3,0)*VLOOKUP('Données projet'!$B$12,Paramètres!$A$1:$I$89,5,0)</f>
        <v>-2.7193891583010558E-13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309.32324918719803</v>
      </c>
      <c r="CE169" s="62">
        <f t="shared" si="148"/>
        <v>302.54354650449721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-5.1159076974727213E-13</v>
      </c>
      <c r="CU169" s="18">
        <f>CT169*VLOOKUP('Données projet'!$B$13,Paramètres!$A$1:$I$89,3,0)*VLOOKUP('Données projet'!$B$13,Paramètres!$A$1:$I$89,5,0)</f>
        <v>-5.1875304052373401E-13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477.00263959594946</v>
      </c>
      <c r="CZ169" s="62">
        <f t="shared" si="150"/>
        <v>254.25036207346591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-4.6288732846733184E-13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430.21146937947236</v>
      </c>
      <c r="DU169" s="62">
        <f t="shared" si="152"/>
        <v>231.36959598460686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245.25496369542458</v>
      </c>
      <c r="T170" s="62">
        <f t="shared" si="142"/>
        <v>342.30266518164211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2.5006556825246659E-13</v>
      </c>
      <c r="AK170" s="14">
        <f t="shared" si="164"/>
        <v>3.3765445850268018E-12</v>
      </c>
      <c r="AL170" s="22">
        <f t="shared" si="165"/>
        <v>6.3163460169613921E-12</v>
      </c>
      <c r="AM170" s="62">
        <f t="shared" si="113"/>
        <v>293.33333333333962</v>
      </c>
      <c r="AN170" s="62">
        <f ca="1">AVERAGE(OFFSET($AM$3,0,0,'Données projet'!$E$10+1,1))-AVERAGE(OFFSET($H$3,0,0,'Données projet'!$E$10+1,1))</f>
        <v>295.09692454113895</v>
      </c>
      <c r="AO170" s="62">
        <f t="shared" si="144"/>
        <v>273.76778696973071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399.92909819003523</v>
      </c>
      <c r="BJ170" s="62">
        <f t="shared" si="146"/>
        <v>163.7053537268381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-4.5474735088646412E-13</v>
      </c>
      <c r="BZ170" s="14">
        <f>BY170*VLOOKUP('Données projet'!$B$12,Paramètres!$A$1:$I$89,3,0)*VLOOKUP('Données projet'!$B$12,Paramètres!$A$1:$I$89,5,0)</f>
        <v>-2.7193891583010558E-13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309.32324918719803</v>
      </c>
      <c r="CE170" s="62">
        <f t="shared" si="148"/>
        <v>302.54354650449721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-5.1159076974727213E-13</v>
      </c>
      <c r="CU170" s="18">
        <f>CT170*VLOOKUP('Données projet'!$B$13,Paramètres!$A$1:$I$89,3,0)*VLOOKUP('Données projet'!$B$13,Paramètres!$A$1:$I$89,5,0)</f>
        <v>-5.1875304052373401E-13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477.00263959594946</v>
      </c>
      <c r="CZ170" s="62">
        <f t="shared" si="150"/>
        <v>254.25036207346591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-4.6288732846733184E-13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430.21146937947236</v>
      </c>
      <c r="DU170" s="62">
        <f t="shared" si="152"/>
        <v>231.36959598460686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245.25496369542458</v>
      </c>
      <c r="T171" s="62">
        <f t="shared" si="142"/>
        <v>342.30266518164211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2.5006556825246659E-13</v>
      </c>
      <c r="AK171" s="14">
        <f t="shared" si="164"/>
        <v>3.3765445850268018E-12</v>
      </c>
      <c r="AL171" s="22">
        <f t="shared" si="165"/>
        <v>6.3163460169613921E-12</v>
      </c>
      <c r="AM171" s="62">
        <f t="shared" si="113"/>
        <v>293.33333333333962</v>
      </c>
      <c r="AN171" s="62">
        <f ca="1">AVERAGE(OFFSET($AM$3,0,0,'Données projet'!$E$10+1,1))-AVERAGE(OFFSET($H$3,0,0,'Données projet'!$E$10+1,1))</f>
        <v>295.09692454113895</v>
      </c>
      <c r="AO171" s="62">
        <f t="shared" si="144"/>
        <v>273.76778696973071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399.92909819003523</v>
      </c>
      <c r="BJ171" s="62">
        <f t="shared" si="146"/>
        <v>163.7053537268381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-4.5474735088646412E-13</v>
      </c>
      <c r="BZ171" s="14">
        <f>BY171*VLOOKUP('Données projet'!$B$12,Paramètres!$A$1:$I$89,3,0)*VLOOKUP('Données projet'!$B$12,Paramètres!$A$1:$I$89,5,0)</f>
        <v>-2.7193891583010558E-13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309.32324918719803</v>
      </c>
      <c r="CE171" s="62">
        <f t="shared" si="148"/>
        <v>302.54354650449721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-5.1159076974727213E-13</v>
      </c>
      <c r="CU171" s="18">
        <f>CT171*VLOOKUP('Données projet'!$B$13,Paramètres!$A$1:$I$89,3,0)*VLOOKUP('Données projet'!$B$13,Paramètres!$A$1:$I$89,5,0)</f>
        <v>-5.1875304052373401E-13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477.00263959594946</v>
      </c>
      <c r="CZ171" s="62">
        <f t="shared" si="150"/>
        <v>254.25036207346591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-4.6288732846733184E-13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430.21146937947236</v>
      </c>
      <c r="DU171" s="62">
        <f t="shared" si="152"/>
        <v>231.36959598460686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245.25496369542458</v>
      </c>
      <c r="T172" s="62">
        <f t="shared" si="142"/>
        <v>342.30266518164211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2.5006556825246659E-13</v>
      </c>
      <c r="AK172" s="14">
        <f t="shared" si="164"/>
        <v>3.3765445850268018E-12</v>
      </c>
      <c r="AL172" s="22">
        <f t="shared" si="165"/>
        <v>6.3163460169613921E-12</v>
      </c>
      <c r="AM172" s="62">
        <f t="shared" si="113"/>
        <v>293.33333333333962</v>
      </c>
      <c r="AN172" s="62">
        <f ca="1">AVERAGE(OFFSET($AM$3,0,0,'Données projet'!$E$10+1,1))-AVERAGE(OFFSET($H$3,0,0,'Données projet'!$E$10+1,1))</f>
        <v>295.09692454113895</v>
      </c>
      <c r="AO172" s="62">
        <f t="shared" si="144"/>
        <v>273.76778696973071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399.92909819003523</v>
      </c>
      <c r="BJ172" s="62">
        <f t="shared" si="146"/>
        <v>163.7053537268381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-4.5474735088646412E-13</v>
      </c>
      <c r="BZ172" s="14">
        <f>BY172*VLOOKUP('Données projet'!$B$12,Paramètres!$A$1:$I$89,3,0)*VLOOKUP('Données projet'!$B$12,Paramètres!$A$1:$I$89,5,0)</f>
        <v>-2.7193891583010558E-13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309.32324918719803</v>
      </c>
      <c r="CE172" s="62">
        <f t="shared" si="148"/>
        <v>302.54354650449721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-5.1159076974727213E-13</v>
      </c>
      <c r="CU172" s="18">
        <f>CT172*VLOOKUP('Données projet'!$B$13,Paramètres!$A$1:$I$89,3,0)*VLOOKUP('Données projet'!$B$13,Paramètres!$A$1:$I$89,5,0)</f>
        <v>-5.1875304052373401E-13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477.00263959594946</v>
      </c>
      <c r="CZ172" s="62">
        <f t="shared" si="150"/>
        <v>254.25036207346591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-4.6288732846733184E-13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430.21146937947236</v>
      </c>
      <c r="DU172" s="62">
        <f t="shared" si="152"/>
        <v>231.36959598460686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245.25496369542458</v>
      </c>
      <c r="T173" s="62">
        <f t="shared" si="142"/>
        <v>342.30266518164211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2.5006556825246659E-13</v>
      </c>
      <c r="AK173" s="14">
        <f t="shared" si="164"/>
        <v>3.3765445850268018E-12</v>
      </c>
      <c r="AL173" s="22">
        <f t="shared" si="165"/>
        <v>6.3163460169613921E-12</v>
      </c>
      <c r="AM173" s="62">
        <f t="shared" si="113"/>
        <v>293.33333333333962</v>
      </c>
      <c r="AN173" s="62">
        <f ca="1">AVERAGE(OFFSET($AM$3,0,0,'Données projet'!$E$10+1,1))-AVERAGE(OFFSET($H$3,0,0,'Données projet'!$E$10+1,1))</f>
        <v>295.09692454113895</v>
      </c>
      <c r="AO173" s="62">
        <f t="shared" si="144"/>
        <v>273.76778696973071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399.92909819003523</v>
      </c>
      <c r="BJ173" s="62">
        <f t="shared" si="146"/>
        <v>163.7053537268381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-4.5474735088646412E-13</v>
      </c>
      <c r="BZ173" s="14">
        <f>BY173*VLOOKUP('Données projet'!$B$12,Paramètres!$A$1:$I$89,3,0)*VLOOKUP('Données projet'!$B$12,Paramètres!$A$1:$I$89,5,0)</f>
        <v>-2.7193891583010558E-13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309.32324918719803</v>
      </c>
      <c r="CE173" s="62">
        <f t="shared" si="148"/>
        <v>302.54354650449721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-5.1159076974727213E-13</v>
      </c>
      <c r="CU173" s="18">
        <f>CT173*VLOOKUP('Données projet'!$B$13,Paramètres!$A$1:$I$89,3,0)*VLOOKUP('Données projet'!$B$13,Paramètres!$A$1:$I$89,5,0)</f>
        <v>-5.1875304052373401E-13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477.00263959594946</v>
      </c>
      <c r="CZ173" s="62">
        <f t="shared" si="150"/>
        <v>254.25036207346591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-4.6288732846733184E-13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430.21146937947236</v>
      </c>
      <c r="DU173" s="62">
        <f t="shared" si="152"/>
        <v>231.36959598460686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245.25496369542458</v>
      </c>
      <c r="T174" s="62">
        <f t="shared" si="142"/>
        <v>342.30266518164211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2.5006556825246659E-13</v>
      </c>
      <c r="AK174" s="14">
        <f t="shared" si="164"/>
        <v>3.3765445850268018E-12</v>
      </c>
      <c r="AL174" s="22">
        <f t="shared" si="165"/>
        <v>6.3163460169613921E-12</v>
      </c>
      <c r="AM174" s="62">
        <f t="shared" si="113"/>
        <v>293.33333333333962</v>
      </c>
      <c r="AN174" s="62">
        <f ca="1">AVERAGE(OFFSET($AM$3,0,0,'Données projet'!$E$10+1,1))-AVERAGE(OFFSET($H$3,0,0,'Données projet'!$E$10+1,1))</f>
        <v>295.09692454113895</v>
      </c>
      <c r="AO174" s="62">
        <f t="shared" si="144"/>
        <v>273.76778696973071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399.92909819003523</v>
      </c>
      <c r="BJ174" s="62">
        <f t="shared" si="146"/>
        <v>163.7053537268381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-4.5474735088646412E-13</v>
      </c>
      <c r="BZ174" s="14">
        <f>BY174*VLOOKUP('Données projet'!$B$12,Paramètres!$A$1:$I$89,3,0)*VLOOKUP('Données projet'!$B$12,Paramètres!$A$1:$I$89,5,0)</f>
        <v>-2.7193891583010558E-13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309.32324918719803</v>
      </c>
      <c r="CE174" s="62">
        <f t="shared" si="148"/>
        <v>302.54354650449721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-5.1159076974727213E-13</v>
      </c>
      <c r="CU174" s="18">
        <f>CT174*VLOOKUP('Données projet'!$B$13,Paramètres!$A$1:$I$89,3,0)*VLOOKUP('Données projet'!$B$13,Paramètres!$A$1:$I$89,5,0)</f>
        <v>-5.1875304052373401E-13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477.00263959594946</v>
      </c>
      <c r="CZ174" s="62">
        <f t="shared" si="150"/>
        <v>254.25036207346591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-4.6288732846733184E-13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430.21146937947236</v>
      </c>
      <c r="DU174" s="62">
        <f t="shared" si="152"/>
        <v>231.36959598460686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245.25496369542458</v>
      </c>
      <c r="T175" s="62">
        <f t="shared" si="142"/>
        <v>342.30266518164211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2.5006556825246659E-13</v>
      </c>
      <c r="AK175" s="14">
        <f t="shared" si="164"/>
        <v>3.3765445850268018E-12</v>
      </c>
      <c r="AL175" s="22">
        <f t="shared" si="165"/>
        <v>6.3163460169613921E-12</v>
      </c>
      <c r="AM175" s="62">
        <f t="shared" si="113"/>
        <v>293.33333333333962</v>
      </c>
      <c r="AN175" s="62">
        <f ca="1">AVERAGE(OFFSET($AM$3,0,0,'Données projet'!$E$10+1,1))-AVERAGE(OFFSET($H$3,0,0,'Données projet'!$E$10+1,1))</f>
        <v>295.09692454113895</v>
      </c>
      <c r="AO175" s="62">
        <f t="shared" si="144"/>
        <v>273.76778696973071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399.92909819003523</v>
      </c>
      <c r="BJ175" s="62">
        <f t="shared" si="146"/>
        <v>163.7053537268381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-4.5474735088646412E-13</v>
      </c>
      <c r="BZ175" s="14">
        <f>BY175*VLOOKUP('Données projet'!$B$12,Paramètres!$A$1:$I$89,3,0)*VLOOKUP('Données projet'!$B$12,Paramètres!$A$1:$I$89,5,0)</f>
        <v>-2.7193891583010558E-13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309.32324918719803</v>
      </c>
      <c r="CE175" s="62">
        <f t="shared" si="148"/>
        <v>302.54354650449721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-5.1159076974727213E-13</v>
      </c>
      <c r="CU175" s="18">
        <f>CT175*VLOOKUP('Données projet'!$B$13,Paramètres!$A$1:$I$89,3,0)*VLOOKUP('Données projet'!$B$13,Paramètres!$A$1:$I$89,5,0)</f>
        <v>-5.1875304052373401E-13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477.00263959594946</v>
      </c>
      <c r="CZ175" s="62">
        <f t="shared" si="150"/>
        <v>254.25036207346591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-4.6288732846733184E-13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430.21146937947236</v>
      </c>
      <c r="DU175" s="62">
        <f t="shared" si="152"/>
        <v>231.36959598460686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245.25496369542458</v>
      </c>
      <c r="T176" s="62">
        <f t="shared" si="142"/>
        <v>342.30266518164211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2.5006556825246659E-13</v>
      </c>
      <c r="AK176" s="14">
        <f t="shared" si="164"/>
        <v>3.3765445850268018E-12</v>
      </c>
      <c r="AL176" s="22">
        <f t="shared" si="165"/>
        <v>6.3163460169613921E-12</v>
      </c>
      <c r="AM176" s="62">
        <f t="shared" si="113"/>
        <v>293.33333333333962</v>
      </c>
      <c r="AN176" s="62">
        <f ca="1">AVERAGE(OFFSET($AM$3,0,0,'Données projet'!$E$10+1,1))-AVERAGE(OFFSET($H$3,0,0,'Données projet'!$E$10+1,1))</f>
        <v>295.09692454113895</v>
      </c>
      <c r="AO176" s="62">
        <f t="shared" si="144"/>
        <v>273.76778696973071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399.92909819003523</v>
      </c>
      <c r="BJ176" s="62">
        <f t="shared" si="146"/>
        <v>163.7053537268381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-4.5474735088646412E-13</v>
      </c>
      <c r="BZ176" s="14">
        <f>BY176*VLOOKUP('Données projet'!$B$12,Paramètres!$A$1:$I$89,3,0)*VLOOKUP('Données projet'!$B$12,Paramètres!$A$1:$I$89,5,0)</f>
        <v>-2.7193891583010558E-13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309.32324918719803</v>
      </c>
      <c r="CE176" s="62">
        <f t="shared" si="148"/>
        <v>302.54354650449721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-5.1159076974727213E-13</v>
      </c>
      <c r="CU176" s="18">
        <f>CT176*VLOOKUP('Données projet'!$B$13,Paramètres!$A$1:$I$89,3,0)*VLOOKUP('Données projet'!$B$13,Paramètres!$A$1:$I$89,5,0)</f>
        <v>-5.1875304052373401E-13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477.00263959594946</v>
      </c>
      <c r="CZ176" s="62">
        <f t="shared" si="150"/>
        <v>254.25036207346591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-4.6288732846733184E-13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430.21146937947236</v>
      </c>
      <c r="DU176" s="62">
        <f t="shared" si="152"/>
        <v>231.36959598460686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245.25496369542458</v>
      </c>
      <c r="T177" s="62">
        <f t="shared" si="142"/>
        <v>342.30266518164211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2.5006556825246659E-13</v>
      </c>
      <c r="AK177" s="14">
        <f t="shared" si="164"/>
        <v>3.3765445850268018E-12</v>
      </c>
      <c r="AL177" s="22">
        <f t="shared" si="165"/>
        <v>6.3163460169613921E-12</v>
      </c>
      <c r="AM177" s="62">
        <f t="shared" si="113"/>
        <v>293.33333333333962</v>
      </c>
      <c r="AN177" s="62">
        <f ca="1">AVERAGE(OFFSET($AM$3,0,0,'Données projet'!$E$10+1,1))-AVERAGE(OFFSET($H$3,0,0,'Données projet'!$E$10+1,1))</f>
        <v>295.09692454113895</v>
      </c>
      <c r="AO177" s="62">
        <f t="shared" si="144"/>
        <v>273.76778696973071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399.92909819003523</v>
      </c>
      <c r="BJ177" s="62">
        <f t="shared" si="146"/>
        <v>163.7053537268381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-4.5474735088646412E-13</v>
      </c>
      <c r="BZ177" s="14">
        <f>BY177*VLOOKUP('Données projet'!$B$12,Paramètres!$A$1:$I$89,3,0)*VLOOKUP('Données projet'!$B$12,Paramètres!$A$1:$I$89,5,0)</f>
        <v>-2.7193891583010558E-13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309.32324918719803</v>
      </c>
      <c r="CE177" s="62">
        <f t="shared" si="148"/>
        <v>302.54354650449721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-5.1159076974727213E-13</v>
      </c>
      <c r="CU177" s="18">
        <f>CT177*VLOOKUP('Données projet'!$B$13,Paramètres!$A$1:$I$89,3,0)*VLOOKUP('Données projet'!$B$13,Paramètres!$A$1:$I$89,5,0)</f>
        <v>-5.1875304052373401E-13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477.00263959594946</v>
      </c>
      <c r="CZ177" s="62">
        <f t="shared" si="150"/>
        <v>254.25036207346591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-4.6288732846733184E-13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430.21146937947236</v>
      </c>
      <c r="DU177" s="62">
        <f t="shared" si="152"/>
        <v>231.36959598460686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245.25496369542458</v>
      </c>
      <c r="T178" s="62">
        <f t="shared" si="142"/>
        <v>342.30266518164211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2.5006556825246659E-13</v>
      </c>
      <c r="AK178" s="14">
        <f t="shared" si="164"/>
        <v>3.3765445850268018E-12</v>
      </c>
      <c r="AL178" s="22">
        <f t="shared" si="165"/>
        <v>6.3163460169613921E-12</v>
      </c>
      <c r="AM178" s="62">
        <f t="shared" si="113"/>
        <v>293.33333333333962</v>
      </c>
      <c r="AN178" s="62">
        <f ca="1">AVERAGE(OFFSET($AM$3,0,0,'Données projet'!$E$10+1,1))-AVERAGE(OFFSET($H$3,0,0,'Données projet'!$E$10+1,1))</f>
        <v>295.09692454113895</v>
      </c>
      <c r="AO178" s="62">
        <f t="shared" si="144"/>
        <v>273.76778696973071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399.92909819003523</v>
      </c>
      <c r="BJ178" s="62">
        <f t="shared" si="146"/>
        <v>163.7053537268381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-4.5474735088646412E-13</v>
      </c>
      <c r="BZ178" s="14">
        <f>BY178*VLOOKUP('Données projet'!$B$12,Paramètres!$A$1:$I$89,3,0)*VLOOKUP('Données projet'!$B$12,Paramètres!$A$1:$I$89,5,0)</f>
        <v>-2.7193891583010558E-13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309.32324918719803</v>
      </c>
      <c r="CE178" s="62">
        <f t="shared" si="148"/>
        <v>302.54354650449721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-5.1159076974727213E-13</v>
      </c>
      <c r="CU178" s="18">
        <f>CT178*VLOOKUP('Données projet'!$B$13,Paramètres!$A$1:$I$89,3,0)*VLOOKUP('Données projet'!$B$13,Paramètres!$A$1:$I$89,5,0)</f>
        <v>-5.1875304052373401E-13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477.00263959594946</v>
      </c>
      <c r="CZ178" s="62">
        <f t="shared" si="150"/>
        <v>254.25036207346591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-4.6288732846733184E-13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430.21146937947236</v>
      </c>
      <c r="DU178" s="62">
        <f t="shared" si="152"/>
        <v>231.36959598460686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245.25496369542458</v>
      </c>
      <c r="T179" s="62">
        <f t="shared" si="142"/>
        <v>342.30266518164211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2.5006556825246659E-13</v>
      </c>
      <c r="AK179" s="14">
        <f t="shared" si="164"/>
        <v>3.3765445850268018E-12</v>
      </c>
      <c r="AL179" s="22">
        <f t="shared" si="165"/>
        <v>6.3163460169613921E-12</v>
      </c>
      <c r="AM179" s="62">
        <f t="shared" si="113"/>
        <v>293.33333333333962</v>
      </c>
      <c r="AN179" s="62">
        <f ca="1">AVERAGE(OFFSET($AM$3,0,0,'Données projet'!$E$10+1,1))-AVERAGE(OFFSET($H$3,0,0,'Données projet'!$E$10+1,1))</f>
        <v>295.09692454113895</v>
      </c>
      <c r="AO179" s="62">
        <f t="shared" si="144"/>
        <v>273.76778696973071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399.92909819003523</v>
      </c>
      <c r="BJ179" s="62">
        <f t="shared" si="146"/>
        <v>163.7053537268381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-4.5474735088646412E-13</v>
      </c>
      <c r="BZ179" s="14">
        <f>BY179*VLOOKUP('Données projet'!$B$12,Paramètres!$A$1:$I$89,3,0)*VLOOKUP('Données projet'!$B$12,Paramètres!$A$1:$I$89,5,0)</f>
        <v>-2.7193891583010558E-13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309.32324918719803</v>
      </c>
      <c r="CE179" s="62">
        <f t="shared" si="148"/>
        <v>302.54354650449721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-5.1159076974727213E-13</v>
      </c>
      <c r="CU179" s="18">
        <f>CT179*VLOOKUP('Données projet'!$B$13,Paramètres!$A$1:$I$89,3,0)*VLOOKUP('Données projet'!$B$13,Paramètres!$A$1:$I$89,5,0)</f>
        <v>-5.1875304052373401E-13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477.00263959594946</v>
      </c>
      <c r="CZ179" s="62">
        <f t="shared" si="150"/>
        <v>254.25036207346591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-4.6288732846733184E-13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430.21146937947236</v>
      </c>
      <c r="DU179" s="62">
        <f t="shared" si="152"/>
        <v>231.36959598460686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245.25496369542458</v>
      </c>
      <c r="T180" s="62">
        <f t="shared" si="142"/>
        <v>342.30266518164211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2.5006556825246659E-13</v>
      </c>
      <c r="AK180" s="14">
        <f t="shared" si="164"/>
        <v>3.3765445850268018E-12</v>
      </c>
      <c r="AL180" s="22">
        <f t="shared" si="165"/>
        <v>6.3163460169613921E-12</v>
      </c>
      <c r="AM180" s="62">
        <f t="shared" si="113"/>
        <v>293.33333333333962</v>
      </c>
      <c r="AN180" s="62">
        <f ca="1">AVERAGE(OFFSET($AM$3,0,0,'Données projet'!$E$10+1,1))-AVERAGE(OFFSET($H$3,0,0,'Données projet'!$E$10+1,1))</f>
        <v>295.09692454113895</v>
      </c>
      <c r="AO180" s="62">
        <f t="shared" si="144"/>
        <v>273.76778696973071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399.92909819003523</v>
      </c>
      <c r="BJ180" s="62">
        <f t="shared" si="146"/>
        <v>163.7053537268381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-4.5474735088646412E-13</v>
      </c>
      <c r="BZ180" s="14">
        <f>BY180*VLOOKUP('Données projet'!$B$12,Paramètres!$A$1:$I$89,3,0)*VLOOKUP('Données projet'!$B$12,Paramètres!$A$1:$I$89,5,0)</f>
        <v>-2.7193891583010558E-13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309.32324918719803</v>
      </c>
      <c r="CE180" s="62">
        <f t="shared" si="148"/>
        <v>302.54354650449721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-5.1159076974727213E-13</v>
      </c>
      <c r="CU180" s="18">
        <f>CT180*VLOOKUP('Données projet'!$B$13,Paramètres!$A$1:$I$89,3,0)*VLOOKUP('Données projet'!$B$13,Paramètres!$A$1:$I$89,5,0)</f>
        <v>-5.1875304052373401E-13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477.00263959594946</v>
      </c>
      <c r="CZ180" s="62">
        <f t="shared" si="150"/>
        <v>254.25036207346591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-4.6288732846733184E-13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430.21146937947236</v>
      </c>
      <c r="DU180" s="62">
        <f t="shared" si="152"/>
        <v>231.36959598460686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245.25496369542458</v>
      </c>
      <c r="T181" s="62">
        <f t="shared" si="142"/>
        <v>342.30266518164211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2.5006556825246659E-13</v>
      </c>
      <c r="AK181" s="14">
        <f t="shared" si="164"/>
        <v>3.3765445850268018E-12</v>
      </c>
      <c r="AL181" s="22">
        <f t="shared" si="165"/>
        <v>6.3163460169613921E-12</v>
      </c>
      <c r="AM181" s="62">
        <f t="shared" si="113"/>
        <v>293.33333333333962</v>
      </c>
      <c r="AN181" s="62">
        <f ca="1">AVERAGE(OFFSET($AM$3,0,0,'Données projet'!$E$10+1,1))-AVERAGE(OFFSET($H$3,0,0,'Données projet'!$E$10+1,1))</f>
        <v>295.09692454113895</v>
      </c>
      <c r="AO181" s="62">
        <f t="shared" si="144"/>
        <v>273.76778696973071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399.92909819003523</v>
      </c>
      <c r="BJ181" s="62">
        <f t="shared" si="146"/>
        <v>163.7053537268381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-4.5474735088646412E-13</v>
      </c>
      <c r="BZ181" s="14">
        <f>BY181*VLOOKUP('Données projet'!$B$12,Paramètres!$A$1:$I$89,3,0)*VLOOKUP('Données projet'!$B$12,Paramètres!$A$1:$I$89,5,0)</f>
        <v>-2.7193891583010558E-13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309.32324918719803</v>
      </c>
      <c r="CE181" s="62">
        <f t="shared" si="148"/>
        <v>302.54354650449721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-5.1159076974727213E-13</v>
      </c>
      <c r="CU181" s="18">
        <f>CT181*VLOOKUP('Données projet'!$B$13,Paramètres!$A$1:$I$89,3,0)*VLOOKUP('Données projet'!$B$13,Paramètres!$A$1:$I$89,5,0)</f>
        <v>-5.1875304052373401E-13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477.00263959594946</v>
      </c>
      <c r="CZ181" s="62">
        <f t="shared" si="150"/>
        <v>254.25036207346591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-4.6288732846733184E-13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430.21146937947236</v>
      </c>
      <c r="DU181" s="62">
        <f t="shared" si="152"/>
        <v>231.36959598460686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245.25496369542458</v>
      </c>
      <c r="T182" s="62">
        <f t="shared" si="142"/>
        <v>342.30266518164211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2.5006556825246659E-13</v>
      </c>
      <c r="AK182" s="14">
        <f t="shared" si="164"/>
        <v>3.3765445850268018E-12</v>
      </c>
      <c r="AL182" s="22">
        <f t="shared" si="165"/>
        <v>6.3163460169613921E-12</v>
      </c>
      <c r="AM182" s="62">
        <f t="shared" si="113"/>
        <v>293.33333333333962</v>
      </c>
      <c r="AN182" s="62">
        <f ca="1">AVERAGE(OFFSET($AM$3,0,0,'Données projet'!$E$10+1,1))-AVERAGE(OFFSET($H$3,0,0,'Données projet'!$E$10+1,1))</f>
        <v>295.09692454113895</v>
      </c>
      <c r="AO182" s="62">
        <f t="shared" si="144"/>
        <v>273.76778696973071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399.92909819003523</v>
      </c>
      <c r="BJ182" s="62">
        <f t="shared" si="146"/>
        <v>163.7053537268381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-4.5474735088646412E-13</v>
      </c>
      <c r="BZ182" s="14">
        <f>BY182*VLOOKUP('Données projet'!$B$12,Paramètres!$A$1:$I$89,3,0)*VLOOKUP('Données projet'!$B$12,Paramètres!$A$1:$I$89,5,0)</f>
        <v>-2.7193891583010558E-13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309.32324918719803</v>
      </c>
      <c r="CE182" s="62">
        <f t="shared" si="148"/>
        <v>302.54354650449721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-5.1159076974727213E-13</v>
      </c>
      <c r="CU182" s="18">
        <f>CT182*VLOOKUP('Données projet'!$B$13,Paramètres!$A$1:$I$89,3,0)*VLOOKUP('Données projet'!$B$13,Paramètres!$A$1:$I$89,5,0)</f>
        <v>-5.1875304052373401E-13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477.00263959594946</v>
      </c>
      <c r="CZ182" s="62">
        <f t="shared" si="150"/>
        <v>254.25036207346591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-4.6288732846733184E-13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430.21146937947236</v>
      </c>
      <c r="DU182" s="62">
        <f t="shared" si="152"/>
        <v>231.36959598460686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245.25496369542458</v>
      </c>
      <c r="T183" s="62">
        <f t="shared" si="142"/>
        <v>342.30266518164211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2.5006556825246659E-13</v>
      </c>
      <c r="AK183" s="14">
        <f t="shared" si="164"/>
        <v>3.3765445850268018E-12</v>
      </c>
      <c r="AL183" s="22">
        <f t="shared" si="165"/>
        <v>6.3163460169613921E-12</v>
      </c>
      <c r="AM183" s="62">
        <f t="shared" si="113"/>
        <v>293.33333333333962</v>
      </c>
      <c r="AN183" s="62">
        <f ca="1">AVERAGE(OFFSET($AM$3,0,0,'Données projet'!$E$10+1,1))-AVERAGE(OFFSET($H$3,0,0,'Données projet'!$E$10+1,1))</f>
        <v>295.09692454113895</v>
      </c>
      <c r="AO183" s="62">
        <f t="shared" si="144"/>
        <v>273.76778696973071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399.92909819003523</v>
      </c>
      <c r="BJ183" s="62">
        <f t="shared" si="146"/>
        <v>163.7053537268381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-4.5474735088646412E-13</v>
      </c>
      <c r="BZ183" s="14">
        <f>BY183*VLOOKUP('Données projet'!$B$12,Paramètres!$A$1:$I$89,3,0)*VLOOKUP('Données projet'!$B$12,Paramètres!$A$1:$I$89,5,0)</f>
        <v>-2.7193891583010558E-13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309.32324918719803</v>
      </c>
      <c r="CE183" s="62">
        <f t="shared" si="148"/>
        <v>302.54354650449721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-5.1159076974727213E-13</v>
      </c>
      <c r="CU183" s="18">
        <f>CT183*VLOOKUP('Données projet'!$B$13,Paramètres!$A$1:$I$89,3,0)*VLOOKUP('Données projet'!$B$13,Paramètres!$A$1:$I$89,5,0)</f>
        <v>-5.1875304052373401E-13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477.00263959594946</v>
      </c>
      <c r="CZ183" s="62">
        <f t="shared" si="150"/>
        <v>254.25036207346591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-4.6288732846733184E-13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430.21146937947236</v>
      </c>
      <c r="DU183" s="62">
        <f t="shared" si="152"/>
        <v>231.36959598460686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245.25496369542458</v>
      </c>
      <c r="T184" s="62">
        <f t="shared" si="142"/>
        <v>342.30266518164211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2.5006556825246659E-13</v>
      </c>
      <c r="AK184" s="14">
        <f t="shared" si="164"/>
        <v>3.3765445850268018E-12</v>
      </c>
      <c r="AL184" s="22">
        <f t="shared" si="165"/>
        <v>6.3163460169613921E-12</v>
      </c>
      <c r="AM184" s="62">
        <f t="shared" si="113"/>
        <v>293.33333333333962</v>
      </c>
      <c r="AN184" s="62">
        <f ca="1">AVERAGE(OFFSET($AM$3,0,0,'Données projet'!$E$10+1,1))-AVERAGE(OFFSET($H$3,0,0,'Données projet'!$E$10+1,1))</f>
        <v>295.09692454113895</v>
      </c>
      <c r="AO184" s="62">
        <f t="shared" si="144"/>
        <v>273.76778696973071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399.92909819003523</v>
      </c>
      <c r="BJ184" s="62">
        <f t="shared" si="146"/>
        <v>163.7053537268381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-4.5474735088646412E-13</v>
      </c>
      <c r="BZ184" s="14">
        <f>BY184*VLOOKUP('Données projet'!$B$12,Paramètres!$A$1:$I$89,3,0)*VLOOKUP('Données projet'!$B$12,Paramètres!$A$1:$I$89,5,0)</f>
        <v>-2.7193891583010558E-13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309.32324918719803</v>
      </c>
      <c r="CE184" s="62">
        <f t="shared" si="148"/>
        <v>302.54354650449721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-5.1159076974727213E-13</v>
      </c>
      <c r="CU184" s="18">
        <f>CT184*VLOOKUP('Données projet'!$B$13,Paramètres!$A$1:$I$89,3,0)*VLOOKUP('Données projet'!$B$13,Paramètres!$A$1:$I$89,5,0)</f>
        <v>-5.1875304052373401E-13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477.00263959594946</v>
      </c>
      <c r="CZ184" s="62">
        <f t="shared" si="150"/>
        <v>254.25036207346591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-4.6288732846733184E-13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430.21146937947236</v>
      </c>
      <c r="DU184" s="62">
        <f t="shared" si="152"/>
        <v>231.36959598460686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245.25496369542458</v>
      </c>
      <c r="T185" s="62">
        <f t="shared" si="142"/>
        <v>342.30266518164211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2.5006556825246659E-13</v>
      </c>
      <c r="AK185" s="14">
        <f t="shared" si="164"/>
        <v>3.3765445850268018E-12</v>
      </c>
      <c r="AL185" s="22">
        <f t="shared" si="165"/>
        <v>6.3163460169613921E-12</v>
      </c>
      <c r="AM185" s="62">
        <f t="shared" si="113"/>
        <v>293.33333333333962</v>
      </c>
      <c r="AN185" s="62">
        <f ca="1">AVERAGE(OFFSET($AM$3,0,0,'Données projet'!$E$10+1,1))-AVERAGE(OFFSET($H$3,0,0,'Données projet'!$E$10+1,1))</f>
        <v>295.09692454113895</v>
      </c>
      <c r="AO185" s="62">
        <f t="shared" si="144"/>
        <v>273.76778696973071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399.92909819003523</v>
      </c>
      <c r="BJ185" s="62">
        <f t="shared" si="146"/>
        <v>163.7053537268381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-4.5474735088646412E-13</v>
      </c>
      <c r="BZ185" s="14">
        <f>BY185*VLOOKUP('Données projet'!$B$12,Paramètres!$A$1:$I$89,3,0)*VLOOKUP('Données projet'!$B$12,Paramètres!$A$1:$I$89,5,0)</f>
        <v>-2.7193891583010558E-13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309.32324918719803</v>
      </c>
      <c r="CE185" s="62">
        <f t="shared" si="148"/>
        <v>302.54354650449721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-5.1159076974727213E-13</v>
      </c>
      <c r="CU185" s="18">
        <f>CT185*VLOOKUP('Données projet'!$B$13,Paramètres!$A$1:$I$89,3,0)*VLOOKUP('Données projet'!$B$13,Paramètres!$A$1:$I$89,5,0)</f>
        <v>-5.1875304052373401E-13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477.00263959594946</v>
      </c>
      <c r="CZ185" s="62">
        <f t="shared" si="150"/>
        <v>254.25036207346591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-4.6288732846733184E-13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430.21146937947236</v>
      </c>
      <c r="DU185" s="62">
        <f t="shared" si="152"/>
        <v>231.36959598460686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245.25496369542458</v>
      </c>
      <c r="T186" s="62">
        <f t="shared" si="142"/>
        <v>342.30266518164211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2.5006556825246659E-13</v>
      </c>
      <c r="AK186" s="14">
        <f t="shared" si="164"/>
        <v>3.3765445850268018E-12</v>
      </c>
      <c r="AL186" s="22">
        <f t="shared" si="165"/>
        <v>6.3163460169613921E-12</v>
      </c>
      <c r="AM186" s="62">
        <f t="shared" si="113"/>
        <v>293.33333333333962</v>
      </c>
      <c r="AN186" s="62">
        <f ca="1">AVERAGE(OFFSET($AM$3,0,0,'Données projet'!$E$10+1,1))-AVERAGE(OFFSET($H$3,0,0,'Données projet'!$E$10+1,1))</f>
        <v>295.09692454113895</v>
      </c>
      <c r="AO186" s="62">
        <f t="shared" si="144"/>
        <v>273.76778696973071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399.92909819003523</v>
      </c>
      <c r="BJ186" s="62">
        <f t="shared" si="146"/>
        <v>163.7053537268381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-4.5474735088646412E-13</v>
      </c>
      <c r="BZ186" s="14">
        <f>BY186*VLOOKUP('Données projet'!$B$12,Paramètres!$A$1:$I$89,3,0)*VLOOKUP('Données projet'!$B$12,Paramètres!$A$1:$I$89,5,0)</f>
        <v>-2.7193891583010558E-13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309.32324918719803</v>
      </c>
      <c r="CE186" s="62">
        <f t="shared" si="148"/>
        <v>302.54354650449721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-5.1159076974727213E-13</v>
      </c>
      <c r="CU186" s="18">
        <f>CT186*VLOOKUP('Données projet'!$B$13,Paramètres!$A$1:$I$89,3,0)*VLOOKUP('Données projet'!$B$13,Paramètres!$A$1:$I$89,5,0)</f>
        <v>-5.1875304052373401E-13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477.00263959594946</v>
      </c>
      <c r="CZ186" s="62">
        <f t="shared" si="150"/>
        <v>254.25036207346591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-4.6288732846733184E-13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430.21146937947236</v>
      </c>
      <c r="DU186" s="62">
        <f t="shared" si="152"/>
        <v>231.36959598460686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245.25496369542458</v>
      </c>
      <c r="T187" s="62">
        <f t="shared" si="142"/>
        <v>342.30266518164211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2.5006556825246659E-13</v>
      </c>
      <c r="AK187" s="14">
        <f t="shared" si="164"/>
        <v>3.3765445850268018E-12</v>
      </c>
      <c r="AL187" s="22">
        <f t="shared" si="165"/>
        <v>6.3163460169613921E-12</v>
      </c>
      <c r="AM187" s="62">
        <f t="shared" si="113"/>
        <v>293.33333333333962</v>
      </c>
      <c r="AN187" s="62">
        <f ca="1">AVERAGE(OFFSET($AM$3,0,0,'Données projet'!$E$10+1,1))-AVERAGE(OFFSET($H$3,0,0,'Données projet'!$E$10+1,1))</f>
        <v>295.09692454113895</v>
      </c>
      <c r="AO187" s="62">
        <f t="shared" si="144"/>
        <v>273.76778696973071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399.92909819003523</v>
      </c>
      <c r="BJ187" s="62">
        <f t="shared" si="146"/>
        <v>163.7053537268381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-4.5474735088646412E-13</v>
      </c>
      <c r="BZ187" s="14">
        <f>BY187*VLOOKUP('Données projet'!$B$12,Paramètres!$A$1:$I$89,3,0)*VLOOKUP('Données projet'!$B$12,Paramètres!$A$1:$I$89,5,0)</f>
        <v>-2.7193891583010558E-13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309.32324918719803</v>
      </c>
      <c r="CE187" s="62">
        <f t="shared" si="148"/>
        <v>302.54354650449721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-5.1159076974727213E-13</v>
      </c>
      <c r="CU187" s="18">
        <f>CT187*VLOOKUP('Données projet'!$B$13,Paramètres!$A$1:$I$89,3,0)*VLOOKUP('Données projet'!$B$13,Paramètres!$A$1:$I$89,5,0)</f>
        <v>-5.1875304052373401E-13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477.00263959594946</v>
      </c>
      <c r="CZ187" s="62">
        <f t="shared" si="150"/>
        <v>254.25036207346591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-4.6288732846733184E-13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430.21146937947236</v>
      </c>
      <c r="DU187" s="62">
        <f t="shared" si="152"/>
        <v>231.36959598460686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245.25496369542458</v>
      </c>
      <c r="T188" s="62">
        <f t="shared" si="142"/>
        <v>342.30266518164211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2.5006556825246659E-13</v>
      </c>
      <c r="AK188" s="14">
        <f t="shared" si="164"/>
        <v>3.3765445850268018E-12</v>
      </c>
      <c r="AL188" s="22">
        <f t="shared" si="165"/>
        <v>6.3163460169613921E-12</v>
      </c>
      <c r="AM188" s="62">
        <f t="shared" si="113"/>
        <v>293.33333333333962</v>
      </c>
      <c r="AN188" s="62">
        <f ca="1">AVERAGE(OFFSET($AM$3,0,0,'Données projet'!$E$10+1,1))-AVERAGE(OFFSET($H$3,0,0,'Données projet'!$E$10+1,1))</f>
        <v>295.09692454113895</v>
      </c>
      <c r="AO188" s="62">
        <f t="shared" si="144"/>
        <v>273.76778696973071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399.92909819003523</v>
      </c>
      <c r="BJ188" s="62">
        <f t="shared" si="146"/>
        <v>163.7053537268381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-4.5474735088646412E-13</v>
      </c>
      <c r="BZ188" s="14">
        <f>BY188*VLOOKUP('Données projet'!$B$12,Paramètres!$A$1:$I$89,3,0)*VLOOKUP('Données projet'!$B$12,Paramètres!$A$1:$I$89,5,0)</f>
        <v>-2.7193891583010558E-13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309.32324918719803</v>
      </c>
      <c r="CE188" s="62">
        <f t="shared" si="148"/>
        <v>302.54354650449721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-5.1159076974727213E-13</v>
      </c>
      <c r="CU188" s="18">
        <f>CT188*VLOOKUP('Données projet'!$B$13,Paramètres!$A$1:$I$89,3,0)*VLOOKUP('Données projet'!$B$13,Paramètres!$A$1:$I$89,5,0)</f>
        <v>-5.1875304052373401E-13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477.00263959594946</v>
      </c>
      <c r="CZ188" s="62">
        <f t="shared" si="150"/>
        <v>254.25036207346591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-4.6288732846733184E-13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430.21146937947236</v>
      </c>
      <c r="DU188" s="62">
        <f t="shared" si="152"/>
        <v>231.36959598460686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245.25496369542458</v>
      </c>
      <c r="T189" s="62">
        <f t="shared" si="142"/>
        <v>342.30266518164211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2.5006556825246659E-13</v>
      </c>
      <c r="AK189" s="14">
        <f t="shared" si="164"/>
        <v>3.3765445850268018E-12</v>
      </c>
      <c r="AL189" s="22">
        <f t="shared" si="165"/>
        <v>6.3163460169613921E-12</v>
      </c>
      <c r="AM189" s="62">
        <f t="shared" si="113"/>
        <v>293.33333333333962</v>
      </c>
      <c r="AN189" s="62">
        <f ca="1">AVERAGE(OFFSET($AM$3,0,0,'Données projet'!$E$10+1,1))-AVERAGE(OFFSET($H$3,0,0,'Données projet'!$E$10+1,1))</f>
        <v>295.09692454113895</v>
      </c>
      <c r="AO189" s="62">
        <f t="shared" si="144"/>
        <v>273.76778696973071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399.92909819003523</v>
      </c>
      <c r="BJ189" s="62">
        <f t="shared" si="146"/>
        <v>163.7053537268381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-4.5474735088646412E-13</v>
      </c>
      <c r="BZ189" s="14">
        <f>BY189*VLOOKUP('Données projet'!$B$12,Paramètres!$A$1:$I$89,3,0)*VLOOKUP('Données projet'!$B$12,Paramètres!$A$1:$I$89,5,0)</f>
        <v>-2.7193891583010558E-13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309.32324918719803</v>
      </c>
      <c r="CE189" s="62">
        <f t="shared" si="148"/>
        <v>302.54354650449721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-5.1159076974727213E-13</v>
      </c>
      <c r="CU189" s="18">
        <f>CT189*VLOOKUP('Données projet'!$B$13,Paramètres!$A$1:$I$89,3,0)*VLOOKUP('Données projet'!$B$13,Paramètres!$A$1:$I$89,5,0)</f>
        <v>-5.1875304052373401E-13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477.00263959594946</v>
      </c>
      <c r="CZ189" s="62">
        <f t="shared" si="150"/>
        <v>254.25036207346591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-4.6288732846733184E-13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430.21146937947236</v>
      </c>
      <c r="DU189" s="62">
        <f t="shared" si="152"/>
        <v>231.36959598460686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245.25496369542458</v>
      </c>
      <c r="T190" s="62">
        <f t="shared" si="142"/>
        <v>342.30266518164211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2.5006556825246659E-13</v>
      </c>
      <c r="AK190" s="14">
        <f t="shared" si="164"/>
        <v>3.3765445850268018E-12</v>
      </c>
      <c r="AL190" s="22">
        <f t="shared" si="165"/>
        <v>6.3163460169613921E-12</v>
      </c>
      <c r="AM190" s="62">
        <f t="shared" si="113"/>
        <v>293.33333333333962</v>
      </c>
      <c r="AN190" s="62">
        <f ca="1">AVERAGE(OFFSET($AM$3,0,0,'Données projet'!$E$10+1,1))-AVERAGE(OFFSET($H$3,0,0,'Données projet'!$E$10+1,1))</f>
        <v>295.09692454113895</v>
      </c>
      <c r="AO190" s="62">
        <f t="shared" si="144"/>
        <v>273.76778696973071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399.92909819003523</v>
      </c>
      <c r="BJ190" s="62">
        <f t="shared" si="146"/>
        <v>163.7053537268381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-4.5474735088646412E-13</v>
      </c>
      <c r="BZ190" s="14">
        <f>BY190*VLOOKUP('Données projet'!$B$12,Paramètres!$A$1:$I$89,3,0)*VLOOKUP('Données projet'!$B$12,Paramètres!$A$1:$I$89,5,0)</f>
        <v>-2.7193891583010558E-13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309.32324918719803</v>
      </c>
      <c r="CE190" s="62">
        <f t="shared" si="148"/>
        <v>302.54354650449721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-5.1159076974727213E-13</v>
      </c>
      <c r="CU190" s="18">
        <f>CT190*VLOOKUP('Données projet'!$B$13,Paramètres!$A$1:$I$89,3,0)*VLOOKUP('Données projet'!$B$13,Paramètres!$A$1:$I$89,5,0)</f>
        <v>-5.1875304052373401E-13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477.00263959594946</v>
      </c>
      <c r="CZ190" s="62">
        <f t="shared" si="150"/>
        <v>254.25036207346591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-4.6288732846733184E-13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430.21146937947236</v>
      </c>
      <c r="DU190" s="62">
        <f t="shared" si="152"/>
        <v>231.36959598460686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245.25496369542458</v>
      </c>
      <c r="T191" s="62">
        <f t="shared" si="142"/>
        <v>342.30266518164211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2.5006556825246659E-13</v>
      </c>
      <c r="AK191" s="14">
        <f t="shared" si="164"/>
        <v>3.3765445850268018E-12</v>
      </c>
      <c r="AL191" s="22">
        <f t="shared" si="165"/>
        <v>6.3163460169613921E-12</v>
      </c>
      <c r="AM191" s="62">
        <f t="shared" si="113"/>
        <v>293.33333333333962</v>
      </c>
      <c r="AN191" s="62">
        <f ca="1">AVERAGE(OFFSET($AM$3,0,0,'Données projet'!$E$10+1,1))-AVERAGE(OFFSET($H$3,0,0,'Données projet'!$E$10+1,1))</f>
        <v>295.09692454113895</v>
      </c>
      <c r="AO191" s="62">
        <f t="shared" si="144"/>
        <v>273.76778696973071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399.92909819003523</v>
      </c>
      <c r="BJ191" s="62">
        <f t="shared" si="146"/>
        <v>163.7053537268381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-4.5474735088646412E-13</v>
      </c>
      <c r="BZ191" s="14">
        <f>BY191*VLOOKUP('Données projet'!$B$12,Paramètres!$A$1:$I$89,3,0)*VLOOKUP('Données projet'!$B$12,Paramètres!$A$1:$I$89,5,0)</f>
        <v>-2.7193891583010558E-13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309.32324918719803</v>
      </c>
      <c r="CE191" s="62">
        <f t="shared" si="148"/>
        <v>302.54354650449721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-5.1159076974727213E-13</v>
      </c>
      <c r="CU191" s="18">
        <f>CT191*VLOOKUP('Données projet'!$B$13,Paramètres!$A$1:$I$89,3,0)*VLOOKUP('Données projet'!$B$13,Paramètres!$A$1:$I$89,5,0)</f>
        <v>-5.1875304052373401E-13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477.00263959594946</v>
      </c>
      <c r="CZ191" s="62">
        <f t="shared" si="150"/>
        <v>254.25036207346591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-4.6288732846733184E-13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430.21146937947236</v>
      </c>
      <c r="DU191" s="62">
        <f t="shared" si="152"/>
        <v>231.36959598460686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245.25496369542458</v>
      </c>
      <c r="T192" s="62">
        <f t="shared" si="142"/>
        <v>342.30266518164211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2.5006556825246659E-13</v>
      </c>
      <c r="AK192" s="14">
        <f t="shared" si="164"/>
        <v>3.3765445850268018E-12</v>
      </c>
      <c r="AL192" s="22">
        <f t="shared" si="165"/>
        <v>6.3163460169613921E-12</v>
      </c>
      <c r="AM192" s="62">
        <f t="shared" si="113"/>
        <v>293.33333333333962</v>
      </c>
      <c r="AN192" s="62">
        <f ca="1">AVERAGE(OFFSET($AM$3,0,0,'Données projet'!$E$10+1,1))-AVERAGE(OFFSET($H$3,0,0,'Données projet'!$E$10+1,1))</f>
        <v>295.09692454113895</v>
      </c>
      <c r="AO192" s="62">
        <f t="shared" si="144"/>
        <v>273.76778696973071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399.92909819003523</v>
      </c>
      <c r="BJ192" s="62">
        <f t="shared" si="146"/>
        <v>163.7053537268381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-4.5474735088646412E-13</v>
      </c>
      <c r="BZ192" s="14">
        <f>BY192*VLOOKUP('Données projet'!$B$12,Paramètres!$A$1:$I$89,3,0)*VLOOKUP('Données projet'!$B$12,Paramètres!$A$1:$I$89,5,0)</f>
        <v>-2.7193891583010558E-13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309.32324918719803</v>
      </c>
      <c r="CE192" s="62">
        <f t="shared" si="148"/>
        <v>302.54354650449721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-5.1159076974727213E-13</v>
      </c>
      <c r="CU192" s="18">
        <f>CT192*VLOOKUP('Données projet'!$B$13,Paramètres!$A$1:$I$89,3,0)*VLOOKUP('Données projet'!$B$13,Paramètres!$A$1:$I$89,5,0)</f>
        <v>-5.1875304052373401E-13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477.00263959594946</v>
      </c>
      <c r="CZ192" s="62">
        <f t="shared" si="150"/>
        <v>254.25036207346591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-4.6288732846733184E-13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430.21146937947236</v>
      </c>
      <c r="DU192" s="62">
        <f t="shared" si="152"/>
        <v>231.36959598460686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245.25496369542458</v>
      </c>
      <c r="T193" s="62">
        <f t="shared" si="142"/>
        <v>342.30266518164211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2.5006556825246659E-13</v>
      </c>
      <c r="AK193" s="14">
        <f t="shared" si="164"/>
        <v>3.3765445850268018E-12</v>
      </c>
      <c r="AL193" s="22">
        <f t="shared" si="165"/>
        <v>6.3163460169613921E-12</v>
      </c>
      <c r="AM193" s="62">
        <f t="shared" si="113"/>
        <v>293.33333333333962</v>
      </c>
      <c r="AN193" s="62">
        <f ca="1">AVERAGE(OFFSET($AM$3,0,0,'Données projet'!$E$10+1,1))-AVERAGE(OFFSET($H$3,0,0,'Données projet'!$E$10+1,1))</f>
        <v>295.09692454113895</v>
      </c>
      <c r="AO193" s="62">
        <f t="shared" si="144"/>
        <v>273.76778696973071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399.92909819003523</v>
      </c>
      <c r="BJ193" s="62">
        <f t="shared" si="146"/>
        <v>163.7053537268381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-4.5474735088646412E-13</v>
      </c>
      <c r="BZ193" s="14">
        <f>BY193*VLOOKUP('Données projet'!$B$12,Paramètres!$A$1:$I$89,3,0)*VLOOKUP('Données projet'!$B$12,Paramètres!$A$1:$I$89,5,0)</f>
        <v>-2.7193891583010558E-13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309.32324918719803</v>
      </c>
      <c r="CE193" s="62">
        <f t="shared" si="148"/>
        <v>302.54354650449721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-5.1159076974727213E-13</v>
      </c>
      <c r="CU193" s="18">
        <f>CT193*VLOOKUP('Données projet'!$B$13,Paramètres!$A$1:$I$89,3,0)*VLOOKUP('Données projet'!$B$13,Paramètres!$A$1:$I$89,5,0)</f>
        <v>-5.1875304052373401E-13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477.00263959594946</v>
      </c>
      <c r="CZ193" s="62">
        <f t="shared" si="150"/>
        <v>254.25036207346591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-4.6288732846733184E-13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430.21146937947236</v>
      </c>
      <c r="DU193" s="62">
        <f t="shared" si="152"/>
        <v>231.36959598460686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245.25496369542458</v>
      </c>
      <c r="T194" s="62">
        <f t="shared" si="142"/>
        <v>342.30266518164211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2.5006556825246659E-13</v>
      </c>
      <c r="AK194" s="14">
        <f t="shared" si="164"/>
        <v>3.3765445850268018E-12</v>
      </c>
      <c r="AL194" s="22">
        <f t="shared" si="165"/>
        <v>6.3163460169613921E-12</v>
      </c>
      <c r="AM194" s="62">
        <f t="shared" si="113"/>
        <v>293.33333333333962</v>
      </c>
      <c r="AN194" s="62">
        <f ca="1">AVERAGE(OFFSET($AM$3,0,0,'Données projet'!$E$10+1,1))-AVERAGE(OFFSET($H$3,0,0,'Données projet'!$E$10+1,1))</f>
        <v>295.09692454113895</v>
      </c>
      <c r="AO194" s="62">
        <f t="shared" si="144"/>
        <v>273.76778696973071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399.92909819003523</v>
      </c>
      <c r="BJ194" s="62">
        <f t="shared" si="146"/>
        <v>163.7053537268381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-4.5474735088646412E-13</v>
      </c>
      <c r="BZ194" s="14">
        <f>BY194*VLOOKUP('Données projet'!$B$12,Paramètres!$A$1:$I$89,3,0)*VLOOKUP('Données projet'!$B$12,Paramètres!$A$1:$I$89,5,0)</f>
        <v>-2.7193891583010558E-13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309.32324918719803</v>
      </c>
      <c r="CE194" s="62">
        <f t="shared" si="148"/>
        <v>302.54354650449721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-5.1159076974727213E-13</v>
      </c>
      <c r="CU194" s="18">
        <f>CT194*VLOOKUP('Données projet'!$B$13,Paramètres!$A$1:$I$89,3,0)*VLOOKUP('Données projet'!$B$13,Paramètres!$A$1:$I$89,5,0)</f>
        <v>-5.1875304052373401E-13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477.00263959594946</v>
      </c>
      <c r="CZ194" s="62">
        <f t="shared" si="150"/>
        <v>254.25036207346591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-4.6288732846733184E-13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430.21146937947236</v>
      </c>
      <c r="DU194" s="62">
        <f t="shared" si="152"/>
        <v>231.36959598460686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245.25496369542458</v>
      </c>
      <c r="T195" s="62">
        <f t="shared" si="142"/>
        <v>342.30266518164211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2.5006556825246659E-13</v>
      </c>
      <c r="AK195" s="14">
        <f t="shared" si="164"/>
        <v>3.3765445850268018E-12</v>
      </c>
      <c r="AL195" s="22">
        <f t="shared" si="165"/>
        <v>6.3163460169613921E-12</v>
      </c>
      <c r="AM195" s="62">
        <f t="shared" si="113"/>
        <v>293.33333333333962</v>
      </c>
      <c r="AN195" s="62">
        <f ca="1">AVERAGE(OFFSET($AM$3,0,0,'Données projet'!$E$10+1,1))-AVERAGE(OFFSET($H$3,0,0,'Données projet'!$E$10+1,1))</f>
        <v>295.09692454113895</v>
      </c>
      <c r="AO195" s="62">
        <f t="shared" si="144"/>
        <v>273.76778696973071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399.92909819003523</v>
      </c>
      <c r="BJ195" s="62">
        <f t="shared" si="146"/>
        <v>163.7053537268381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-4.5474735088646412E-13</v>
      </c>
      <c r="BZ195" s="14">
        <f>BY195*VLOOKUP('Données projet'!$B$12,Paramètres!$A$1:$I$89,3,0)*VLOOKUP('Données projet'!$B$12,Paramètres!$A$1:$I$89,5,0)</f>
        <v>-2.7193891583010558E-13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309.32324918719803</v>
      </c>
      <c r="CE195" s="62">
        <f t="shared" si="148"/>
        <v>302.54354650449721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-5.1159076974727213E-13</v>
      </c>
      <c r="CU195" s="18">
        <f>CT195*VLOOKUP('Données projet'!$B$13,Paramètres!$A$1:$I$89,3,0)*VLOOKUP('Données projet'!$B$13,Paramètres!$A$1:$I$89,5,0)</f>
        <v>-5.1875304052373401E-13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477.00263959594946</v>
      </c>
      <c r="CZ195" s="62">
        <f t="shared" si="150"/>
        <v>254.25036207346591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-4.6288732846733184E-13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430.21146937947236</v>
      </c>
      <c r="DU195" s="62">
        <f t="shared" si="152"/>
        <v>231.36959598460686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245.25496369542458</v>
      </c>
      <c r="T196" s="62">
        <f t="shared" si="142"/>
        <v>342.30266518164211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2.5006556825246659E-13</v>
      </c>
      <c r="AK196" s="14">
        <f t="shared" si="164"/>
        <v>3.3765445850268018E-12</v>
      </c>
      <c r="AL196" s="22">
        <f t="shared" si="165"/>
        <v>6.3163460169613921E-12</v>
      </c>
      <c r="AM196" s="62">
        <f t="shared" ref="AM196:AM203" si="193">AL196+(AD196+AE196)*44/12</f>
        <v>293.33333333333962</v>
      </c>
      <c r="AN196" s="62">
        <f ca="1">AVERAGE(OFFSET($AM$3,0,0,'Données projet'!$E$10+1,1))-AVERAGE(OFFSET($H$3,0,0,'Données projet'!$E$10+1,1))</f>
        <v>295.09692454113895</v>
      </c>
      <c r="AO196" s="62">
        <f t="shared" si="144"/>
        <v>273.76778696973071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399.92909819003523</v>
      </c>
      <c r="BJ196" s="62">
        <f t="shared" si="146"/>
        <v>163.7053537268381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-4.5474735088646412E-13</v>
      </c>
      <c r="BZ196" s="14">
        <f>BY196*VLOOKUP('Données projet'!$B$12,Paramètres!$A$1:$I$89,3,0)*VLOOKUP('Données projet'!$B$12,Paramètres!$A$1:$I$89,5,0)</f>
        <v>-2.7193891583010558E-13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309.32324918719803</v>
      </c>
      <c r="CE196" s="62">
        <f t="shared" si="148"/>
        <v>302.54354650449721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-5.1159076974727213E-13</v>
      </c>
      <c r="CU196" s="18">
        <f>CT196*VLOOKUP('Données projet'!$B$13,Paramètres!$A$1:$I$89,3,0)*VLOOKUP('Données projet'!$B$13,Paramètres!$A$1:$I$89,5,0)</f>
        <v>-5.1875304052373401E-13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477.00263959594946</v>
      </c>
      <c r="CZ196" s="62">
        <f t="shared" si="150"/>
        <v>254.25036207346591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-4.6288732846733184E-13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430.21146937947236</v>
      </c>
      <c r="DU196" s="62">
        <f t="shared" si="152"/>
        <v>231.36959598460686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245.25496369542458</v>
      </c>
      <c r="T197" s="62">
        <f t="shared" ref="T197:T203" si="204">$T$3</f>
        <v>342.30266518164211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2.5006556825246659E-13</v>
      </c>
      <c r="AK197" s="14">
        <f t="shared" si="164"/>
        <v>3.3765445850268018E-12</v>
      </c>
      <c r="AL197" s="22">
        <f t="shared" si="165"/>
        <v>6.3163460169613921E-12</v>
      </c>
      <c r="AM197" s="62">
        <f t="shared" si="193"/>
        <v>293.33333333333962</v>
      </c>
      <c r="AN197" s="62">
        <f ca="1">AVERAGE(OFFSET($AM$3,0,0,'Données projet'!$E$10+1,1))-AVERAGE(OFFSET($H$3,0,0,'Données projet'!$E$10+1,1))</f>
        <v>295.09692454113895</v>
      </c>
      <c r="AO197" s="62">
        <f t="shared" ref="AO197:AO203" si="205">$AO$3</f>
        <v>273.76778696973071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399.92909819003523</v>
      </c>
      <c r="BJ197" s="62">
        <f t="shared" ref="BJ197:BJ203" si="206">$BJ$3</f>
        <v>163.7053537268381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-4.5474735088646412E-13</v>
      </c>
      <c r="BZ197" s="14">
        <f>BY197*VLOOKUP('Données projet'!$B$12,Paramètres!$A$1:$I$89,3,0)*VLOOKUP('Données projet'!$B$12,Paramètres!$A$1:$I$89,5,0)</f>
        <v>-2.7193891583010558E-13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309.32324918719803</v>
      </c>
      <c r="CE197" s="62">
        <f t="shared" ref="CE197:CE203" si="207">$CE$3</f>
        <v>302.54354650449721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-5.1159076974727213E-13</v>
      </c>
      <c r="CU197" s="18">
        <f>CT197*VLOOKUP('Données projet'!$B$13,Paramètres!$A$1:$I$89,3,0)*VLOOKUP('Données projet'!$B$13,Paramètres!$A$1:$I$89,5,0)</f>
        <v>-5.1875304052373401E-13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477.00263959594946</v>
      </c>
      <c r="CZ197" s="62">
        <f t="shared" ref="CZ197:CZ203" si="208">$CZ$3</f>
        <v>254.25036207346591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-4.6288732846733184E-13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430.21146937947236</v>
      </c>
      <c r="DU197" s="62">
        <f t="shared" ref="DU197:DU203" si="209">$DU$3</f>
        <v>231.36959598460686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245.25496369542458</v>
      </c>
      <c r="T198" s="62">
        <f t="shared" si="204"/>
        <v>342.30266518164211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2.5006556825246659E-13</v>
      </c>
      <c r="AK198" s="14">
        <f t="shared" si="164"/>
        <v>3.3765445850268018E-12</v>
      </c>
      <c r="AL198" s="22">
        <f t="shared" si="165"/>
        <v>6.3163460169613921E-12</v>
      </c>
      <c r="AM198" s="62">
        <f t="shared" si="193"/>
        <v>293.33333333333962</v>
      </c>
      <c r="AN198" s="62">
        <f ca="1">AVERAGE(OFFSET($AM$3,0,0,'Données projet'!$E$10+1,1))-AVERAGE(OFFSET($H$3,0,0,'Données projet'!$E$10+1,1))</f>
        <v>295.09692454113895</v>
      </c>
      <c r="AO198" s="62">
        <f t="shared" si="205"/>
        <v>273.76778696973071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399.92909819003523</v>
      </c>
      <c r="BJ198" s="62">
        <f t="shared" si="206"/>
        <v>163.7053537268381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-4.5474735088646412E-13</v>
      </c>
      <c r="BZ198" s="14">
        <f>BY198*VLOOKUP('Données projet'!$B$12,Paramètres!$A$1:$I$89,3,0)*VLOOKUP('Données projet'!$B$12,Paramètres!$A$1:$I$89,5,0)</f>
        <v>-2.7193891583010558E-13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309.32324918719803</v>
      </c>
      <c r="CE198" s="62">
        <f t="shared" si="207"/>
        <v>302.54354650449721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-5.1159076974727213E-13</v>
      </c>
      <c r="CU198" s="18">
        <f>CT198*VLOOKUP('Données projet'!$B$13,Paramètres!$A$1:$I$89,3,0)*VLOOKUP('Données projet'!$B$13,Paramètres!$A$1:$I$89,5,0)</f>
        <v>-5.1875304052373401E-13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477.00263959594946</v>
      </c>
      <c r="CZ198" s="62">
        <f t="shared" si="208"/>
        <v>254.25036207346591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-4.6288732846733184E-13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430.21146937947236</v>
      </c>
      <c r="DU198" s="62">
        <f t="shared" si="209"/>
        <v>231.36959598460686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245.25496369542458</v>
      </c>
      <c r="T199" s="62">
        <f t="shared" si="204"/>
        <v>342.30266518164211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2.5006556825246659E-13</v>
      </c>
      <c r="AK199" s="14">
        <f t="shared" si="164"/>
        <v>3.3765445850268018E-12</v>
      </c>
      <c r="AL199" s="22">
        <f t="shared" si="165"/>
        <v>6.3163460169613921E-12</v>
      </c>
      <c r="AM199" s="62">
        <f t="shared" si="193"/>
        <v>293.33333333333962</v>
      </c>
      <c r="AN199" s="62">
        <f ca="1">AVERAGE(OFFSET($AM$3,0,0,'Données projet'!$E$10+1,1))-AVERAGE(OFFSET($H$3,0,0,'Données projet'!$E$10+1,1))</f>
        <v>295.09692454113895</v>
      </c>
      <c r="AO199" s="62">
        <f t="shared" si="205"/>
        <v>273.76778696973071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399.92909819003523</v>
      </c>
      <c r="BJ199" s="62">
        <f t="shared" si="206"/>
        <v>163.7053537268381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-4.5474735088646412E-13</v>
      </c>
      <c r="BZ199" s="14">
        <f>BY199*VLOOKUP('Données projet'!$B$12,Paramètres!$A$1:$I$89,3,0)*VLOOKUP('Données projet'!$B$12,Paramètres!$A$1:$I$89,5,0)</f>
        <v>-2.7193891583010558E-13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309.32324918719803</v>
      </c>
      <c r="CE199" s="62">
        <f t="shared" si="207"/>
        <v>302.54354650449721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-5.1159076974727213E-13</v>
      </c>
      <c r="CU199" s="18">
        <f>CT199*VLOOKUP('Données projet'!$B$13,Paramètres!$A$1:$I$89,3,0)*VLOOKUP('Données projet'!$B$13,Paramètres!$A$1:$I$89,5,0)</f>
        <v>-5.1875304052373401E-13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477.00263959594946</v>
      </c>
      <c r="CZ199" s="62">
        <f t="shared" si="208"/>
        <v>254.25036207346591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-4.6288732846733184E-13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430.21146937947236</v>
      </c>
      <c r="DU199" s="62">
        <f t="shared" si="209"/>
        <v>231.36959598460686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245.25496369542458</v>
      </c>
      <c r="T200" s="62">
        <f t="shared" si="204"/>
        <v>342.30266518164211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2.5006556825246659E-13</v>
      </c>
      <c r="AK200" s="14">
        <f t="shared" si="164"/>
        <v>3.3765445850268018E-12</v>
      </c>
      <c r="AL200" s="22">
        <f t="shared" si="165"/>
        <v>6.3163460169613921E-12</v>
      </c>
      <c r="AM200" s="62">
        <f t="shared" si="193"/>
        <v>293.33333333333962</v>
      </c>
      <c r="AN200" s="62">
        <f ca="1">AVERAGE(OFFSET($AM$3,0,0,'Données projet'!$E$10+1,1))-AVERAGE(OFFSET($H$3,0,0,'Données projet'!$E$10+1,1))</f>
        <v>295.09692454113895</v>
      </c>
      <c r="AO200" s="62">
        <f t="shared" si="205"/>
        <v>273.76778696973071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399.92909819003523</v>
      </c>
      <c r="BJ200" s="62">
        <f t="shared" si="206"/>
        <v>163.7053537268381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-4.5474735088646412E-13</v>
      </c>
      <c r="BZ200" s="14">
        <f>BY200*VLOOKUP('Données projet'!$B$12,Paramètres!$A$1:$I$89,3,0)*VLOOKUP('Données projet'!$B$12,Paramètres!$A$1:$I$89,5,0)</f>
        <v>-2.7193891583010558E-13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309.32324918719803</v>
      </c>
      <c r="CE200" s="62">
        <f t="shared" si="207"/>
        <v>302.54354650449721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-5.1159076974727213E-13</v>
      </c>
      <c r="CU200" s="18">
        <f>CT200*VLOOKUP('Données projet'!$B$13,Paramètres!$A$1:$I$89,3,0)*VLOOKUP('Données projet'!$B$13,Paramètres!$A$1:$I$89,5,0)</f>
        <v>-5.1875304052373401E-13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477.00263959594946</v>
      </c>
      <c r="CZ200" s="62">
        <f t="shared" si="208"/>
        <v>254.25036207346591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-4.6288732846733184E-13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430.21146937947236</v>
      </c>
      <c r="DU200" s="62">
        <f t="shared" si="209"/>
        <v>231.36959598460686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245.25496369542458</v>
      </c>
      <c r="T201" s="62">
        <f t="shared" si="204"/>
        <v>342.30266518164211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2.5006556825246659E-13</v>
      </c>
      <c r="AK201" s="14">
        <f t="shared" si="164"/>
        <v>3.3765445850268018E-12</v>
      </c>
      <c r="AL201" s="22">
        <f t="shared" si="165"/>
        <v>6.3163460169613921E-12</v>
      </c>
      <c r="AM201" s="62">
        <f t="shared" si="193"/>
        <v>293.33333333333962</v>
      </c>
      <c r="AN201" s="62">
        <f ca="1">AVERAGE(OFFSET($AM$3,0,0,'Données projet'!$E$10+1,1))-AVERAGE(OFFSET($H$3,0,0,'Données projet'!$E$10+1,1))</f>
        <v>295.09692454113895</v>
      </c>
      <c r="AO201" s="62">
        <f t="shared" si="205"/>
        <v>273.76778696973071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399.92909819003523</v>
      </c>
      <c r="BJ201" s="62">
        <f t="shared" si="206"/>
        <v>163.7053537268381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-4.5474735088646412E-13</v>
      </c>
      <c r="BZ201" s="14">
        <f>BY201*VLOOKUP('Données projet'!$B$12,Paramètres!$A$1:$I$89,3,0)*VLOOKUP('Données projet'!$B$12,Paramètres!$A$1:$I$89,5,0)</f>
        <v>-2.7193891583010558E-13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309.32324918719803</v>
      </c>
      <c r="CE201" s="62">
        <f t="shared" si="207"/>
        <v>302.54354650449721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-5.1159076974727213E-13</v>
      </c>
      <c r="CU201" s="18">
        <f>CT201*VLOOKUP('Données projet'!$B$13,Paramètres!$A$1:$I$89,3,0)*VLOOKUP('Données projet'!$B$13,Paramètres!$A$1:$I$89,5,0)</f>
        <v>-5.1875304052373401E-13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477.00263959594946</v>
      </c>
      <c r="CZ201" s="62">
        <f t="shared" si="208"/>
        <v>254.25036207346591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-4.6288732846733184E-13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430.21146937947236</v>
      </c>
      <c r="DU201" s="62">
        <f t="shared" si="209"/>
        <v>231.36959598460686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245.25496369542458</v>
      </c>
      <c r="T202" s="62">
        <f t="shared" si="204"/>
        <v>342.30266518164211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2.5006556825246659E-13</v>
      </c>
      <c r="AK202" s="14">
        <f t="shared" si="164"/>
        <v>3.3765445850268018E-12</v>
      </c>
      <c r="AL202" s="22">
        <f t="shared" si="165"/>
        <v>6.3163460169613921E-12</v>
      </c>
      <c r="AM202" s="62">
        <f t="shared" si="193"/>
        <v>293.33333333333962</v>
      </c>
      <c r="AN202" s="62">
        <f ca="1">AVERAGE(OFFSET($AM$3,0,0,'Données projet'!$E$10+1,1))-AVERAGE(OFFSET($H$3,0,0,'Données projet'!$E$10+1,1))</f>
        <v>295.09692454113895</v>
      </c>
      <c r="AO202" s="62">
        <f t="shared" si="205"/>
        <v>273.76778696973071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399.92909819003523</v>
      </c>
      <c r="BJ202" s="62">
        <f t="shared" si="206"/>
        <v>163.7053537268381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-4.5474735088646412E-13</v>
      </c>
      <c r="BZ202" s="14">
        <f>BY202*VLOOKUP('Données projet'!$B$12,Paramètres!$A$1:$I$89,3,0)*VLOOKUP('Données projet'!$B$12,Paramètres!$A$1:$I$89,5,0)</f>
        <v>-2.7193891583010558E-13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309.32324918719803</v>
      </c>
      <c r="CE202" s="62">
        <f t="shared" si="207"/>
        <v>302.54354650449721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-5.1159076974727213E-13</v>
      </c>
      <c r="CU202" s="18">
        <f>CT202*VLOOKUP('Données projet'!$B$13,Paramètres!$A$1:$I$89,3,0)*VLOOKUP('Données projet'!$B$13,Paramètres!$A$1:$I$89,5,0)</f>
        <v>-5.1875304052373401E-13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477.00263959594946</v>
      </c>
      <c r="CZ202" s="62">
        <f t="shared" si="208"/>
        <v>254.25036207346591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-4.6288732846733184E-13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430.21146937947236</v>
      </c>
      <c r="DU202" s="62">
        <f t="shared" si="209"/>
        <v>231.36959598460686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245.25496369542458</v>
      </c>
      <c r="T203" s="62">
        <f t="shared" si="204"/>
        <v>342.30266518164211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2.5006556825246659E-13</v>
      </c>
      <c r="AK203" s="14">
        <f t="shared" si="164"/>
        <v>3.3765445850268018E-12</v>
      </c>
      <c r="AL203" s="22">
        <f t="shared" si="165"/>
        <v>6.3163460169613921E-12</v>
      </c>
      <c r="AM203" s="62">
        <f t="shared" si="193"/>
        <v>293.33333333333962</v>
      </c>
      <c r="AN203" s="62">
        <f ca="1">AVERAGE(OFFSET($AM$3,0,0,'Données projet'!$E$10+1,1))-AVERAGE(OFFSET($H$3,0,0,'Données projet'!$E$10+1,1))</f>
        <v>295.09692454113895</v>
      </c>
      <c r="AO203" s="62">
        <f t="shared" si="205"/>
        <v>273.76778696973071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399.92909819003523</v>
      </c>
      <c r="BJ203" s="62">
        <f t="shared" si="206"/>
        <v>163.7053537268381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-4.5474735088646412E-13</v>
      </c>
      <c r="BZ203" s="14">
        <f>BY203*VLOOKUP('Données projet'!$B$12,Paramètres!$A$1:$I$89,3,0)*VLOOKUP('Données projet'!$B$12,Paramètres!$A$1:$I$89,5,0)</f>
        <v>-2.7193891583010558E-13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309.32324918719803</v>
      </c>
      <c r="CE203" s="62">
        <f t="shared" si="207"/>
        <v>302.54354650449721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-5.1159076974727213E-13</v>
      </c>
      <c r="CU203" s="18">
        <f>CT203*VLOOKUP('Données projet'!$B$13,Paramètres!$A$1:$I$89,3,0)*VLOOKUP('Données projet'!$B$13,Paramètres!$A$1:$I$89,5,0)</f>
        <v>-5.1875304052373401E-13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477.00263959594946</v>
      </c>
      <c r="CZ203" s="62">
        <f t="shared" si="208"/>
        <v>254.25036207346591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-4.6288732846733184E-13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430.21146937947236</v>
      </c>
      <c r="DU203" s="62">
        <f t="shared" si="209"/>
        <v>231.36959598460686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1.8556007362580844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1.2730870686066207</v>
      </c>
      <c r="BA205" s="88">
        <f>EXP(LN('Données projet'!B88)/'Données projet'!A88)</f>
        <v>1.1812937373976771</v>
      </c>
      <c r="BV205" s="88">
        <f>EXP(LN('Données projet'!B114)/'Données projet'!A114)</f>
        <v>1.3134156586844881</v>
      </c>
      <c r="CQ205" s="88">
        <f>EXP(LN('Données projet'!B140)/'Données projet'!A140)</f>
        <v>1.2054868146447177</v>
      </c>
      <c r="DL205" s="88">
        <f>EXP(LN('Données projet'!B166)/'Données projet'!A166)</f>
        <v>1.2054868146447177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U14" sqref="U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1.377</v>
      </c>
      <c r="C6" s="156">
        <f ca="1">IF(OR('Données projet'!B9="",'Données projet'!C9="",'Données projet'!C9=0%),0,Calculateur!S3)</f>
        <v>245.25496369542458</v>
      </c>
      <c r="D6" s="156">
        <f>IF(OR('Données projet'!B9="",'Données projet'!C9="",'Données projet'!C9=0%),0,Calculateur!T3)</f>
        <v>342.30266518164211</v>
      </c>
      <c r="E6" s="156">
        <f ca="1">MIN(C6,D6)</f>
        <v>245.25496369542458</v>
      </c>
      <c r="F6" s="156">
        <f ca="1">E6*B6</f>
        <v>337.71608500859963</v>
      </c>
      <c r="G6" s="156">
        <f ca="1">F6*(100%-'Données projet'!$C$24)*(100%-'Données projet'!$C$25)*(100%-'Données projet'!$C$26)*(100%-'Données projet'!$C$27)</f>
        <v>288.74725268235272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18.589500000000001</v>
      </c>
      <c r="K6" s="160">
        <f>J6*(100%-'Données projet'!$C$24)*(100%-'Données projet'!$C$25)*(100%-'Données projet'!$C$26)*(100%-'Données projet'!$C$27)</f>
        <v>15.8940225</v>
      </c>
      <c r="L6" s="161">
        <f ca="1">G6+I6+K6</f>
        <v>304.64127518235273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0.153</v>
      </c>
      <c r="C7" s="156">
        <f ca="1">IF(OR('Données projet'!B10="",'Données projet'!C10="",'Données projet'!C10=0%),0,Calculateur!AN3)</f>
        <v>295.09692454113895</v>
      </c>
      <c r="D7" s="156">
        <f>IF(OR('Données projet'!B10="",'Données projet'!C10="",'Données projet'!C10=0%),0,Calculateur!AO3)</f>
        <v>273.76778696973071</v>
      </c>
      <c r="E7" s="156">
        <f t="shared" ref="E7:E15" ca="1" si="0">MIN(C7,D7)</f>
        <v>273.76778696973071</v>
      </c>
      <c r="F7" s="156">
        <f t="shared" ref="F7:F15" ca="1" si="1">E7*B7</f>
        <v>41.886471406368798</v>
      </c>
      <c r="G7" s="156">
        <f ca="1">F7*(100%-'Données projet'!$C$24)*(100%-'Données projet'!$C$25)*(100%-'Données projet'!$C$26)*(100%-'Données projet'!$C$27)</f>
        <v>35.812933052445317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2.7195749999999999</v>
      </c>
      <c r="K7" s="160">
        <f>J7*(100%-'Données projet'!$C$24)*(100%-'Données projet'!$C$25)*(100%-'Données projet'!$C$26)*(100%-'Données projet'!$C$27)</f>
        <v>2.3252366249999996</v>
      </c>
      <c r="L7" s="161">
        <f t="shared" ref="L7:L15" ca="1" si="2">G7+I7+K7</f>
        <v>38.138169677445319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0.91799999999999982</v>
      </c>
      <c r="C8" s="156">
        <f ca="1">IF(OR('Données projet'!B11="",'Données projet'!C11="",'Données projet'!C11=0%),0,Calculateur!BI3)</f>
        <v>399.92909819003523</v>
      </c>
      <c r="D8" s="156">
        <f>IF(OR('Données projet'!B11="",'Données projet'!C11="",'Données projet'!C11=0%),0,Calculateur!BJ3)</f>
        <v>163.7053537268381</v>
      </c>
      <c r="E8" s="156">
        <f t="shared" ca="1" si="0"/>
        <v>163.7053537268381</v>
      </c>
      <c r="F8" s="156">
        <f t="shared" ca="1" si="1"/>
        <v>150.28151472123736</v>
      </c>
      <c r="G8" s="156">
        <f ca="1">F8*(100%-'Données projet'!$C$24)*(100%-'Données projet'!$C$25)*(100%-'Données projet'!$C$26)*(100%-'Données projet'!$C$27)</f>
        <v>128.49069508665792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128.49069508665792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0.10199999999999999</v>
      </c>
      <c r="C9" s="156">
        <f ca="1">IF(OR('Données projet'!B12="",'Données projet'!C12="",'Données projet'!C12=0%),0,Calculateur!CD3)</f>
        <v>309.32324918719803</v>
      </c>
      <c r="D9" s="156">
        <f>IF(OR('Données projet'!B12="",'Données projet'!C12="",'Données projet'!C12=0%),0,Calculateur!CE3)</f>
        <v>302.54354650449721</v>
      </c>
      <c r="E9" s="156">
        <f t="shared" ca="1" si="0"/>
        <v>302.54354650449721</v>
      </c>
      <c r="F9" s="156">
        <f t="shared" ca="1" si="1"/>
        <v>30.859441743458714</v>
      </c>
      <c r="G9" s="156">
        <f ca="1">F9*(100%-'Données projet'!$C$24)*(100%-'Données projet'!$C$25)*(100%-'Données projet'!$C$26)*(100%-'Données projet'!$C$27)</f>
        <v>26.384822690657199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5.2631999999999994</v>
      </c>
      <c r="K9" s="160">
        <f>J9*(100%-'Données projet'!$C$24)*(100%-'Données projet'!$C$25)*(100%-'Données projet'!$C$26)*(100%-'Données projet'!$C$27)</f>
        <v>4.5000359999999988</v>
      </c>
      <c r="L9" s="161">
        <f t="shared" ca="1" si="2"/>
        <v>30.884858690657197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pubescent</v>
      </c>
      <c r="B10" s="163">
        <f>'Données projet'!D13</f>
        <v>0.41399999999999998</v>
      </c>
      <c r="C10" s="156">
        <f ca="1">IF(OR('Données projet'!B13="",'Données projet'!C13="",'Données projet'!C13=0%),0,Calculateur!CY3)</f>
        <v>477.00263959594946</v>
      </c>
      <c r="D10" s="156">
        <f>IF(OR('Données projet'!B13="",'Données projet'!C13="",'Données projet'!C13=0%),0,Calculateur!CZ3)</f>
        <v>254.25036207346591</v>
      </c>
      <c r="E10" s="156">
        <f t="shared" ca="1" si="0"/>
        <v>254.25036207346591</v>
      </c>
      <c r="F10" s="156">
        <f t="shared" ca="1" si="1"/>
        <v>105.25964989841488</v>
      </c>
      <c r="G10" s="156">
        <f ca="1">F10*(100%-'Données projet'!$C$24)*(100%-'Données projet'!$C$25)*(100%-'Données projet'!$C$26)*(100%-'Données projet'!$C$27)</f>
        <v>89.997000663144718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0.82799999999999996</v>
      </c>
      <c r="K10" s="160">
        <f>J10*(100%-'Données projet'!$C$24)*(100%-'Données projet'!$C$25)*(100%-'Données projet'!$C$26)*(100%-'Données projet'!$C$27)</f>
        <v>0.7079399999999999</v>
      </c>
      <c r="L10" s="161">
        <f t="shared" ca="1" si="2"/>
        <v>90.704940663144711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sessile</v>
      </c>
      <c r="B11" s="163">
        <f>'Données projet'!D14</f>
        <v>4.5999999999999999E-2</v>
      </c>
      <c r="C11" s="156">
        <f ca="1">IF(OR('Données projet'!B14="",'Données projet'!C14="",'Données projet'!C14=0%),0,Calculateur!DT3)</f>
        <v>430.21146937947236</v>
      </c>
      <c r="D11" s="156">
        <f>IF(OR('Données projet'!B14="",'Données projet'!C14="",'Données projet'!C14=0%),0,Calculateur!DU3)</f>
        <v>231.36959598460686</v>
      </c>
      <c r="E11" s="156">
        <f t="shared" ca="1" si="0"/>
        <v>231.36959598460686</v>
      </c>
      <c r="F11" s="156">
        <f t="shared" ca="1" si="1"/>
        <v>10.643001415291915</v>
      </c>
      <c r="G11" s="156">
        <f ca="1">F11*(100%-'Données projet'!$C$24)*(100%-'Données projet'!$C$25)*(100%-'Données projet'!$C$26)*(100%-'Données projet'!$C$27)</f>
        <v>9.099766210074586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9.1999999999999998E-2</v>
      </c>
      <c r="K11" s="160">
        <f>J11*(100%-'Données projet'!$C$24)*(100%-'Données projet'!$C$25)*(100%-'Données projet'!$C$26)*(100%-'Données projet'!$C$27)</f>
        <v>7.8659999999999994E-2</v>
      </c>
      <c r="L11" s="161">
        <f t="shared" ca="1" si="2"/>
        <v>9.1784262100745853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676.64616419337119</v>
      </c>
      <c r="G16" s="175">
        <f t="shared" ca="1" si="3"/>
        <v>578.53247038533243</v>
      </c>
      <c r="H16" s="176">
        <f t="shared" si="3"/>
        <v>0</v>
      </c>
      <c r="I16" s="176">
        <f t="shared" si="3"/>
        <v>0</v>
      </c>
      <c r="J16" s="177">
        <f t="shared" si="3"/>
        <v>27.492274999999996</v>
      </c>
      <c r="K16" s="177">
        <f t="shared" si="3"/>
        <v>23.505895124999999</v>
      </c>
      <c r="L16" s="178">
        <f t="shared" ca="1" si="3"/>
        <v>602.03836551033248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pubescent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sessile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L1" zoomScale="80" zoomScaleNormal="80" workbookViewId="0">
      <selection activeCell="J22" sqref="J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2009.4688937137312</v>
      </c>
      <c r="U10" s="190">
        <f>'Données projet'!D9</f>
        <v>1.377</v>
      </c>
      <c r="V10" s="189">
        <f>U10*T10</f>
        <v>2767.038666643808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2199.0260551299771</v>
      </c>
      <c r="U11" s="190">
        <f>'Données projet'!D10</f>
        <v>0.153</v>
      </c>
      <c r="V11" s="189">
        <f t="shared" ref="V11" si="0">U11*T11</f>
        <v>336.45098643488649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1468.5127624102736</v>
      </c>
      <c r="U12" s="190">
        <f>'Données projet'!D11</f>
        <v>0.91799999999999982</v>
      </c>
      <c r="V12" s="189">
        <f t="shared" ref="V12:V19" si="1">U12*T12</f>
        <v>1348.0947158926308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2742.4541573104011</v>
      </c>
      <c r="U13" s="190">
        <f>'Données projet'!D12</f>
        <v>0.10199999999999999</v>
      </c>
      <c r="V13" s="189">
        <f t="shared" si="1"/>
        <v>279.73032404566089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pubescent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828.84339530824752</v>
      </c>
      <c r="U14" s="190">
        <f>'Données projet'!D13</f>
        <v>0.41399999999999998</v>
      </c>
      <c r="V14" s="189">
        <f t="shared" si="1"/>
        <v>343.14116565761447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sessile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849.6043759625336</v>
      </c>
      <c r="U15" s="190">
        <f>'Données projet'!D14</f>
        <v>4.5999999999999999E-2</v>
      </c>
      <c r="V15" s="189">
        <f t="shared" si="1"/>
        <v>39.081801294276545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4000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-6407.993440509591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17</v>
      </c>
      <c r="C24" s="206">
        <v>10</v>
      </c>
      <c r="D24" s="194">
        <f t="shared" ref="D24:D42" si="2">B24*C24</f>
        <v>170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36099.0104114075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595</v>
      </c>
      <c r="Q25" s="265"/>
      <c r="R25" s="25"/>
      <c r="S25" s="198" t="s">
        <v>266</v>
      </c>
      <c r="T25" s="341">
        <f ca="1">T23-T24</f>
        <v>-42507.003851917092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10</v>
      </c>
      <c r="C26" s="206">
        <v>15</v>
      </c>
      <c r="D26" s="194">
        <f t="shared" si="2"/>
        <v>150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8</v>
      </c>
      <c r="C27" s="206">
        <v>15</v>
      </c>
      <c r="D27" s="194">
        <f t="shared" si="2"/>
        <v>120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6</v>
      </c>
      <c r="C28" s="206">
        <v>20</v>
      </c>
      <c r="D28" s="194">
        <f t="shared" si="2"/>
        <v>120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5</v>
      </c>
      <c r="C29" s="206">
        <v>30</v>
      </c>
      <c r="D29" s="194">
        <f t="shared" si="2"/>
        <v>150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4</v>
      </c>
      <c r="C30" s="206">
        <v>40</v>
      </c>
      <c r="D30" s="194">
        <f t="shared" si="2"/>
        <v>160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11993.026714753323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198</v>
      </c>
      <c r="C31" s="206">
        <v>60</v>
      </c>
      <c r="D31" s="194">
        <f t="shared" si="2"/>
        <v>11880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595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569.37799043062205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544.8593209862413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521.39647941267106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498.94399943796287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477.45837266790704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456.89796427550925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437.22293232106142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418.3951505464704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400.3781344942301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383.13697080787574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366.63824957691457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350.84999959513368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335.74162640682647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321.28385302088662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307.44866317788194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294.20924706017422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281.53994933987963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269.41621946399971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257.81456408038247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246.7125015123278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236.0885181936151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225.92202697953607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71.099999999999994</v>
      </c>
      <c r="C56" s="204">
        <v>10</v>
      </c>
      <c r="D56" s="191">
        <f t="shared" si="4"/>
        <v>711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216.19332725314453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206.88356674942065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56</v>
      </c>
      <c r="C58" s="204">
        <v>20</v>
      </c>
      <c r="D58" s="191">
        <f t="shared" si="4"/>
        <v>1120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197.97470502336907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189.44947849126231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49.8</v>
      </c>
      <c r="C60" s="204">
        <v>30</v>
      </c>
      <c r="D60" s="191">
        <f t="shared" si="4"/>
        <v>1494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181.2913669772845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173.48456170075076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29.9</v>
      </c>
      <c r="C62" s="204">
        <v>40</v>
      </c>
      <c r="D62" s="191">
        <f t="shared" si="4"/>
        <v>1196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166.01393464186674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158.86500922666679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22.700000000000003</v>
      </c>
      <c r="C64" s="204">
        <v>80</v>
      </c>
      <c r="D64" s="191">
        <f t="shared" si="4"/>
        <v>1816.0000000000002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152.02393227432225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145.47744715246156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139.21286808847998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294.60000000000002</v>
      </c>
      <c r="C67" s="204">
        <v>150</v>
      </c>
      <c r="D67" s="191">
        <f t="shared" si="4"/>
        <v>44190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133.2180555870622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127.48139290627962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121.9917635466791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116.73852970974076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111.71151168396247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106.90096811862438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102.29757714700899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97.892418322496653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93.6769553325327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89.643019456969085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85.782793738726411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82.088797836101833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91</v>
      </c>
      <c r="C87" s="204">
        <v>10</v>
      </c>
      <c r="D87" s="191">
        <f t="shared" si="6"/>
        <v>910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91</v>
      </c>
      <c r="C88" s="204">
        <v>15</v>
      </c>
      <c r="D88" s="191">
        <f t="shared" si="6"/>
        <v>1365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112</v>
      </c>
      <c r="C89" s="204">
        <v>20</v>
      </c>
      <c r="D89" s="191">
        <f t="shared" si="6"/>
        <v>2240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109</v>
      </c>
      <c r="C90" s="204">
        <v>30</v>
      </c>
      <c r="D90" s="191">
        <f t="shared" si="6"/>
        <v>3270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110</v>
      </c>
      <c r="C91" s="204">
        <v>40</v>
      </c>
      <c r="D91" s="191">
        <f t="shared" si="6"/>
        <v>4400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97</v>
      </c>
      <c r="C92" s="204">
        <v>50</v>
      </c>
      <c r="D92" s="191">
        <f t="shared" si="6"/>
        <v>4850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855</v>
      </c>
      <c r="C93" s="204">
        <v>60</v>
      </c>
      <c r="D93" s="191">
        <f t="shared" si="6"/>
        <v>51300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17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30</v>
      </c>
      <c r="C117" s="204">
        <v>10</v>
      </c>
      <c r="D117" s="191">
        <f t="shared" ref="D117:D135" si="8">B117*C117</f>
        <v>300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36</v>
      </c>
      <c r="C118" s="204">
        <v>10</v>
      </c>
      <c r="D118" s="191">
        <f t="shared" si="8"/>
        <v>360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54</v>
      </c>
      <c r="C119" s="204">
        <v>15</v>
      </c>
      <c r="D119" s="191">
        <f t="shared" si="8"/>
        <v>810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52</v>
      </c>
      <c r="C120" s="204">
        <v>15</v>
      </c>
      <c r="D120" s="191">
        <f t="shared" si="8"/>
        <v>780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48</v>
      </c>
      <c r="C121" s="204">
        <v>20</v>
      </c>
      <c r="D121" s="191">
        <f t="shared" si="8"/>
        <v>960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57</v>
      </c>
      <c r="C122" s="204">
        <v>25</v>
      </c>
      <c r="D122" s="191">
        <f t="shared" si="8"/>
        <v>1425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47</v>
      </c>
      <c r="C123" s="204">
        <v>30</v>
      </c>
      <c r="D123" s="191">
        <f t="shared" si="8"/>
        <v>1410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48</v>
      </c>
      <c r="C124" s="204">
        <v>35</v>
      </c>
      <c r="D124" s="191">
        <f t="shared" si="8"/>
        <v>1680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32</v>
      </c>
      <c r="C125" s="204">
        <v>40</v>
      </c>
      <c r="D125" s="191">
        <f t="shared" si="8"/>
        <v>1280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527</v>
      </c>
      <c r="C126" s="204">
        <v>45</v>
      </c>
      <c r="D126" s="191">
        <f t="shared" si="8"/>
        <v>23715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pubescent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8</v>
      </c>
      <c r="C148" s="204">
        <v>10</v>
      </c>
      <c r="D148" s="194">
        <f t="shared" ref="D148:D166" si="10">B148*C148</f>
        <v>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42</v>
      </c>
      <c r="C150" s="204">
        <v>15</v>
      </c>
      <c r="D150" s="194">
        <f t="shared" si="10"/>
        <v>630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42</v>
      </c>
      <c r="C152" s="204">
        <v>20</v>
      </c>
      <c r="D152" s="194">
        <f t="shared" si="10"/>
        <v>840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42</v>
      </c>
      <c r="C154" s="204">
        <v>30</v>
      </c>
      <c r="D154" s="194">
        <f t="shared" si="10"/>
        <v>1260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42</v>
      </c>
      <c r="C156" s="204">
        <v>40</v>
      </c>
      <c r="D156" s="194">
        <f t="shared" si="10"/>
        <v>1680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42</v>
      </c>
      <c r="C158" s="204">
        <v>50</v>
      </c>
      <c r="D158" s="194">
        <f t="shared" si="10"/>
        <v>2100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42</v>
      </c>
      <c r="C159" s="204">
        <v>60</v>
      </c>
      <c r="D159" s="194">
        <f t="shared" si="10"/>
        <v>2520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95</v>
      </c>
      <c r="B160" s="187">
        <f>'Données projet'!D153</f>
        <v>42</v>
      </c>
      <c r="C160" s="204">
        <v>70</v>
      </c>
      <c r="D160" s="194">
        <f t="shared" si="10"/>
        <v>2940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105</v>
      </c>
      <c r="B161" s="187">
        <f>'Données projet'!D154</f>
        <v>41</v>
      </c>
      <c r="C161" s="204">
        <v>80</v>
      </c>
      <c r="D161" s="194">
        <f t="shared" si="10"/>
        <v>3280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115</v>
      </c>
      <c r="B162" s="187">
        <f>'Données projet'!D155</f>
        <v>37</v>
      </c>
      <c r="C162" s="204">
        <v>90</v>
      </c>
      <c r="D162" s="194">
        <f t="shared" si="10"/>
        <v>3330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125</v>
      </c>
      <c r="B163" s="187">
        <f>'Données projet'!D156</f>
        <v>33</v>
      </c>
      <c r="C163" s="204">
        <v>100</v>
      </c>
      <c r="D163" s="194">
        <f t="shared" si="10"/>
        <v>3300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135</v>
      </c>
      <c r="B164" s="187">
        <f>'Données projet'!D157</f>
        <v>29</v>
      </c>
      <c r="C164" s="204">
        <v>150</v>
      </c>
      <c r="D164" s="194">
        <f t="shared" si="10"/>
        <v>4350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145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7">
        <f>'Données projet'!D159</f>
        <v>306</v>
      </c>
      <c r="C166" s="204">
        <v>200</v>
      </c>
      <c r="D166" s="194">
        <f t="shared" si="10"/>
        <v>61200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sessile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8</v>
      </c>
      <c r="C179" s="206">
        <v>10</v>
      </c>
      <c r="D179" s="191">
        <f t="shared" ref="D179:D197" si="11">B179*C179</f>
        <v>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42</v>
      </c>
      <c r="C181" s="206">
        <v>15</v>
      </c>
      <c r="D181" s="191">
        <f t="shared" si="11"/>
        <v>630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42</v>
      </c>
      <c r="C183" s="206">
        <v>20</v>
      </c>
      <c r="D183" s="191">
        <f t="shared" si="11"/>
        <v>840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42</v>
      </c>
      <c r="C185" s="206">
        <v>30</v>
      </c>
      <c r="D185" s="191">
        <f t="shared" si="11"/>
        <v>1260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42</v>
      </c>
      <c r="C187" s="206">
        <v>40</v>
      </c>
      <c r="D187" s="191">
        <f t="shared" si="11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42</v>
      </c>
      <c r="C189" s="206">
        <v>50</v>
      </c>
      <c r="D189" s="191">
        <f t="shared" si="11"/>
        <v>2100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42</v>
      </c>
      <c r="C190" s="206">
        <v>60</v>
      </c>
      <c r="D190" s="191">
        <f t="shared" si="11"/>
        <v>2520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95</v>
      </c>
      <c r="B191" s="193">
        <f>'Données projet'!D179</f>
        <v>42</v>
      </c>
      <c r="C191" s="206">
        <v>70</v>
      </c>
      <c r="D191" s="191">
        <f t="shared" si="11"/>
        <v>2940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105</v>
      </c>
      <c r="B192" s="193">
        <f>'Données projet'!D180</f>
        <v>41</v>
      </c>
      <c r="C192" s="206">
        <v>80</v>
      </c>
      <c r="D192" s="191">
        <f t="shared" si="11"/>
        <v>3280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115</v>
      </c>
      <c r="B193" s="193">
        <f>'Données projet'!D181</f>
        <v>37</v>
      </c>
      <c r="C193" s="206">
        <v>90</v>
      </c>
      <c r="D193" s="191">
        <f t="shared" si="11"/>
        <v>3330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125</v>
      </c>
      <c r="B194" s="193">
        <f>'Données projet'!D182</f>
        <v>33</v>
      </c>
      <c r="C194" s="206">
        <v>100</v>
      </c>
      <c r="D194" s="191">
        <f t="shared" si="11"/>
        <v>3300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135</v>
      </c>
      <c r="B195" s="193">
        <f>'Données projet'!D183</f>
        <v>29</v>
      </c>
      <c r="C195" s="206">
        <v>150</v>
      </c>
      <c r="D195" s="191">
        <f t="shared" si="11"/>
        <v>4350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145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306</v>
      </c>
      <c r="C197" s="206">
        <v>250</v>
      </c>
      <c r="D197" s="191">
        <f t="shared" si="11"/>
        <v>76500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2022-07-18T13:58:17Z</dcterms:modified>
</cp:coreProperties>
</file>