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oitou Val de Loire\MIGNY (36) - Mme De SEZE\Doc fin\"/>
    </mc:Choice>
  </mc:AlternateContent>
  <xr:revisionPtr revIDLastSave="0" documentId="13_ncr:1_{B5CF1D81-3856-4CBA-939A-2B4A9C116878}" xr6:coauthVersionLast="36" xr6:coauthVersionMax="36" xr10:uidLastSave="{00000000-0000-0000-0000-000000000000}"/>
  <bookViews>
    <workbookView xWindow="0" yWindow="0" windowWidth="23040" windowHeight="9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C4" i="2"/>
  <c r="FR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EB156" i="2"/>
  <c r="DH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FR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W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FS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9" i="2" a="1"/>
  <c r="FY69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92" i="2" a="1"/>
  <c r="FY92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135" i="2" a="1"/>
  <c r="DN135" i="2" s="1"/>
  <c r="DN164" i="2" a="1"/>
  <c r="DN164" i="2" s="1"/>
  <c r="DN31" i="2" a="1"/>
  <c r="DN31" i="2" s="1"/>
  <c r="DN110" i="2" a="1"/>
  <c r="DN110" i="2" s="1"/>
  <c r="DN70" i="2" a="1"/>
  <c r="DN70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67" i="2" l="1" a="1"/>
  <c r="DN167" i="2" s="1"/>
  <c r="DN188" i="2" a="1"/>
  <c r="DN188" i="2" s="1"/>
  <c r="DN29" i="2" a="1"/>
  <c r="DN29" i="2" s="1"/>
  <c r="DN86" i="2" a="1"/>
  <c r="DN86" i="2" s="1"/>
  <c r="DN41" i="2" a="1"/>
  <c r="DN41" i="2" s="1"/>
  <c r="FY109" i="2" a="1"/>
  <c r="FY109" i="2" s="1"/>
  <c r="DN30" i="2" a="1"/>
  <c r="DN30" i="2" s="1"/>
  <c r="DN46" i="2" a="1"/>
  <c r="DN46" i="2" s="1"/>
  <c r="DN162" i="2" a="1"/>
  <c r="DN162" i="2" s="1"/>
  <c r="DN114" i="2" a="1"/>
  <c r="DN114" i="2" s="1"/>
  <c r="DN177" i="2" a="1"/>
  <c r="DN177" i="2" s="1"/>
  <c r="DN43" i="2" a="1"/>
  <c r="DN43" i="2" s="1"/>
  <c r="FY79" i="2" a="1"/>
  <c r="FY79" i="2" s="1"/>
  <c r="DN132" i="2" a="1"/>
  <c r="DN132" i="2" s="1"/>
  <c r="DN16" i="2" a="1"/>
  <c r="DN16" i="2" s="1"/>
  <c r="DN49" i="2" a="1"/>
  <c r="DN49" i="2" s="1"/>
  <c r="DN103" i="2" a="1"/>
  <c r="DN103" i="2" s="1"/>
  <c r="DN115" i="2" a="1"/>
  <c r="DN115" i="2" s="1"/>
  <c r="DN186" i="2" a="1"/>
  <c r="DN186" i="2" s="1"/>
  <c r="FY47" i="2" a="1"/>
  <c r="FY47" i="2" s="1"/>
  <c r="BP203" i="2"/>
  <c r="DN153" i="2" a="1"/>
  <c r="DN153" i="2" s="1"/>
  <c r="DN137" i="2" a="1"/>
  <c r="DN137" i="2" s="1"/>
  <c r="DN170" i="2" a="1"/>
  <c r="DN170" i="2" s="1"/>
  <c r="FY165" i="2" a="1"/>
  <c r="FY165" i="2" s="1"/>
  <c r="DN38" i="2" a="1"/>
  <c r="DN38" i="2" s="1"/>
  <c r="DN123" i="2" a="1"/>
  <c r="DN123" i="2" s="1"/>
  <c r="DN129" i="2" a="1"/>
  <c r="DN129" i="2" s="1"/>
  <c r="FY153" i="2" a="1"/>
  <c r="FY153" i="2" s="1"/>
  <c r="FY146" i="2" a="1"/>
  <c r="FY146" i="2" s="1"/>
  <c r="DN133" i="2" a="1"/>
  <c r="DN133" i="2" s="1"/>
  <c r="DN65" i="2" a="1"/>
  <c r="DN65" i="2" s="1"/>
  <c r="DN50" i="2" a="1"/>
  <c r="DN50" i="2" s="1"/>
  <c r="DN124" i="2" a="1"/>
  <c r="DN124" i="2" s="1"/>
  <c r="FY116" i="2" a="1"/>
  <c r="FY116" i="2" s="1"/>
  <c r="FY102" i="2" a="1"/>
  <c r="FY102" i="2" s="1"/>
  <c r="FY32" i="2" a="1"/>
  <c r="FY32" i="2" s="1"/>
  <c r="FS203" i="2"/>
  <c r="DN113" i="2" a="1"/>
  <c r="DN113" i="2" s="1"/>
  <c r="FY22" i="2" a="1"/>
  <c r="FY22" i="2" s="1"/>
  <c r="DN63" i="2" a="1"/>
  <c r="DN63" i="2" s="1"/>
  <c r="DN45" i="2" a="1"/>
  <c r="DN45" i="2" s="1"/>
  <c r="DN55" i="2" a="1"/>
  <c r="DN55" i="2" s="1"/>
  <c r="DN80" i="2" a="1"/>
  <c r="DN80" i="2" s="1"/>
  <c r="DN150" i="2" a="1"/>
  <c r="DN150" i="2" s="1"/>
  <c r="DN25" i="2" a="1"/>
  <c r="DN25" i="2" s="1"/>
  <c r="DN155" i="2" a="1"/>
  <c r="DN155" i="2" s="1"/>
  <c r="DN56" i="2" a="1"/>
  <c r="DN56" i="2" s="1"/>
  <c r="FY111" i="2" a="1"/>
  <c r="FY111" i="2" s="1"/>
  <c r="FY66" i="2" a="1"/>
  <c r="FY66" i="2" s="1"/>
  <c r="FY90" i="2" a="1"/>
  <c r="FY90" i="2" s="1"/>
  <c r="DN192" i="2" a="1"/>
  <c r="DN192" i="2" s="1"/>
  <c r="DN184" i="2" a="1"/>
  <c r="DN18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<sst xmlns="http://schemas.openxmlformats.org/spreadsheetml/2006/main" count="1170" uniqueCount="324">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</sst>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1.9505916774022589</c:v>
                </c:pt>
                <c:pt idx="2">
                  <c:v>2.5584842047627148</c:v>
                </c:pt>
                <c:pt idx="3">
                  <c:v>3.356602769303878</c:v>
                </c:pt>
                <c:pt idx="4">
                  <c:v>4.4047042680396222</c:v>
                </c:pt>
                <c:pt idx="5">
                  <c:v>5.7813850244065739</c:v>
                </c:pt>
                <c:pt idx="6">
                  <c:v>7.5900400541246702</c:v>
                </c:pt>
                <c:pt idx="7">
                  <c:v>9.9667131368967627</c:v>
                </c:pt>
                <c:pt idx="8">
                  <c:v>13.090439304918021</c:v>
                </c:pt>
                <c:pt idx="9">
                  <c:v>17.196873265100923</c:v>
                </c:pt>
                <c:pt idx="10">
                  <c:v>22.596250534153455</c:v>
                </c:pt>
                <c:pt idx="11">
                  <c:v>29.697062341669504</c:v>
                </c:pt>
                <c:pt idx="12">
                  <c:v>39.037266613302755</c:v>
                </c:pt>
                <c:pt idx="13">
                  <c:v>51.325439889200652</c:v>
                </c:pt>
                <c:pt idx="14">
                  <c:v>67.495044187445743</c:v>
                </c:pt>
                <c:pt idx="15">
                  <c:v>88.775998479059467</c:v>
                </c:pt>
                <c:pt idx="16">
                  <c:v>116.78908574427936</c:v>
                </c:pt>
                <c:pt idx="17">
                  <c:v>153.67049812543891</c:v>
                </c:pt>
                <c:pt idx="18">
                  <c:v>202.23616272492461</c:v>
                </c:pt>
                <c:pt idx="19">
                  <c:v>266.19858185160172</c:v>
                </c:pt>
                <c:pt idx="20">
                  <c:v>350.4530055560333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G25" sqref="G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5.69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5.69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5.69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280</v>
      </c>
      <c r="C36" s="63">
        <v>1</v>
      </c>
      <c r="D36" s="63">
        <v>280</v>
      </c>
      <c r="E36" s="54">
        <v>0.9</v>
      </c>
      <c r="F36" s="54">
        <v>0</v>
      </c>
      <c r="G36" s="54">
        <v>0.1</v>
      </c>
      <c r="H36" s="54"/>
      <c r="I36" s="52">
        <f>IFERROR(B36/A36,"")</f>
        <v>14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81.468423638987247</v>
      </c>
      <c r="T3" s="62">
        <f>IF('Données projet'!E9&gt;30,$R$33-$H$33,LOOKUP('Données projet'!$E$9,$A$3:$A$203,R3:R203)-LOOKUP('Données projet'!$E$9,$A$3:$A$203,$H$3:$H$203))</f>
        <v>374.8974500004777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14</v>
      </c>
      <c r="N4" s="14">
        <f>IF('Données projet'!$A$36&gt;35,N3+M4-V3,IF(A4&lt;'Données projet'!$A$36,$K$205^A4,IF(A4='Données projet'!$A$36,'Données projet'!$B$36,N3+M4-V3)))</f>
        <v>1.3254333733115309</v>
      </c>
      <c r="O4" s="14">
        <f>N4*VLOOKUP('Données projet'!$B$9,Paramètres!$A$1:$I$89,3,0)*VLOOKUP('Données projet'!$B$9,Paramètres!$A$1:$I$89,5,0)</f>
        <v>0.75883711488831762</v>
      </c>
      <c r="P4" s="14">
        <f>EXP(-1.0587+0.8836*LN(O4)+0.284)</f>
        <v>0.36111982907470186</v>
      </c>
      <c r="Q4" s="22">
        <f t="shared" ref="Q4:Q34" si="2">(O4+P4)*0.475*44/12</f>
        <v>1.9505916774022589</v>
      </c>
      <c r="R4" s="62">
        <f t="shared" si="0"/>
        <v>259.83948056629112</v>
      </c>
      <c r="S4" s="62">
        <f ca="1">AVERAGE(OFFSET($R$3,0,0,'Données projet'!$E$9+1,1))-AVERAGE(OFFSET($H$3,0,0,'Données projet'!$E$9+1,1))</f>
        <v>81.468423638987247</v>
      </c>
      <c r="T4" s="62">
        <f>$T$3</f>
        <v>374.8974500004777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14</v>
      </c>
      <c r="N5" s="14">
        <f>IF('Données projet'!$A$36&gt;35,N4+M5-V4,IF(A5&lt;'Données projet'!$A$36,$K$205^A5,IF(A5='Données projet'!$A$36,'Données projet'!$B$36,N4+M5-V4)))</f>
        <v>1.7567736270879839</v>
      </c>
      <c r="O5" s="14">
        <f>N5*VLOOKUP('Données projet'!$B$9,Paramètres!$A$1:$I$89,3,0)*VLOOKUP('Données projet'!$B$9,Paramètres!$A$1:$I$89,5,0)</f>
        <v>1.0057880369804126</v>
      </c>
      <c r="P5" s="14">
        <f t="shared" ref="P5:P68" si="33">EXP(-1.0587+0.8836*LN(O5)+0.284)</f>
        <v>0.46319810929483046</v>
      </c>
      <c r="Q5" s="22">
        <f t="shared" si="2"/>
        <v>2.5584842047627148</v>
      </c>
      <c r="R5" s="62">
        <f t="shared" si="0"/>
        <v>261.66959531587383</v>
      </c>
      <c r="S5" s="62">
        <f ca="1">AVERAGE(OFFSET($R$3,0,0,'Données projet'!$E$9+1,1))-AVERAGE(OFFSET($H$3,0,0,'Données projet'!$E$9+1,1))</f>
        <v>81.468423638987247</v>
      </c>
      <c r="T5" s="62">
        <f t="shared" ref="T5:T68" si="34">$T$3</f>
        <v>374.8974500004777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14</v>
      </c>
      <c r="N6" s="14">
        <f>IF('Données projet'!$A$36&gt;35,N5+M6-V5,IF(A6&lt;'Données projet'!$A$36,$K$205^A6,IF(A6='Données projet'!$A$36,'Données projet'!$B$36,N5+M6-V5)))</f>
        <v>2.3284863946959597</v>
      </c>
      <c r="O6" s="14">
        <f>N6*VLOOKUP('Données projet'!$B$9,Paramètres!$A$1:$I$89,3,0)*VLOOKUP('Données projet'!$B$9,Paramètres!$A$1:$I$89,5,0)</f>
        <v>1.3331050306913308</v>
      </c>
      <c r="P6" s="14">
        <f t="shared" si="33"/>
        <v>0.59413100910036964</v>
      </c>
      <c r="Q6" s="22">
        <f t="shared" si="2"/>
        <v>3.356602769303878</v>
      </c>
      <c r="R6" s="62">
        <f t="shared" si="0"/>
        <v>263.6899361026372</v>
      </c>
      <c r="S6" s="62">
        <f ca="1">AVERAGE(OFFSET($R$3,0,0,'Données projet'!$E$9+1,1))-AVERAGE(OFFSET($H$3,0,0,'Données projet'!$E$9+1,1))</f>
        <v>81.468423638987247</v>
      </c>
      <c r="T6" s="62">
        <f t="shared" si="34"/>
        <v>374.8974500004777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14</v>
      </c>
      <c r="N7" s="14">
        <f>IF('Données projet'!$A$36&gt;35,N6+M7-V6,IF(A7&lt;'Données projet'!$A$36,$K$205^A7,IF(A7='Données projet'!$A$36,'Données projet'!$B$36,N6+M7-V6)))</f>
        <v>3.0862535768318708</v>
      </c>
      <c r="O7" s="14">
        <f>N7*VLOOKUP('Données projet'!$B$9,Paramètres!$A$1:$I$89,3,0)*VLOOKUP('Données projet'!$B$9,Paramètres!$A$1:$I$89,5,0)</f>
        <v>1.7669418978077829</v>
      </c>
      <c r="P7" s="14">
        <f t="shared" si="33"/>
        <v>0.7620749068082675</v>
      </c>
      <c r="Q7" s="22">
        <f t="shared" si="2"/>
        <v>4.4047042680396222</v>
      </c>
      <c r="R7" s="62">
        <f t="shared" si="0"/>
        <v>265.96025982359515</v>
      </c>
      <c r="S7" s="62">
        <f ca="1">AVERAGE(OFFSET($R$3,0,0,'Données projet'!$E$9+1,1))-AVERAGE(OFFSET($H$3,0,0,'Données projet'!$E$9+1,1))</f>
        <v>81.468423638987247</v>
      </c>
      <c r="T7" s="62">
        <f t="shared" si="34"/>
        <v>374.8974500004777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14</v>
      </c>
      <c r="N8" s="14">
        <f>IF('Données projet'!$A$36&gt;35,N7+M8-V7,IF(A8&lt;'Données projet'!$A$36,$K$205^A8,IF(A8='Données projet'!$A$36,'Données projet'!$B$36,N7+M8-V7)))</f>
        <v>4.0906234892350444</v>
      </c>
      <c r="O8" s="14">
        <f>N8*VLOOKUP('Données projet'!$B$9,Paramètres!$A$1:$I$89,3,0)*VLOOKUP('Données projet'!$B$9,Paramètres!$A$1:$I$89,5,0)</f>
        <v>2.3419637600568475</v>
      </c>
      <c r="P8" s="14">
        <f t="shared" si="33"/>
        <v>0.97749175634884078</v>
      </c>
      <c r="Q8" s="22">
        <f t="shared" si="2"/>
        <v>5.7813850244065739</v>
      </c>
      <c r="R8" s="62">
        <f t="shared" si="0"/>
        <v>268.55916280218435</v>
      </c>
      <c r="S8" s="62">
        <f ca="1">AVERAGE(OFFSET($R$3,0,0,'Données projet'!$E$9+1,1))-AVERAGE(OFFSET($H$3,0,0,'Données projet'!$E$9+1,1))</f>
        <v>81.468423638987247</v>
      </c>
      <c r="T8" s="62">
        <f t="shared" si="34"/>
        <v>374.8974500004777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</v>
      </c>
      <c r="N9" s="14">
        <f>IF('Données projet'!$A$36&gt;35,N8+M9-V8,IF(A9&lt;'Données projet'!$A$36,$K$205^A9,IF(A9='Données projet'!$A$36,'Données projet'!$B$36,N8+M9-V8)))</f>
        <v>5.4218488902841893</v>
      </c>
      <c r="O9" s="14">
        <f>N9*VLOOKUP('Données projet'!$B$9,Paramètres!$A$1:$I$89,3,0)*VLOOKUP('Données projet'!$B$9,Paramètres!$A$1:$I$89,5,0)</f>
        <v>3.1041169266655042</v>
      </c>
      <c r="P9" s="14">
        <f t="shared" si="33"/>
        <v>1.2538008077601432</v>
      </c>
      <c r="Q9" s="22">
        <f t="shared" si="2"/>
        <v>7.5900400541246702</v>
      </c>
      <c r="R9" s="62">
        <f t="shared" si="0"/>
        <v>271.59004005412464</v>
      </c>
      <c r="S9" s="62">
        <f ca="1">AVERAGE(OFFSET($R$3,0,0,'Données projet'!$E$9+1,1))-AVERAGE(OFFSET($H$3,0,0,'Données projet'!$E$9+1,1))</f>
        <v>81.468423638987247</v>
      </c>
      <c r="T9" s="62">
        <f t="shared" si="34"/>
        <v>374.8974500004777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</v>
      </c>
      <c r="N10" s="14">
        <f>IF('Données projet'!$A$36&gt;35,N9+M10-V9,IF(A10&lt;'Données projet'!$A$36,$K$205^A10,IF(A10='Données projet'!$A$36,'Données projet'!$B$36,N9+M10-V9)))</f>
        <v>7.1862994642347529</v>
      </c>
      <c r="O10" s="14">
        <f>N10*VLOOKUP('Données projet'!$B$9,Paramètres!$A$1:$I$89,3,0)*VLOOKUP('Données projet'!$B$9,Paramètres!$A$1:$I$89,5,0)</f>
        <v>4.1143001692636805</v>
      </c>
      <c r="P10" s="14">
        <f t="shared" si="33"/>
        <v>1.6082145504856582</v>
      </c>
      <c r="Q10" s="22">
        <f t="shared" si="2"/>
        <v>9.9667131368967627</v>
      </c>
      <c r="R10" s="62">
        <f t="shared" si="0"/>
        <v>275.188935359119</v>
      </c>
      <c r="S10" s="62">
        <f ca="1">AVERAGE(OFFSET($R$3,0,0,'Données projet'!$E$9+1,1))-AVERAGE(OFFSET($H$3,0,0,'Données projet'!$E$9+1,1))</f>
        <v>81.468423638987247</v>
      </c>
      <c r="T10" s="62">
        <f t="shared" si="34"/>
        <v>374.8974500004777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</v>
      </c>
      <c r="N11" s="14">
        <f>IF('Données projet'!$A$36&gt;35,N10+M11-V10,IF(A11&lt;'Données projet'!$A$36,$K$205^A11,IF(A11='Données projet'!$A$36,'Données projet'!$B$36,N10+M11-V10)))</f>
        <v>9.5249611405075161</v>
      </c>
      <c r="O11" s="14">
        <f>N11*VLOOKUP('Données projet'!$B$9,Paramètres!$A$1:$I$89,3,0)*VLOOKUP('Données projet'!$B$9,Paramètres!$A$1:$I$89,5,0)</f>
        <v>5.4532307521633632</v>
      </c>
      <c r="P11" s="14">
        <f t="shared" si="33"/>
        <v>2.062810954009664</v>
      </c>
      <c r="Q11" s="22">
        <f t="shared" si="2"/>
        <v>13.090439304918021</v>
      </c>
      <c r="R11" s="62">
        <f t="shared" si="0"/>
        <v>279.53488374936251</v>
      </c>
      <c r="S11" s="62">
        <f ca="1">AVERAGE(OFFSET($R$3,0,0,'Données projet'!$E$9+1,1))-AVERAGE(OFFSET($H$3,0,0,'Données projet'!$E$9+1,1))</f>
        <v>81.468423638987247</v>
      </c>
      <c r="T11" s="62">
        <f t="shared" si="34"/>
        <v>374.8974500004777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</v>
      </c>
      <c r="N12" s="14">
        <f>IF('Données projet'!$A$36&gt;35,N11+M12-V11,IF(A12&lt;'Données projet'!$A$36,$K$205^A12,IF(A12='Données projet'!$A$36,'Données projet'!$B$36,N11+M12-V11)))</f>
        <v>12.624701375124124</v>
      </c>
      <c r="O12" s="14">
        <f>N12*VLOOKUP('Données projet'!$B$9,Paramètres!$A$1:$I$89,3,0)*VLOOKUP('Données projet'!$B$9,Paramètres!$A$1:$I$89,5,0)</f>
        <v>7.2278940312860644</v>
      </c>
      <c r="P12" s="14">
        <f t="shared" si="33"/>
        <v>2.6459088003508313</v>
      </c>
      <c r="Q12" s="22">
        <f t="shared" si="2"/>
        <v>17.196873265100923</v>
      </c>
      <c r="R12" s="62">
        <f t="shared" si="0"/>
        <v>284.8635399317676</v>
      </c>
      <c r="S12" s="62">
        <f ca="1">AVERAGE(OFFSET($R$3,0,0,'Données projet'!$E$9+1,1))-AVERAGE(OFFSET($H$3,0,0,'Données projet'!$E$9+1,1))</f>
        <v>81.468423638987247</v>
      </c>
      <c r="T12" s="62">
        <f t="shared" si="34"/>
        <v>374.8974500004777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14</v>
      </c>
      <c r="N13" s="14">
        <f>IF('Données projet'!$A$36&gt;35,N12+M13-V12,IF(A13&lt;'Données projet'!$A$36,$K$205^A13,IF(A13='Données projet'!$A$36,'Données projet'!$B$36,N12+M13-V12)))</f>
        <v>16.73320053068149</v>
      </c>
      <c r="O13" s="14">
        <f>N13*VLOOKUP('Données projet'!$B$9,Paramètres!$A$1:$I$89,3,0)*VLOOKUP('Données projet'!$B$9,Paramètres!$A$1:$I$89,5,0)</f>
        <v>9.5800919678257657</v>
      </c>
      <c r="P13" s="14">
        <f t="shared" si="33"/>
        <v>3.3938317838412924</v>
      </c>
      <c r="Q13" s="22">
        <f t="shared" si="2"/>
        <v>22.596250534153455</v>
      </c>
      <c r="R13" s="62">
        <f t="shared" si="0"/>
        <v>291.48513942304231</v>
      </c>
      <c r="S13" s="62">
        <f ca="1">AVERAGE(OFFSET($R$3,0,0,'Données projet'!$E$9+1,1))-AVERAGE(OFFSET($H$3,0,0,'Données projet'!$E$9+1,1))</f>
        <v>81.468423638987247</v>
      </c>
      <c r="T13" s="62">
        <f t="shared" si="34"/>
        <v>374.8974500004777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14</v>
      </c>
      <c r="N14" s="14">
        <f>IF('Données projet'!$A$36&gt;35,N13+M14-V13,IF(A14&lt;'Données projet'!$A$36,$K$205^A14,IF(A14='Données projet'!$A$36,'Données projet'!$B$36,N13+M14-V13)))</f>
        <v>22.178742425679463</v>
      </c>
      <c r="O14" s="14">
        <f>N14*VLOOKUP('Données projet'!$B$9,Paramètres!$A$1:$I$89,3,0)*VLOOKUP('Données projet'!$B$9,Paramètres!$A$1:$I$89,5,0)</f>
        <v>12.697773613550005</v>
      </c>
      <c r="P14" s="14">
        <f t="shared" si="33"/>
        <v>4.3531712716190878</v>
      </c>
      <c r="Q14" s="22">
        <f t="shared" si="2"/>
        <v>29.697062341669504</v>
      </c>
      <c r="R14" s="62">
        <f t="shared" si="0"/>
        <v>299.80817345278064</v>
      </c>
      <c r="S14" s="62">
        <f ca="1">AVERAGE(OFFSET($R$3,0,0,'Données projet'!$E$9+1,1))-AVERAGE(OFFSET($H$3,0,0,'Données projet'!$E$9+1,1))</f>
        <v>81.468423638987247</v>
      </c>
      <c r="T14" s="62">
        <f t="shared" si="34"/>
        <v>374.8974500004777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14</v>
      </c>
      <c r="N15" s="14">
        <f>IF('Données projet'!$A$36&gt;35,N14+M15-V14,IF(A15&lt;'Données projet'!$A$36,$K$205^A15,IF(A15='Données projet'!$A$36,'Données projet'!$B$36,N14+M15-V14)))</f>
        <v>29.396445389075897</v>
      </c>
      <c r="O15" s="14">
        <f>N15*VLOOKUP('Données projet'!$B$9,Paramètres!$A$1:$I$89,3,0)*VLOOKUP('Données projet'!$B$9,Paramètres!$A$1:$I$89,5,0)</f>
        <v>16.830052914153733</v>
      </c>
      <c r="P15" s="14">
        <f t="shared" si="33"/>
        <v>5.583688682000961</v>
      </c>
      <c r="Q15" s="22">
        <f t="shared" si="2"/>
        <v>39.037266613302755</v>
      </c>
      <c r="R15" s="62">
        <f t="shared" si="0"/>
        <v>310.37059994663605</v>
      </c>
      <c r="S15" s="62">
        <f ca="1">AVERAGE(OFFSET($R$3,0,0,'Données projet'!$E$9+1,1))-AVERAGE(OFFSET($H$3,0,0,'Données projet'!$E$9+1,1))</f>
        <v>81.468423638987247</v>
      </c>
      <c r="T15" s="62">
        <f t="shared" si="34"/>
        <v>374.8974500004777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14</v>
      </c>
      <c r="N16" s="14">
        <f>IF('Données projet'!$A$36&gt;35,N15+M16-V15,IF(A16&lt;'Données projet'!$A$36,$K$205^A16,IF(A16='Données projet'!$A$36,'Données projet'!$B$36,N15+M16-V15)))</f>
        <v>38.963029775411066</v>
      </c>
      <c r="O16" s="14">
        <f>N16*VLOOKUP('Données projet'!$B$9,Paramètres!$A$1:$I$89,3,0)*VLOOKUP('Données projet'!$B$9,Paramètres!$A$1:$I$89,5,0)</f>
        <v>22.307113807018347</v>
      </c>
      <c r="P16" s="14">
        <f t="shared" si="33"/>
        <v>7.1620382824748487</v>
      </c>
      <c r="Q16" s="22">
        <f t="shared" si="2"/>
        <v>51.325439889200652</v>
      </c>
      <c r="R16" s="62">
        <f t="shared" si="0"/>
        <v>323.88099544475619</v>
      </c>
      <c r="S16" s="62">
        <f ca="1">AVERAGE(OFFSET($R$3,0,0,'Données projet'!$E$9+1,1))-AVERAGE(OFFSET($H$3,0,0,'Données projet'!$E$9+1,1))</f>
        <v>81.468423638987247</v>
      </c>
      <c r="T16" s="62">
        <f t="shared" si="34"/>
        <v>374.8974500004777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14</v>
      </c>
      <c r="N17" s="14">
        <f>IF('Données projet'!$A$36&gt;35,N16+M17-V16,IF(A17&lt;'Données projet'!$A$36,$K$205^A17,IF(A17='Données projet'!$A$36,'Données projet'!$B$36,N16+M17-V16)))</f>
        <v>51.642899989660705</v>
      </c>
      <c r="O17" s="14">
        <f>N17*VLOOKUP('Données projet'!$B$9,Paramètres!$A$1:$I$89,3,0)*VLOOKUP('Données projet'!$B$9,Paramètres!$A$1:$I$89,5,0)</f>
        <v>29.566593102080549</v>
      </c>
      <c r="P17" s="14">
        <f t="shared" si="33"/>
        <v>9.1865423165485929</v>
      </c>
      <c r="Q17" s="22">
        <f t="shared" si="2"/>
        <v>67.495044187445743</v>
      </c>
      <c r="R17" s="62">
        <f t="shared" si="0"/>
        <v>341.2728219652235</v>
      </c>
      <c r="S17" s="62">
        <f ca="1">AVERAGE(OFFSET($R$3,0,0,'Données projet'!$E$9+1,1))-AVERAGE(OFFSET($H$3,0,0,'Données projet'!$E$9+1,1))</f>
        <v>81.468423638987247</v>
      </c>
      <c r="T17" s="62">
        <f t="shared" si="34"/>
        <v>374.8974500004777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14</v>
      </c>
      <c r="N18" s="14">
        <f>IF('Données projet'!$A$36&gt;35,N17+M18-V17,IF(A18&lt;'Données projet'!$A$36,$K$205^A18,IF(A18='Données projet'!$A$36,'Données projet'!$B$36,N17+M18-V17)))</f>
        <v>68.449223140886005</v>
      </c>
      <c r="O18" s="14">
        <f>N18*VLOOKUP('Données projet'!$B$9,Paramètres!$A$1:$I$89,3,0)*VLOOKUP('Données projet'!$B$9,Paramètres!$A$1:$I$89,5,0)</f>
        <v>39.188549232620055</v>
      </c>
      <c r="P18" s="14">
        <f t="shared" si="33"/>
        <v>11.78331592282079</v>
      </c>
      <c r="Q18" s="22">
        <f t="shared" si="2"/>
        <v>88.775998479059467</v>
      </c>
      <c r="R18" s="62">
        <f t="shared" si="0"/>
        <v>363.77599847905947</v>
      </c>
      <c r="S18" s="62">
        <f ca="1">AVERAGE(OFFSET($R$3,0,0,'Données projet'!$E$9+1,1))-AVERAGE(OFFSET($H$3,0,0,'Données projet'!$E$9+1,1))</f>
        <v>81.468423638987247</v>
      </c>
      <c r="T18" s="62">
        <f t="shared" si="34"/>
        <v>374.8974500004777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</v>
      </c>
      <c r="N19" s="14">
        <f>IF('Données projet'!$A$36&gt;35,N18+M19-V18,IF(A19&lt;'Données projet'!$A$36,$K$205^A19,IF(A19='Données projet'!$A$36,'Données projet'!$B$36,N18+M19-V18)))</f>
        <v>90.724884728178239</v>
      </c>
      <c r="O19" s="14">
        <f>N19*VLOOKUP('Données projet'!$B$9,Paramètres!$A$1:$I$89,3,0)*VLOOKUP('Données projet'!$B$9,Paramètres!$A$1:$I$89,5,0)</f>
        <v>51.941811004576607</v>
      </c>
      <c r="P19" s="14">
        <f t="shared" si="33"/>
        <v>15.114123394052696</v>
      </c>
      <c r="Q19" s="22">
        <f t="shared" si="2"/>
        <v>116.78908574427936</v>
      </c>
      <c r="R19" s="62">
        <f t="shared" si="0"/>
        <v>393.01130796650159</v>
      </c>
      <c r="S19" s="62">
        <f ca="1">AVERAGE(OFFSET($R$3,0,0,'Données projet'!$E$9+1,1))-AVERAGE(OFFSET($H$3,0,0,'Données projet'!$E$9+1,1))</f>
        <v>81.468423638987247</v>
      </c>
      <c r="T19" s="62">
        <f t="shared" si="34"/>
        <v>374.8974500004777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</v>
      </c>
      <c r="N20" s="14">
        <f>IF('Données projet'!$A$36&gt;35,N19+M20-V19,IF(A20&lt;'Données projet'!$A$36,$K$205^A20,IF(A20='Données projet'!$A$36,'Données projet'!$B$36,N19+M20-V19)))</f>
        <v>120.24979000856908</v>
      </c>
      <c r="O20" s="14">
        <f>N20*VLOOKUP('Données projet'!$B$9,Paramètres!$A$1:$I$89,3,0)*VLOOKUP('Données projet'!$B$9,Paramètres!$A$1:$I$89,5,0)</f>
        <v>68.84540977570596</v>
      </c>
      <c r="P20" s="14">
        <f t="shared" si="33"/>
        <v>19.386455176699165</v>
      </c>
      <c r="Q20" s="22">
        <f t="shared" si="2"/>
        <v>153.67049812543891</v>
      </c>
      <c r="R20" s="62">
        <f t="shared" si="0"/>
        <v>431.1149425698834</v>
      </c>
      <c r="S20" s="62">
        <f ca="1">AVERAGE(OFFSET($R$3,0,0,'Données projet'!$E$9+1,1))-AVERAGE(OFFSET($H$3,0,0,'Données projet'!$E$9+1,1))</f>
        <v>81.468423638987247</v>
      </c>
      <c r="T20" s="62">
        <f t="shared" si="34"/>
        <v>374.8974500004777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</v>
      </c>
      <c r="N21" s="14">
        <f>IF('Données projet'!$A$36&gt;35,N20+M21-V20,IF(A21&lt;'Données projet'!$A$36,$K$205^A21,IF(A21='Données projet'!$A$36,'Données projet'!$B$36,N20+M21-V20)))</f>
        <v>159.38308481106091</v>
      </c>
      <c r="O21" s="14">
        <f>N21*VLOOKUP('Données projet'!$B$9,Paramètres!$A$1:$I$89,3,0)*VLOOKUP('Données projet'!$B$9,Paramètres!$A$1:$I$89,5,0)</f>
        <v>91.250003716028601</v>
      </c>
      <c r="P21" s="14">
        <f t="shared" si="33"/>
        <v>24.866453350913776</v>
      </c>
      <c r="Q21" s="22">
        <f t="shared" si="2"/>
        <v>202.23616272492461</v>
      </c>
      <c r="R21" s="62">
        <f t="shared" si="0"/>
        <v>480.9028293915913</v>
      </c>
      <c r="S21" s="62">
        <f ca="1">AVERAGE(OFFSET($R$3,0,0,'Données projet'!$E$9+1,1))-AVERAGE(OFFSET($H$3,0,0,'Données projet'!$E$9+1,1))</f>
        <v>81.468423638987247</v>
      </c>
      <c r="T21" s="62">
        <f t="shared" si="34"/>
        <v>374.8974500004777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</v>
      </c>
      <c r="N22" s="14">
        <f>IF('Données projet'!$A$36&gt;35,N21+M22-V21,IF(A22&lt;'Données projet'!$A$36,$K$205^A22,IF(A22='Données projet'!$A$36,'Données projet'!$B$36,N21+M22-V21)))</f>
        <v>211.25165974992228</v>
      </c>
      <c r="O22" s="14">
        <f>N22*VLOOKUP('Données projet'!$B$9,Paramètres!$A$1:$I$89,3,0)*VLOOKUP('Données projet'!$B$9,Paramètres!$A$1:$I$89,5,0)</f>
        <v>120.94580024002551</v>
      </c>
      <c r="P22" s="14">
        <f t="shared" si="33"/>
        <v>31.895490775248192</v>
      </c>
      <c r="Q22" s="22">
        <f t="shared" si="2"/>
        <v>266.19858185160172</v>
      </c>
      <c r="R22" s="62">
        <f t="shared" si="0"/>
        <v>546.08747074049052</v>
      </c>
      <c r="S22" s="62">
        <f ca="1">AVERAGE(OFFSET($R$3,0,0,'Données projet'!$E$9+1,1))-AVERAGE(OFFSET($H$3,0,0,'Données projet'!$E$9+1,1))</f>
        <v>81.468423638987247</v>
      </c>
      <c r="T22" s="62">
        <f t="shared" si="34"/>
        <v>374.8974500004777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280</v>
      </c>
      <c r="L23" s="13">
        <f>VLOOKUP(A23,'Données projet'!$A$35:$I$55,9,0)</f>
        <v>14</v>
      </c>
      <c r="M23" s="13">
        <f t="array" ref="M23">INDEX(L:L,MIN(IF(ISNUMBER(L23:L219),ROW(L23:L219),"")))</f>
        <v>14</v>
      </c>
      <c r="N23" s="14">
        <f>IF('Données projet'!$A$36&gt;35,N22+M23-V22,IF(A23&lt;'Données projet'!$A$36,$K$205^A23,IF(A23='Données projet'!$A$36,'Données projet'!$B$36,N22+M23-V22)))</f>
        <v>280</v>
      </c>
      <c r="O23" s="14">
        <f>N23*VLOOKUP('Données projet'!$B$9,Paramètres!$A$1:$I$89,3,0)*VLOOKUP('Données projet'!$B$9,Paramètres!$A$1:$I$89,5,0)</f>
        <v>160.3056</v>
      </c>
      <c r="P23" s="14">
        <f t="shared" si="33"/>
        <v>40.911436682889935</v>
      </c>
      <c r="Q23" s="22">
        <f t="shared" si="2"/>
        <v>350.4530055560333</v>
      </c>
      <c r="R23" s="62">
        <f t="shared" si="0"/>
        <v>631.56411666714439</v>
      </c>
      <c r="S23" s="62">
        <f ca="1">AVERAGE(OFFSET($R$3,0,0,'Données projet'!$E$9+1,1))-AVERAGE(OFFSET($H$3,0,0,'Données projet'!$E$9+1,1))</f>
        <v>81.468423638987247</v>
      </c>
      <c r="T23" s="62">
        <f t="shared" si="34"/>
        <v>374.8974500004777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280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95.695069935558934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15.12526481619655</v>
      </c>
      <c r="AC23" s="24">
        <f t="shared" si="3"/>
        <v>110.82033475175548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81.468423638987247</v>
      </c>
      <c r="T24" s="62">
        <f t="shared" si="34"/>
        <v>374.8974500004777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93.818547982351902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10.695177318774881</v>
      </c>
      <c r="AC24" s="24">
        <f t="shared" si="3"/>
        <v>104.51372530112678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81.468423638987247</v>
      </c>
      <c r="T25" s="62">
        <f t="shared" si="34"/>
        <v>374.8974500004777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91.978823480081886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7.5626324080982767</v>
      </c>
      <c r="AC25" s="24">
        <f t="shared" si="3"/>
        <v>99.541455888180167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81.468423638987247</v>
      </c>
      <c r="T26" s="62">
        <f t="shared" si="34"/>
        <v>374.8974500004777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90.175174853180238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5.3475886593874415</v>
      </c>
      <c r="AC26" s="24">
        <f t="shared" si="3"/>
        <v>95.522763512567678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81.468423638987247</v>
      </c>
      <c r="T27" s="62">
        <f t="shared" si="34"/>
        <v>374.8974500004777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88.406894675735089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3.7813162040491388</v>
      </c>
      <c r="AC27" s="24">
        <f t="shared" si="3"/>
        <v>92.188210879784222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81.468423638987247</v>
      </c>
      <c r="T28" s="62">
        <f t="shared" si="34"/>
        <v>374.8974500004777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86.673289394025232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2.6737943296937212</v>
      </c>
      <c r="AC28" s="24">
        <f t="shared" si="3"/>
        <v>89.347083723718953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81.468423638987247</v>
      </c>
      <c r="T29" s="62">
        <f t="shared" si="34"/>
        <v>374.8974500004777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84.973679054494895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1.8906581020245699</v>
      </c>
      <c r="AC29" s="24">
        <f t="shared" si="3"/>
        <v>86.864337156519468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81.468423638987247</v>
      </c>
      <c r="T30" s="62">
        <f t="shared" si="34"/>
        <v>374.8974500004777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83.307397037062799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1.3368971648468608</v>
      </c>
      <c r="AC30" s="24">
        <f t="shared" si="3"/>
        <v>84.644294201909659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81.468423638987247</v>
      </c>
      <c r="T31" s="62">
        <f t="shared" si="34"/>
        <v>374.8974500004777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81.673789793660873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0.94532905101228504</v>
      </c>
      <c r="AC31" s="24">
        <f t="shared" si="3"/>
        <v>82.619118844673153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81.468423638987247</v>
      </c>
      <c r="T32" s="62">
        <f t="shared" si="34"/>
        <v>374.8974500004777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80.07221659190003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0.66844858242343053</v>
      </c>
      <c r="AC32" s="24">
        <f t="shared" si="3"/>
        <v>80.740665174323468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81.468423638987247</v>
      </c>
      <c r="T33" s="62">
        <f t="shared" si="34"/>
        <v>374.8974500004777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78.502049263762515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0.47266452550614257</v>
      </c>
      <c r="AC33" s="24">
        <f t="shared" si="3"/>
        <v>78.974713789268662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81.468423638987247</v>
      </c>
      <c r="T34" s="62">
        <f t="shared" si="34"/>
        <v>374.8974500004777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76.962671959222277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0.33422429121171532</v>
      </c>
      <c r="AC34" s="24">
        <f t="shared" si="3"/>
        <v>77.296896250433988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81.468423638987247</v>
      </c>
      <c r="T35" s="62">
        <f t="shared" si="34"/>
        <v>374.8974500004777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75.453480904696633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0.23633226275307134</v>
      </c>
      <c r="AC35" s="24">
        <f t="shared" si="3"/>
        <v>75.689813167449699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81.468423638987247</v>
      </c>
      <c r="T36" s="62">
        <f t="shared" si="34"/>
        <v>374.8974500004777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73.973884166234583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0.16711214560585769</v>
      </c>
      <c r="AC36" s="24">
        <f t="shared" si="3"/>
        <v>74.140996311840439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81.468423638987247</v>
      </c>
      <c r="T37" s="62">
        <f t="shared" si="34"/>
        <v>374.8974500004777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72.523301417348875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0.11816613137653569</v>
      </c>
      <c r="AC37" s="24">
        <f t="shared" si="3"/>
        <v>72.641467548725416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81.468423638987247</v>
      </c>
      <c r="T38" s="62">
        <f t="shared" si="34"/>
        <v>374.8974500004777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71.101163711400702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8.3556072802928857E-2</v>
      </c>
      <c r="AC38" s="24">
        <f t="shared" si="3"/>
        <v>71.184719784203637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81.468423638987247</v>
      </c>
      <c r="T39" s="62">
        <f t="shared" si="34"/>
        <v>374.8974500004777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69.706913258447827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5.9083065688267856E-2</v>
      </c>
      <c r="AC39" s="24">
        <f t="shared" si="3"/>
        <v>69.765996324136097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81.468423638987247</v>
      </c>
      <c r="T40" s="62">
        <f t="shared" si="34"/>
        <v>374.8974500004777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68.340003206468552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4.1778036401464436E-2</v>
      </c>
      <c r="AC40" s="24">
        <f t="shared" si="3"/>
        <v>68.381781242870019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81.468423638987247</v>
      </c>
      <c r="T41" s="62">
        <f t="shared" si="34"/>
        <v>374.8974500004777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66.999897426875776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2.9541532844133932E-2</v>
      </c>
      <c r="AC41" s="24">
        <f t="shared" si="3"/>
        <v>67.029438959719911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81.468423638987247</v>
      </c>
      <c r="T42" s="62">
        <f t="shared" si="34"/>
        <v>374.8974500004777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65.686070304237006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2.0889018200732221E-2</v>
      </c>
      <c r="AC42" s="24">
        <f t="shared" si="3"/>
        <v>65.70695932243774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81.468423638987247</v>
      </c>
      <c r="T43" s="62">
        <f t="shared" si="34"/>
        <v>374.8974500004777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64.398006530117755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1.4770766422066969E-2</v>
      </c>
      <c r="AC43" s="24">
        <f t="shared" si="3"/>
        <v>64.412777296539815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81.468423638987247</v>
      </c>
      <c r="T44" s="62">
        <f t="shared" si="34"/>
        <v>374.8974500004777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63.135200900967661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1.0444509100366112E-2</v>
      </c>
      <c r="AC44" s="24">
        <f t="shared" si="3"/>
        <v>63.145645410068028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81.468423638987247</v>
      </c>
      <c r="T45" s="62">
        <f t="shared" si="34"/>
        <v>374.8974500004777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61.897158119969816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7.3853832110334855E-3</v>
      </c>
      <c r="AC45" s="24">
        <f t="shared" si="3"/>
        <v>61.904543503180847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81.468423638987247</v>
      </c>
      <c r="T46" s="62">
        <f t="shared" si="34"/>
        <v>374.8974500004777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60.683392602775811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5.2222545501830571E-3</v>
      </c>
      <c r="AC46" s="24">
        <f t="shared" si="3"/>
        <v>60.688614857325994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81.468423638987247</v>
      </c>
      <c r="T47" s="62">
        <f t="shared" si="34"/>
        <v>374.8974500004777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59.493428287050115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3.6926916055167432E-3</v>
      </c>
      <c r="AC47" s="24">
        <f t="shared" si="3"/>
        <v>59.49712097865563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81.468423638987247</v>
      </c>
      <c r="T48" s="62">
        <f t="shared" si="34"/>
        <v>374.8974500004777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58.326798445749233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2.611127275091529E-3</v>
      </c>
      <c r="AC48" s="24">
        <f t="shared" si="3"/>
        <v>58.329409573024321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81.468423638987247</v>
      </c>
      <c r="T49" s="62">
        <f t="shared" si="34"/>
        <v>374.8974500004777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57.183045504062321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1.846345802758372E-3</v>
      </c>
      <c r="AC49" s="24">
        <f t="shared" si="3"/>
        <v>57.184891849865082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81.468423638987247</v>
      </c>
      <c r="T50" s="62">
        <f t="shared" si="34"/>
        <v>374.8974500004777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56.061720859941481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1.3055636375457647E-3</v>
      </c>
      <c r="AC50" s="24">
        <f t="shared" si="3"/>
        <v>56.063026423579025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81.468423638987247</v>
      </c>
      <c r="T51" s="62">
        <f t="shared" si="34"/>
        <v>374.8974500004777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54.962384708151347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9.2317290137918612E-4</v>
      </c>
      <c r="AC51" s="24">
        <f t="shared" si="3"/>
        <v>54.963307881052728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81.468423638987247</v>
      </c>
      <c r="T52" s="62">
        <f t="shared" si="34"/>
        <v>374.8974500004777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53.884605867768975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6.5278181877288246E-4</v>
      </c>
      <c r="AC52" s="24">
        <f t="shared" si="3"/>
        <v>53.885258649587747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81.468423638987247</v>
      </c>
      <c r="T53" s="62">
        <f t="shared" si="34"/>
        <v>374.8974500004777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52.827961613066321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4.6158645068959317E-4</v>
      </c>
      <c r="AC53" s="24">
        <f t="shared" si="3"/>
        <v>52.828423199517012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81.468423638987247</v>
      </c>
      <c r="T54" s="62">
        <f t="shared" si="34"/>
        <v>374.8974500004777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51.792037507709026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3.2639090938644128E-4</v>
      </c>
      <c r="AC54" s="24">
        <f t="shared" si="3"/>
        <v>51.792363898618412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81.468423638987247</v>
      </c>
      <c r="T55" s="62">
        <f t="shared" si="34"/>
        <v>374.8974500004777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50.776427242206474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2.3079322534479661E-4</v>
      </c>
      <c r="AC55" s="24">
        <f t="shared" si="3"/>
        <v>50.776658035431815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81.468423638987247</v>
      </c>
      <c r="T56" s="62">
        <f t="shared" si="34"/>
        <v>374.8974500004777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49.780732474549332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1.6319545469322067E-4</v>
      </c>
      <c r="AC56" s="24">
        <f t="shared" si="3"/>
        <v>49.780895670004028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81.468423638987247</v>
      </c>
      <c r="T57" s="62">
        <f t="shared" si="34"/>
        <v>374.8974500004777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48.804562673972107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1.1539661267239832E-4</v>
      </c>
      <c r="AC57" s="24">
        <f t="shared" si="3"/>
        <v>48.804678070584778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81.468423638987247</v>
      </c>
      <c r="T58" s="62">
        <f t="shared" si="34"/>
        <v>374.8974500004777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47.847534967779417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8.1597727346610348E-5</v>
      </c>
      <c r="AC58" s="24">
        <f t="shared" si="3"/>
        <v>47.847616565506762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81.468423638987247</v>
      </c>
      <c r="T59" s="62">
        <f t="shared" si="34"/>
        <v>374.8974500004777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46.909273991175901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5.7698306336199173E-5</v>
      </c>
      <c r="AC59" s="24">
        <f t="shared" si="3"/>
        <v>46.909331689482237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81.468423638987247</v>
      </c>
      <c r="T60" s="62">
        <f t="shared" si="34"/>
        <v>374.8974500004777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45.989411740040893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4.0798863673305181E-5</v>
      </c>
      <c r="AC60" s="24">
        <f t="shared" si="3"/>
        <v>45.989452538904565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81.468423638987247</v>
      </c>
      <c r="T61" s="62">
        <f t="shared" si="34"/>
        <v>374.8974500004777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45.087587426590069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2.884915316809959E-5</v>
      </c>
      <c r="AC61" s="24">
        <f t="shared" si="3"/>
        <v>45.087616275743237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81.468423638987247</v>
      </c>
      <c r="T62" s="62">
        <f t="shared" si="34"/>
        <v>374.8974500004777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44.203447337867502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2.0399431836652594E-5</v>
      </c>
      <c r="AC62" s="24">
        <f t="shared" si="3"/>
        <v>44.203467737299341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81.468423638987247</v>
      </c>
      <c r="T63" s="62">
        <f t="shared" si="34"/>
        <v>374.8974500004777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43.336644697012574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1.4424576584049798E-5</v>
      </c>
      <c r="AC63" s="24">
        <f t="shared" si="3"/>
        <v>43.336659121589157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81.468423638987247</v>
      </c>
      <c r="T64" s="62">
        <f t="shared" si="34"/>
        <v>374.8974500004777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42.486839527247405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1.0199715918326299E-5</v>
      </c>
      <c r="AC64" s="24">
        <f t="shared" si="3"/>
        <v>42.486849726963321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81.468423638987247</v>
      </c>
      <c r="T65" s="62">
        <f t="shared" si="34"/>
        <v>374.8974500004777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41.653698518531357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7.2122882920249001E-6</v>
      </c>
      <c r="AC65" s="24">
        <f t="shared" si="3"/>
        <v>41.653705730819652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81.468423638987247</v>
      </c>
      <c r="T66" s="62">
        <f t="shared" si="34"/>
        <v>374.8974500004777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40.836894896830394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5.0998579591631501E-6</v>
      </c>
      <c r="AC66" s="24">
        <f t="shared" si="3"/>
        <v>40.836899996688352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81.468423638987247</v>
      </c>
      <c r="T67" s="62">
        <f t="shared" si="34"/>
        <v>374.8974500004777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40.036108295949973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3.6061441460124505E-6</v>
      </c>
      <c r="AC67" s="24">
        <f t="shared" si="3"/>
        <v>40.03611190209412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81.468423638987247</v>
      </c>
      <c r="T68" s="62">
        <f t="shared" si="34"/>
        <v>374.8974500004777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39.251024631881215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2.5499289795815751E-6</v>
      </c>
      <c r="AC68" s="24">
        <f t="shared" ref="AC68:AC131" si="57">SUM(Z68:AB68)</f>
        <v>39.251027181810194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81.468423638987247</v>
      </c>
      <c r="T69" s="62">
        <f t="shared" ref="T69:T132" si="88">$T$3</f>
        <v>374.8974500004777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38.481335979611096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1.8030720730062252E-6</v>
      </c>
      <c r="AC69" s="24">
        <f t="shared" si="57"/>
        <v>38.48133778268317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81.468423638987247</v>
      </c>
      <c r="T70" s="62">
        <f t="shared" si="88"/>
        <v>374.8974500004777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37.726740452348274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1.2749644897907875E-6</v>
      </c>
      <c r="AC70" s="24">
        <f t="shared" si="57"/>
        <v>37.726741727312763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81.468423638987247</v>
      </c>
      <c r="T71" s="62">
        <f t="shared" si="88"/>
        <v>374.8974500004777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36.986942083117249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9.0153603650311261E-7</v>
      </c>
      <c r="AC71" s="24">
        <f t="shared" si="57"/>
        <v>36.986942984653282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81.468423638987247</v>
      </c>
      <c r="T72" s="62">
        <f t="shared" si="88"/>
        <v>374.8974500004777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36.261650708674395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6.3748224489539377E-7</v>
      </c>
      <c r="AC72" s="24">
        <f t="shared" si="57"/>
        <v>36.26165134615664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81.468423638987247</v>
      </c>
      <c r="T73" s="62">
        <f t="shared" si="88"/>
        <v>374.8974500004777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35.550581855700308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4.5076801825155631E-7</v>
      </c>
      <c r="AC73" s="24">
        <f t="shared" si="57"/>
        <v>35.550582306468328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81.468423638987247</v>
      </c>
      <c r="T74" s="62">
        <f t="shared" si="88"/>
        <v>374.8974500004777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34.853456629223871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3.1874112244769688E-7</v>
      </c>
      <c r="AC74" s="24">
        <f t="shared" si="57"/>
        <v>34.853456947964993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81.468423638987247</v>
      </c>
      <c r="T75" s="62">
        <f t="shared" si="88"/>
        <v>374.8974500004777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34.170001603234233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2.2538400912577815E-7</v>
      </c>
      <c r="AC75" s="24">
        <f t="shared" si="57"/>
        <v>34.17000182861824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81.468423638987247</v>
      </c>
      <c r="T76" s="62">
        <f t="shared" si="88"/>
        <v>374.8974500004777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33.499948713437846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1.5937056122384844E-7</v>
      </c>
      <c r="AC76" s="24">
        <f t="shared" si="57"/>
        <v>33.49994887280841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81.468423638987247</v>
      </c>
      <c r="T77" s="62">
        <f t="shared" si="88"/>
        <v>374.8974500004777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32.84303515211846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1.1269200456288908E-7</v>
      </c>
      <c r="AC77" s="24">
        <f t="shared" si="57"/>
        <v>32.843035264810467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81.468423638987247</v>
      </c>
      <c r="T78" s="62">
        <f t="shared" si="88"/>
        <v>374.8974500004777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32.199003265058835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7.9685280611924221E-8</v>
      </c>
      <c r="AC78" s="24">
        <f t="shared" si="57"/>
        <v>32.199003344744114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81.468423638987247</v>
      </c>
      <c r="T79" s="62">
        <f t="shared" si="88"/>
        <v>374.8974500004777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31.567600450483788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5.6346002281444538E-8</v>
      </c>
      <c r="AC79" s="24">
        <f t="shared" si="57"/>
        <v>31.567600506829791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81.468423638987247</v>
      </c>
      <c r="T80" s="62">
        <f t="shared" si="88"/>
        <v>374.8974500004777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30.948579059984869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3.984264030596211E-8</v>
      </c>
      <c r="AC80" s="24">
        <f t="shared" si="57"/>
        <v>30.948579099827509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81.468423638987247</v>
      </c>
      <c r="T81" s="62">
        <f t="shared" si="88"/>
        <v>374.8974500004777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30.341696301387866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2.8173001140722269E-8</v>
      </c>
      <c r="AC81" s="24">
        <f t="shared" si="57"/>
        <v>30.341696329560868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81.468423638987247</v>
      </c>
      <c r="T82" s="62">
        <f t="shared" si="88"/>
        <v>374.8974500004777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29.746714143525018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1.9921320152981055E-8</v>
      </c>
      <c r="AC82" s="24">
        <f t="shared" si="57"/>
        <v>29.746714163446338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81.468423638987247</v>
      </c>
      <c r="T83" s="62">
        <f t="shared" si="88"/>
        <v>374.8974500004777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29.163399222874578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1.4086500570361135E-8</v>
      </c>
      <c r="AC83" s="24">
        <f t="shared" si="57"/>
        <v>29.163399236961077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81.468423638987247</v>
      </c>
      <c r="T84" s="62">
        <f t="shared" si="88"/>
        <v>374.8974500004777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28.591522752031121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9.9606600764905276E-9</v>
      </c>
      <c r="AC84" s="24">
        <f t="shared" si="57"/>
        <v>28.591522761991783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81.468423638987247</v>
      </c>
      <c r="T85" s="62">
        <f t="shared" si="88"/>
        <v>374.8974500004777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28.030860429970701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7.0432502851805673E-9</v>
      </c>
      <c r="AC85" s="24">
        <f t="shared" si="57"/>
        <v>28.030860437013953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81.468423638987247</v>
      </c>
      <c r="T86" s="62">
        <f t="shared" si="88"/>
        <v>374.8974500004777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27.481192354075635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4.9803300382452638E-9</v>
      </c>
      <c r="AC86" s="24">
        <f t="shared" si="57"/>
        <v>27.481192359055964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81.468423638987247</v>
      </c>
      <c r="T87" s="62">
        <f t="shared" si="88"/>
        <v>374.8974500004777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26.942302933884449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3.5216251425902837E-9</v>
      </c>
      <c r="AC87" s="24">
        <f t="shared" si="57"/>
        <v>26.942302937406073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81.468423638987247</v>
      </c>
      <c r="T88" s="62">
        <f t="shared" si="88"/>
        <v>374.8974500004777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26.413980806533122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2.4901650191226319E-9</v>
      </c>
      <c r="AC88" s="24">
        <f t="shared" si="57"/>
        <v>26.413980809023286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81.468423638987247</v>
      </c>
      <c r="T89" s="62">
        <f t="shared" si="88"/>
        <v>374.8974500004777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25.896018753854477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1.7608125712951418E-9</v>
      </c>
      <c r="AC89" s="24">
        <f t="shared" si="57"/>
        <v>25.896018755615291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81.468423638987247</v>
      </c>
      <c r="T90" s="62">
        <f t="shared" si="88"/>
        <v>374.8974500004777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25.388213621103201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1.2450825095613159E-9</v>
      </c>
      <c r="AC90" s="24">
        <f t="shared" si="57"/>
        <v>25.388213622348285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81.468423638987247</v>
      </c>
      <c r="T91" s="62">
        <f t="shared" si="88"/>
        <v>374.8974500004777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24.89036623727463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8.8040628564757091E-10</v>
      </c>
      <c r="AC91" s="24">
        <f t="shared" si="57"/>
        <v>24.890366238155035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81.468423638987247</v>
      </c>
      <c r="T92" s="62">
        <f t="shared" si="88"/>
        <v>374.8974500004777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24.402281336986018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6.2254125478065797E-10</v>
      </c>
      <c r="AC92" s="24">
        <f t="shared" si="57"/>
        <v>24.40228133760856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81.468423638987247</v>
      </c>
      <c r="T93" s="62">
        <f t="shared" si="88"/>
        <v>374.8974500004777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23.923767483889673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4.4020314282378546E-10</v>
      </c>
      <c r="AC93" s="24">
        <f t="shared" si="57"/>
        <v>23.923767484329876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81.468423638987247</v>
      </c>
      <c r="T94" s="62">
        <f t="shared" si="88"/>
        <v>374.8974500004777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23.454636995587915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3.1127062739032899E-10</v>
      </c>
      <c r="AC94" s="24">
        <f t="shared" si="57"/>
        <v>23.454636995899186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81.468423638987247</v>
      </c>
      <c r="T95" s="62">
        <f t="shared" si="88"/>
        <v>374.8974500004777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22.994705870020411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2.2010157141189273E-10</v>
      </c>
      <c r="AC95" s="24">
        <f t="shared" si="57"/>
        <v>22.994705870240512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81.468423638987247</v>
      </c>
      <c r="T96" s="62">
        <f t="shared" si="88"/>
        <v>374.8974500004777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22.543793713294999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1.5563531369516449E-10</v>
      </c>
      <c r="AC96" s="24">
        <f t="shared" si="57"/>
        <v>22.543793713450633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81.468423638987247</v>
      </c>
      <c r="T97" s="62">
        <f t="shared" si="88"/>
        <v>374.8974500004777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22.101723668933715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1.1005078570594636E-10</v>
      </c>
      <c r="AC97" s="24">
        <f t="shared" si="57"/>
        <v>22.101723669043768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81.468423638987247</v>
      </c>
      <c r="T98" s="62">
        <f t="shared" si="88"/>
        <v>374.8974500004777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21.668322348506251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7.7817656847582247E-11</v>
      </c>
      <c r="AC98" s="24">
        <f t="shared" si="57"/>
        <v>21.66832234858407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81.468423638987247</v>
      </c>
      <c r="T99" s="62">
        <f t="shared" si="88"/>
        <v>374.8974500004777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21.243419763623667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5.5025392852973182E-11</v>
      </c>
      <c r="AC99" s="24">
        <f t="shared" si="57"/>
        <v>21.243419763678691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81.468423638987247</v>
      </c>
      <c r="T100" s="62">
        <f t="shared" si="88"/>
        <v>374.8974500004777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20.826849259265643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3.8908828423791123E-11</v>
      </c>
      <c r="AC100" s="24">
        <f t="shared" si="57"/>
        <v>20.826849259304552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81.468423638987247</v>
      </c>
      <c r="T101" s="62">
        <f t="shared" si="88"/>
        <v>374.8974500004777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20.418447448415161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2.7512696426486591E-11</v>
      </c>
      <c r="AC101" s="24">
        <f t="shared" si="57"/>
        <v>20.418447448442674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81.468423638987247</v>
      </c>
      <c r="T102" s="62">
        <f t="shared" si="88"/>
        <v>374.8974500004777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20.018054147974951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1.9454414211895562E-11</v>
      </c>
      <c r="AC102" s="24">
        <f t="shared" si="57"/>
        <v>20.018054147994405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81.468423638987247</v>
      </c>
      <c r="T103" s="62">
        <f t="shared" si="88"/>
        <v>374.8974500004777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19.625512315940576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1.3756348213243296E-11</v>
      </c>
      <c r="AC103" s="24">
        <f t="shared" si="57"/>
        <v>19.625512315954332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81.468423638987247</v>
      </c>
      <c r="T104" s="62">
        <f t="shared" si="88"/>
        <v>374.8974500004777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19.240667989805516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9.7272071059477809E-12</v>
      </c>
      <c r="AC104" s="24">
        <f t="shared" si="57"/>
        <v>19.240667989815243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81.468423638987247</v>
      </c>
      <c r="T105" s="62">
        <f t="shared" si="88"/>
        <v>374.8974500004777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18.863370226174105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6.8781741066216478E-12</v>
      </c>
      <c r="AC105" s="24">
        <f t="shared" si="57"/>
        <v>18.863370226180983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81.468423638987247</v>
      </c>
      <c r="T106" s="62">
        <f t="shared" si="88"/>
        <v>374.8974500004777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18.493471041558593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4.8636035529738904E-12</v>
      </c>
      <c r="AC106" s="24">
        <f t="shared" si="57"/>
        <v>18.493471041563456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81.468423638987247</v>
      </c>
      <c r="T107" s="62">
        <f t="shared" si="88"/>
        <v>374.8974500004777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18.130825354337166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3.4390870533108239E-12</v>
      </c>
      <c r="AC107" s="24">
        <f t="shared" si="57"/>
        <v>18.130825354340605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81.468423638987247</v>
      </c>
      <c r="T108" s="62">
        <f t="shared" si="88"/>
        <v>374.8974500004777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17.775290927850122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2.4318017764869452E-12</v>
      </c>
      <c r="AC108" s="24">
        <f t="shared" si="57"/>
        <v>17.775290927852552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81.468423638987247</v>
      </c>
      <c r="T109" s="62">
        <f t="shared" si="88"/>
        <v>374.8974500004777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17.426728314611903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1.7195435266554119E-12</v>
      </c>
      <c r="AC109" s="24">
        <f t="shared" si="57"/>
        <v>17.426728314613623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81.468423638987247</v>
      </c>
      <c r="T110" s="62">
        <f t="shared" si="88"/>
        <v>374.8974500004777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17.085000801617085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1.2159008882434726E-12</v>
      </c>
      <c r="AC110" s="24">
        <f t="shared" si="57"/>
        <v>17.0850008016183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81.468423638987247</v>
      </c>
      <c r="T111" s="62">
        <f t="shared" si="88"/>
        <v>374.8974500004777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16.749974356718891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8.5977176332770597E-13</v>
      </c>
      <c r="AC111" s="24">
        <f t="shared" si="57"/>
        <v>16.749974356719751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81.468423638987247</v>
      </c>
      <c r="T112" s="62">
        <f t="shared" si="88"/>
        <v>374.8974500004777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16.421517576059198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6.079504441217363E-13</v>
      </c>
      <c r="AC112" s="24">
        <f t="shared" si="57"/>
        <v>16.421517576059806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81.468423638987247</v>
      </c>
      <c r="T113" s="62">
        <f t="shared" si="88"/>
        <v>374.8974500004777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16.099501632529389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4.2988588166385298E-13</v>
      </c>
      <c r="AC113" s="24">
        <f t="shared" si="57"/>
        <v>16.099501632529819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81.468423638987247</v>
      </c>
      <c r="T114" s="62">
        <f t="shared" si="88"/>
        <v>374.8974500004777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15.783800225241865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3.0397522206086815E-13</v>
      </c>
      <c r="AC114" s="24">
        <f t="shared" si="57"/>
        <v>15.783800225242169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81.468423638987247</v>
      </c>
      <c r="T115" s="62">
        <f t="shared" si="88"/>
        <v>374.8974500004777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15.474289529992406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2.1494294083192649E-13</v>
      </c>
      <c r="AC115" s="24">
        <f t="shared" si="57"/>
        <v>15.474289529992621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81.468423638987247</v>
      </c>
      <c r="T116" s="62">
        <f t="shared" si="88"/>
        <v>374.8974500004777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15.170848150693905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1.5198761103043408E-13</v>
      </c>
      <c r="AC116" s="24">
        <f t="shared" si="57"/>
        <v>15.170848150694058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81.468423638987247</v>
      </c>
      <c r="T117" s="62">
        <f t="shared" si="88"/>
        <v>374.8974500004777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14.873357071762481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1.0747147041596325E-13</v>
      </c>
      <c r="AC117" s="24">
        <f t="shared" si="57"/>
        <v>14.873357071762589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81.468423638987247</v>
      </c>
      <c r="T118" s="62">
        <f t="shared" si="88"/>
        <v>374.8974500004777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14.581699611437262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7.5993805515217038E-14</v>
      </c>
      <c r="AC118" s="24">
        <f t="shared" si="57"/>
        <v>14.581699611437339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81.468423638987247</v>
      </c>
      <c r="T119" s="62">
        <f t="shared" si="88"/>
        <v>374.8974500004777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14.295761376015536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5.3735735207981623E-14</v>
      </c>
      <c r="AC119" s="24">
        <f t="shared" si="57"/>
        <v>14.295761376015589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81.468423638987247</v>
      </c>
      <c r="T120" s="62">
        <f t="shared" si="88"/>
        <v>374.8974500004777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14.015430214985326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3.7996902757608519E-14</v>
      </c>
      <c r="AC120" s="24">
        <f t="shared" si="57"/>
        <v>14.015430214985363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81.468423638987247</v>
      </c>
      <c r="T121" s="62">
        <f t="shared" si="88"/>
        <v>374.8974500004777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13.740596177037794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2.6867867603990812E-14</v>
      </c>
      <c r="AC121" s="24">
        <f t="shared" si="57"/>
        <v>13.740596177037821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81.468423638987247</v>
      </c>
      <c r="T122" s="62">
        <f t="shared" si="88"/>
        <v>374.8974500004777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13.471151466942203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1.8998451378804259E-14</v>
      </c>
      <c r="AC122" s="24">
        <f t="shared" si="57"/>
        <v>13.471151466942223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81.468423638987247</v>
      </c>
      <c r="T123" s="62">
        <f t="shared" si="88"/>
        <v>374.8974500004777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13.20699040326654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1.3433933801995406E-14</v>
      </c>
      <c r="AC123" s="24">
        <f t="shared" si="57"/>
        <v>13.206990403266554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81.468423638987247</v>
      </c>
      <c r="T124" s="62">
        <f t="shared" si="88"/>
        <v>374.8974500004777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12.948009376927217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9.4992256894021297E-15</v>
      </c>
      <c r="AC124" s="24">
        <f t="shared" si="57"/>
        <v>12.948009376927226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81.468423638987247</v>
      </c>
      <c r="T125" s="62">
        <f t="shared" si="88"/>
        <v>374.8974500004777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12.694106810551581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6.7169669009977029E-15</v>
      </c>
      <c r="AC125" s="24">
        <f t="shared" si="57"/>
        <v>12.694106810551588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81.468423638987247</v>
      </c>
      <c r="T126" s="62">
        <f t="shared" si="88"/>
        <v>374.8974500004777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12.445183118637297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4.7496128447010649E-15</v>
      </c>
      <c r="AC126" s="24">
        <f t="shared" si="57"/>
        <v>12.445183118637303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81.468423638987247</v>
      </c>
      <c r="T127" s="62">
        <f t="shared" si="88"/>
        <v>374.8974500004777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12.201140668492991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3.3584834504988514E-15</v>
      </c>
      <c r="AC127" s="24">
        <f t="shared" si="57"/>
        <v>12.201140668492995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81.468423638987247</v>
      </c>
      <c r="T128" s="62">
        <f t="shared" si="88"/>
        <v>374.8974500004777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11.961883741944819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2.3748064223505324E-15</v>
      </c>
      <c r="AC128" s="24">
        <f t="shared" si="57"/>
        <v>11.961883741944821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81.468423638987247</v>
      </c>
      <c r="T129" s="62">
        <f t="shared" si="88"/>
        <v>374.8974500004777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11.72731849779394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1.6792417252494257E-15</v>
      </c>
      <c r="AC129" s="24">
        <f t="shared" si="57"/>
        <v>11.727318497793942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81.468423638987247</v>
      </c>
      <c r="T130" s="62">
        <f t="shared" si="88"/>
        <v>374.8974500004777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11.497352935010188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1.1874032111752662E-15</v>
      </c>
      <c r="AC130" s="24">
        <f t="shared" si="57"/>
        <v>11.49735293501019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81.468423638987247</v>
      </c>
      <c r="T131" s="62">
        <f t="shared" si="88"/>
        <v>374.8974500004777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11.271896856647482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8.3962086262471286E-16</v>
      </c>
      <c r="AC131" s="24">
        <f t="shared" si="57"/>
        <v>11.271896856647482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81.468423638987247</v>
      </c>
      <c r="T132" s="62">
        <f t="shared" si="88"/>
        <v>374.8974500004777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11.05086183446684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5.9370160558763311E-16</v>
      </c>
      <c r="AC132" s="24">
        <f t="shared" ref="AC132:AC153" si="111">SUM(Z132:AB132)</f>
        <v>11.05086183446684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81.468423638987247</v>
      </c>
      <c r="T133" s="62">
        <f t="shared" ref="T133:T196" si="142">$T$3</f>
        <v>374.8974500004777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10.83416117425311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4.1981043131235643E-16</v>
      </c>
      <c r="AC133" s="24">
        <f t="shared" si="111"/>
        <v>10.83416117425311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81.468423638987247</v>
      </c>
      <c r="T134" s="62">
        <f t="shared" si="142"/>
        <v>374.8974500004777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10.621709881811819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2.9685080279381655E-16</v>
      </c>
      <c r="AC134" s="24">
        <f t="shared" si="111"/>
        <v>10.621709881811819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81.468423638987247</v>
      </c>
      <c r="T135" s="62">
        <f t="shared" si="142"/>
        <v>374.8974500004777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10.413424629632809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2.0990521565617822E-16</v>
      </c>
      <c r="AC135" s="24">
        <f t="shared" si="111"/>
        <v>10.413424629632809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81.468423638987247</v>
      </c>
      <c r="T136" s="62">
        <f t="shared" si="142"/>
        <v>374.8974500004777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10.209223724207568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1.4842540139690828E-16</v>
      </c>
      <c r="AC136" s="24">
        <f t="shared" si="111"/>
        <v>10.209223724207568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81.468423638987247</v>
      </c>
      <c r="T137" s="62">
        <f t="shared" si="142"/>
        <v>374.8974500004777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10.009027073987463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1.0495260782808911E-16</v>
      </c>
      <c r="AC137" s="24">
        <f t="shared" si="111"/>
        <v>10.009027073987463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81.468423638987247</v>
      </c>
      <c r="T138" s="62">
        <f t="shared" si="142"/>
        <v>374.8974500004777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9.8127561579702753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7.4212700698454139E-17</v>
      </c>
      <c r="AC138" s="24">
        <f t="shared" si="111"/>
        <v>9.8127561579702753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81.468423638987247</v>
      </c>
      <c r="T139" s="62">
        <f t="shared" si="142"/>
        <v>374.8974500004777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9.6203339949027455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5.2476303914044554E-17</v>
      </c>
      <c r="AC139" s="24">
        <f t="shared" si="111"/>
        <v>9.6203339949027455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81.468423638987247</v>
      </c>
      <c r="T140" s="62">
        <f t="shared" si="142"/>
        <v>374.8974500004777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9.4316851130870401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3.7106350349227069E-17</v>
      </c>
      <c r="AC140" s="24">
        <f t="shared" si="111"/>
        <v>9.4316851130870401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81.468423638987247</v>
      </c>
      <c r="T141" s="62">
        <f t="shared" si="142"/>
        <v>374.8974500004777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9.2467355207792838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2.6238151957022277E-17</v>
      </c>
      <c r="AC141" s="24">
        <f t="shared" si="111"/>
        <v>9.2467355207792838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81.468423638987247</v>
      </c>
      <c r="T142" s="62">
        <f t="shared" si="142"/>
        <v>374.8974500004777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9.0654126771685704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1.8553175174613535E-17</v>
      </c>
      <c r="AC142" s="24">
        <f t="shared" si="111"/>
        <v>9.0654126771685704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81.468423638987247</v>
      </c>
      <c r="T143" s="62">
        <f t="shared" si="142"/>
        <v>374.8974500004777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8.8876454639250486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1.3119075978511138E-17</v>
      </c>
      <c r="AC143" s="24">
        <f t="shared" si="111"/>
        <v>8.8876454639250486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81.468423638987247</v>
      </c>
      <c r="T144" s="62">
        <f t="shared" si="142"/>
        <v>374.8974500004777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8.7133641573059393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9.2765875873067673E-18</v>
      </c>
      <c r="AC144" s="24">
        <f t="shared" si="111"/>
        <v>8.7133641573059393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81.468423638987247</v>
      </c>
      <c r="T145" s="62">
        <f t="shared" si="142"/>
        <v>374.8974500004777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8.5425004008085299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6.5595379892555692E-18</v>
      </c>
      <c r="AC145" s="24">
        <f t="shared" si="111"/>
        <v>8.5425004008085299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81.468423638987247</v>
      </c>
      <c r="T146" s="62">
        <f t="shared" si="142"/>
        <v>374.8974500004777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8.374987178359433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4.6382937936533837E-18</v>
      </c>
      <c r="AC146" s="24">
        <f t="shared" si="111"/>
        <v>8.374987178359433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81.468423638987247</v>
      </c>
      <c r="T147" s="62">
        <f t="shared" si="142"/>
        <v>374.8974500004777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8.2107587880295867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3.2797689946277846E-18</v>
      </c>
      <c r="AC147" s="24">
        <f t="shared" si="111"/>
        <v>8.2107587880295867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81.468423638987247</v>
      </c>
      <c r="T148" s="62">
        <f t="shared" si="142"/>
        <v>374.8974500004777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8.049750816264682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2.3191468968266918E-18</v>
      </c>
      <c r="AC148" s="24">
        <f t="shared" si="111"/>
        <v>8.049750816264682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81.468423638987247</v>
      </c>
      <c r="T149" s="62">
        <f t="shared" si="142"/>
        <v>374.8974500004777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7.8919001126209212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1.6398844973138923E-18</v>
      </c>
      <c r="AC149" s="24">
        <f t="shared" si="111"/>
        <v>7.8919001126209212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81.468423638987247</v>
      </c>
      <c r="T150" s="62">
        <f t="shared" si="142"/>
        <v>374.8974500004777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7.7371447649961915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1.1595734484133459E-18</v>
      </c>
      <c r="AC150" s="24">
        <f t="shared" si="111"/>
        <v>7.7371447649961915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81.468423638987247</v>
      </c>
      <c r="T151" s="62">
        <f t="shared" si="142"/>
        <v>374.8974500004777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7.5854240753469417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8.1994224865694615E-19</v>
      </c>
      <c r="AC151" s="24">
        <f t="shared" si="111"/>
        <v>7.5854240753469417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81.468423638987247</v>
      </c>
      <c r="T152" s="62">
        <f t="shared" si="142"/>
        <v>374.8974500004777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7.4366785358812306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5.7978672420667296E-19</v>
      </c>
      <c r="AC152" s="24">
        <f t="shared" si="111"/>
        <v>7.4366785358812306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81.468423638987247</v>
      </c>
      <c r="T153" s="62">
        <f t="shared" si="142"/>
        <v>374.8974500004777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7.2908498057186213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4.0997112432847308E-19</v>
      </c>
      <c r="AC153" s="24">
        <f t="shared" si="111"/>
        <v>7.2908498057186213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81.468423638987247</v>
      </c>
      <c r="T154" s="62">
        <f t="shared" si="142"/>
        <v>374.8974500004777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7.1478806880077581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2.8989336210333648E-19</v>
      </c>
      <c r="AC154" s="24">
        <f t="shared" ref="AC154:AC203" si="163">SUM(Z154:AB154)</f>
        <v>7.1478806880077581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81.468423638987247</v>
      </c>
      <c r="T155" s="62">
        <f t="shared" si="142"/>
        <v>374.8974500004777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7.0077151074926531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2.0498556216423654E-19</v>
      </c>
      <c r="AC155" s="24">
        <f t="shared" si="163"/>
        <v>7.0077151074926531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81.468423638987247</v>
      </c>
      <c r="T156" s="62">
        <f t="shared" si="142"/>
        <v>374.8974500004777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6.8702980885188873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1.4494668105166824E-19</v>
      </c>
      <c r="AC156" s="24">
        <f t="shared" si="163"/>
        <v>6.8702980885188873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81.468423638987247</v>
      </c>
      <c r="T157" s="62">
        <f t="shared" si="142"/>
        <v>374.8974500004777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6.7355757334710917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1.0249278108211827E-19</v>
      </c>
      <c r="AC157" s="24">
        <f t="shared" si="163"/>
        <v>6.7355757334710917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81.468423638987247</v>
      </c>
      <c r="T158" s="62">
        <f t="shared" si="142"/>
        <v>374.8974500004777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6.6034952016332609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7.247334052583412E-20</v>
      </c>
      <c r="AC158" s="24">
        <f t="shared" si="163"/>
        <v>6.6034952016332609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81.468423638987247</v>
      </c>
      <c r="T159" s="62">
        <f t="shared" si="142"/>
        <v>374.8974500004777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6.4740046884635998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5.1246390541059135E-20</v>
      </c>
      <c r="AC159" s="24">
        <f t="shared" si="163"/>
        <v>6.4740046884635998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81.468423638987247</v>
      </c>
      <c r="T160" s="62">
        <f t="shared" si="142"/>
        <v>374.8974500004777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6.3470534052757817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3.623667026291706E-20</v>
      </c>
      <c r="AC160" s="24">
        <f t="shared" si="163"/>
        <v>6.3470534052757817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81.468423638987247</v>
      </c>
      <c r="T161" s="62">
        <f t="shared" si="142"/>
        <v>374.8974500004777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6.2225915593186398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2.5623195270529567E-20</v>
      </c>
      <c r="AC161" s="24">
        <f t="shared" si="163"/>
        <v>6.2225915593186398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81.468423638987247</v>
      </c>
      <c r="T162" s="62">
        <f t="shared" si="142"/>
        <v>374.8974500004777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6.1005703342464876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1.811833513145853E-20</v>
      </c>
      <c r="AC162" s="24">
        <f t="shared" si="163"/>
        <v>6.1005703342464876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81.468423638987247</v>
      </c>
      <c r="T163" s="62">
        <f t="shared" si="142"/>
        <v>374.8974500004777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5.9809418709724014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1.2811597635264784E-20</v>
      </c>
      <c r="AC163" s="24">
        <f t="shared" si="163"/>
        <v>5.9809418709724014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81.468423638987247</v>
      </c>
      <c r="T164" s="62">
        <f t="shared" si="142"/>
        <v>374.8974500004777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5.8636592488969628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9.059167565729265E-21</v>
      </c>
      <c r="AC164" s="24">
        <f t="shared" si="163"/>
        <v>5.8636592488969628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81.468423638987247</v>
      </c>
      <c r="T165" s="62">
        <f t="shared" si="142"/>
        <v>374.8974500004777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5.7486764675050868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6.4057988176323918E-21</v>
      </c>
      <c r="AC165" s="24">
        <f t="shared" si="163"/>
        <v>5.7486764675050868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81.468423638987247</v>
      </c>
      <c r="T166" s="62">
        <f t="shared" si="142"/>
        <v>374.8974500004777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5.6359484283237347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4.5295837828646325E-21</v>
      </c>
      <c r="AC166" s="24">
        <f t="shared" si="163"/>
        <v>5.6359484283237347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81.468423638987247</v>
      </c>
      <c r="T167" s="62">
        <f t="shared" si="142"/>
        <v>374.8974500004777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5.5254309172334137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3.2028994088161959E-21</v>
      </c>
      <c r="AC167" s="24">
        <f t="shared" si="163"/>
        <v>5.5254309172334137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81.468423638987247</v>
      </c>
      <c r="T168" s="62">
        <f t="shared" si="142"/>
        <v>374.8974500004777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5.4170805871265486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2.2647918914323162E-21</v>
      </c>
      <c r="AC168" s="24">
        <f t="shared" si="163"/>
        <v>5.4170805871265486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81.468423638987247</v>
      </c>
      <c r="T169" s="62">
        <f t="shared" si="142"/>
        <v>374.8974500004777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5.3108549409059034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1.601449704408098E-21</v>
      </c>
      <c r="AC169" s="24">
        <f t="shared" si="163"/>
        <v>5.3108549409059034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81.468423638987247</v>
      </c>
      <c r="T170" s="62">
        <f t="shared" si="142"/>
        <v>374.8974500004777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5.2067123148163983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1.1323959457161581E-21</v>
      </c>
      <c r="AC170" s="24">
        <f t="shared" si="163"/>
        <v>5.2067123148163983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81.468423638987247</v>
      </c>
      <c r="T171" s="62">
        <f t="shared" si="142"/>
        <v>374.8974500004777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5.1046118621037788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8.0072485220404898E-22</v>
      </c>
      <c r="AC171" s="24">
        <f t="shared" si="163"/>
        <v>5.1046118621037788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81.468423638987247</v>
      </c>
      <c r="T172" s="62">
        <f t="shared" si="142"/>
        <v>374.8974500004777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5.0045135369937261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5.6619797285807906E-22</v>
      </c>
      <c r="AC172" s="24">
        <f t="shared" si="163"/>
        <v>5.0045135369937261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81.468423638987247</v>
      </c>
      <c r="T173" s="62">
        <f t="shared" si="142"/>
        <v>374.8974500004777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4.9063780789851323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4.0036242610202449E-22</v>
      </c>
      <c r="AC173" s="24">
        <f t="shared" si="163"/>
        <v>4.9063780789851323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81.468423638987247</v>
      </c>
      <c r="T174" s="62">
        <f t="shared" si="142"/>
        <v>374.8974500004777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4.8101669974513674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2.8309898642903953E-22</v>
      </c>
      <c r="AC174" s="24">
        <f t="shared" si="163"/>
        <v>4.8101669974513674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81.468423638987247</v>
      </c>
      <c r="T175" s="62">
        <f t="shared" si="142"/>
        <v>374.8974500004777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4.7158425565435147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2.0018121305101224E-22</v>
      </c>
      <c r="AC175" s="24">
        <f t="shared" si="163"/>
        <v>4.7158425565435147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81.468423638987247</v>
      </c>
      <c r="T176" s="62">
        <f t="shared" si="142"/>
        <v>374.8974500004777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4.6233677603896366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1.4154949321451977E-22</v>
      </c>
      <c r="AC176" s="24">
        <f t="shared" si="163"/>
        <v>4.6233677603896366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81.468423638987247</v>
      </c>
      <c r="T177" s="62">
        <f t="shared" si="142"/>
        <v>374.8974500004777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4.5327063385842798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1.0009060652550612E-22</v>
      </c>
      <c r="AC177" s="24">
        <f t="shared" si="163"/>
        <v>4.5327063385842798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81.468423638987247</v>
      </c>
      <c r="T178" s="62">
        <f t="shared" si="142"/>
        <v>374.8974500004777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4.443822731962519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7.0774746607259883E-23</v>
      </c>
      <c r="AC178" s="24">
        <f t="shared" si="163"/>
        <v>4.443822731962519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81.468423638987247</v>
      </c>
      <c r="T179" s="62">
        <f t="shared" si="142"/>
        <v>374.8974500004777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4.3566820786529643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5.0045303262753061E-23</v>
      </c>
      <c r="AC179" s="24">
        <f t="shared" si="163"/>
        <v>4.3566820786529643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81.468423638987247</v>
      </c>
      <c r="T180" s="62">
        <f t="shared" si="142"/>
        <v>374.8974500004777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4.2712502004042596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3.5387373303629941E-23</v>
      </c>
      <c r="AC180" s="24">
        <f t="shared" si="163"/>
        <v>4.2712502004042596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81.468423638987247</v>
      </c>
      <c r="T181" s="62">
        <f t="shared" si="142"/>
        <v>374.8974500004777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4.187493589179712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2.5022651631376531E-23</v>
      </c>
      <c r="AC181" s="24">
        <f t="shared" si="163"/>
        <v>4.187493589179712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81.468423638987247</v>
      </c>
      <c r="T182" s="62">
        <f t="shared" si="142"/>
        <v>374.8974500004777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4.1053793940147889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1.7693686651814971E-23</v>
      </c>
      <c r="AC182" s="24">
        <f t="shared" si="163"/>
        <v>4.1053793940147889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81.468423638987247</v>
      </c>
      <c r="T183" s="62">
        <f t="shared" si="142"/>
        <v>374.8974500004777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4.0248754081323366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1.2511325815688265E-23</v>
      </c>
      <c r="AC183" s="24">
        <f t="shared" si="163"/>
        <v>4.0248754081323366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81.468423638987247</v>
      </c>
      <c r="T184" s="62">
        <f t="shared" si="142"/>
        <v>374.8974500004777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3.9459500563104561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8.8468433259074853E-24</v>
      </c>
      <c r="AC184" s="24">
        <f t="shared" si="163"/>
        <v>3.9459500563104561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81.468423638987247</v>
      </c>
      <c r="T185" s="62">
        <f t="shared" si="142"/>
        <v>374.8974500004777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3.8685723824980913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6.2556629078441326E-24</v>
      </c>
      <c r="AC185" s="24">
        <f t="shared" si="163"/>
        <v>3.8685723824980913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81.468423638987247</v>
      </c>
      <c r="T186" s="62">
        <f t="shared" si="142"/>
        <v>374.8974500004777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3.7927120376734664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4.4234216629537427E-24</v>
      </c>
      <c r="AC186" s="24">
        <f t="shared" si="163"/>
        <v>3.7927120376734664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81.468423638987247</v>
      </c>
      <c r="T187" s="62">
        <f t="shared" si="142"/>
        <v>374.8974500004777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3.7183392679406109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3.1278314539220663E-24</v>
      </c>
      <c r="AC187" s="24">
        <f t="shared" si="163"/>
        <v>3.7183392679406109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81.468423638987247</v>
      </c>
      <c r="T188" s="62">
        <f t="shared" si="142"/>
        <v>374.8974500004777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3.6454249028593062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2.2117108314768713E-24</v>
      </c>
      <c r="AC188" s="24">
        <f t="shared" si="163"/>
        <v>3.6454249028593062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81.468423638987247</v>
      </c>
      <c r="T189" s="62">
        <f t="shared" si="142"/>
        <v>374.8974500004777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3.5739403440038746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1.5639157269610332E-24</v>
      </c>
      <c r="AC189" s="24">
        <f t="shared" si="163"/>
        <v>3.5739403440038746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81.468423638987247</v>
      </c>
      <c r="T190" s="62">
        <f t="shared" si="142"/>
        <v>374.8974500004777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3.5038575537463226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1.1058554157384357E-24</v>
      </c>
      <c r="AC190" s="24">
        <f t="shared" si="163"/>
        <v>3.5038575537463226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81.468423638987247</v>
      </c>
      <c r="T191" s="62">
        <f t="shared" si="142"/>
        <v>374.8974500004777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3.4351490442594397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7.8195786348051658E-25</v>
      </c>
      <c r="AC191" s="24">
        <f t="shared" si="163"/>
        <v>3.4351490442594397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81.468423638987247</v>
      </c>
      <c r="T192" s="62">
        <f t="shared" si="142"/>
        <v>374.8974500004777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3.3677878667355419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5.5292770786921783E-25</v>
      </c>
      <c r="AC192" s="24">
        <f t="shared" si="163"/>
        <v>3.3677878667355419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81.468423638987247</v>
      </c>
      <c r="T193" s="62">
        <f t="shared" si="142"/>
        <v>374.8974500004777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3.3017476008166264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3.9097893174025829E-25</v>
      </c>
      <c r="AC193" s="24">
        <f t="shared" si="163"/>
        <v>3.3017476008166264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81.468423638987247</v>
      </c>
      <c r="T194" s="62">
        <f t="shared" si="142"/>
        <v>374.8974500004777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3.2370023442317959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2.7646385393460892E-25</v>
      </c>
      <c r="AC194" s="24">
        <f t="shared" si="163"/>
        <v>3.2370023442317959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81.468423638987247</v>
      </c>
      <c r="T195" s="62">
        <f t="shared" si="142"/>
        <v>374.8974500004777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3.1735267026378868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1.9548946587012914E-25</v>
      </c>
      <c r="AC195" s="24">
        <f t="shared" si="163"/>
        <v>3.1735267026378868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81.468423638987247</v>
      </c>
      <c r="T196" s="62">
        <f t="shared" si="142"/>
        <v>374.8974500004777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3.1112957796593159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1.3823192696730446E-25</v>
      </c>
      <c r="AC196" s="24">
        <f t="shared" si="163"/>
        <v>3.1112957796593159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81.468423638987247</v>
      </c>
      <c r="T197" s="62">
        <f t="shared" ref="T197:T203" si="204">$T$3</f>
        <v>374.8974500004777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3.0502851671232398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9.7744732935064572E-26</v>
      </c>
      <c r="AC197" s="24">
        <f t="shared" si="163"/>
        <v>3.0502851671232398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81.468423638987247</v>
      </c>
      <c r="T198" s="62">
        <f t="shared" si="204"/>
        <v>374.8974500004777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2.9904709354861967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6.9115963483652229E-26</v>
      </c>
      <c r="AC198" s="24">
        <f t="shared" si="163"/>
        <v>2.9904709354861967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81.468423638987247</v>
      </c>
      <c r="T199" s="62">
        <f t="shared" si="204"/>
        <v>374.8974500004777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2.9318296244484774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4.8872366467532286E-26</v>
      </c>
      <c r="AC199" s="24">
        <f t="shared" si="163"/>
        <v>2.9318296244484774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81.468423638987247</v>
      </c>
      <c r="T200" s="62">
        <f t="shared" si="204"/>
        <v>374.8974500004777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2.8743382337525398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3.4557981741826115E-26</v>
      </c>
      <c r="AC200" s="24">
        <f t="shared" si="163"/>
        <v>2.8743382337525398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81.468423638987247</v>
      </c>
      <c r="T201" s="62">
        <f t="shared" si="204"/>
        <v>374.8974500004777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2.8179742141618638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2.4436183233766143E-26</v>
      </c>
      <c r="AC201" s="24">
        <f t="shared" si="163"/>
        <v>2.8179742141618638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81.468423638987247</v>
      </c>
      <c r="T202" s="62">
        <f t="shared" si="204"/>
        <v>374.8974500004777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2.7627154586167033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1.7278990870913057E-26</v>
      </c>
      <c r="AC202" s="24">
        <f t="shared" si="163"/>
        <v>2.7627154586167033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81.468423638987247</v>
      </c>
      <c r="T203" s="62">
        <f t="shared" si="204"/>
        <v>374.8974500004777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2.7085402935632708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1.2218091616883072E-26</v>
      </c>
      <c r="AC203" s="24">
        <f t="shared" si="163"/>
        <v>2.7085402935632708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1.3254333733115309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P17" sqref="P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5.69</v>
      </c>
      <c r="C6" s="156">
        <f ca="1">IF(OR('Données projet'!B9="",'Données projet'!C9="",'Données projet'!C9=0%),0,Calculateur!S3)</f>
        <v>81.468423638987247</v>
      </c>
      <c r="D6" s="156">
        <f>IF(OR('Données projet'!B9="",'Données projet'!C9="",'Données projet'!C9=0%),0,Calculateur!T3)</f>
        <v>374.8974500004777</v>
      </c>
      <c r="E6" s="156">
        <f ca="1">MIN(C6,D6)</f>
        <v>81.468423638987247</v>
      </c>
      <c r="F6" s="156">
        <f ca="1">E6*B6</f>
        <v>463.55533050583745</v>
      </c>
      <c r="G6" s="156">
        <f ca="1">F6*(100%-'Données projet'!$C$24)*(100%-'Données projet'!$C$25)*(100%-'Données projet'!$C$26)*(100%-'Données projet'!$C$27)</f>
        <v>333.75983796420297</v>
      </c>
      <c r="H6" s="157">
        <f>IF(OR('Données projet'!B9="",'Données projet'!C9="",'Données projet'!C9=0%),0,AVERAGE(Calculateur!$AC$3:$AC$33)*B6)</f>
        <v>184.6086916562445</v>
      </c>
      <c r="I6" s="158">
        <f>H6*(100%-'Données projet'!$C$24)*(100%-'Données projet'!$C$25)*(100%-'Données projet'!$C$26)*(100%-'Données projet'!$C$27)</f>
        <v>132.91825799249605</v>
      </c>
      <c r="J6" s="159">
        <f>IF(OR('Données projet'!B9="",'Données projet'!C9="",'Données projet'!C9=0%),0,SUM(Calculateur!$V$3:$V$33)*VLOOKUP('Données projet'!$B$9,Paramètres!$A$1:$I$89,9,0)*B6)</f>
        <v>1640.9960000000003</v>
      </c>
      <c r="K6" s="160">
        <f>J6*(100%-'Données projet'!$C$24)*(100%-'Données projet'!$C$25)*(100%-'Données projet'!$C$26)*(100%-'Données projet'!$C$27)</f>
        <v>1181.5171200000002</v>
      </c>
      <c r="L6" s="161">
        <f ca="1">G6+I6+K6</f>
        <v>1648.1952159566993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463.55533050583745</v>
      </c>
      <c r="G16" s="175">
        <f t="shared" ca="1" si="3"/>
        <v>333.75983796420297</v>
      </c>
      <c r="H16" s="176">
        <f t="shared" si="3"/>
        <v>184.6086916562445</v>
      </c>
      <c r="I16" s="176">
        <f t="shared" si="3"/>
        <v>132.91825799249605</v>
      </c>
      <c r="J16" s="177">
        <f t="shared" si="3"/>
        <v>1640.9960000000003</v>
      </c>
      <c r="K16" s="177">
        <f t="shared" si="3"/>
        <v>1181.5171200000002</v>
      </c>
      <c r="L16" s="178">
        <f t="shared" ca="1" si="3"/>
        <v>1648.1952159566993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4" zoomScale="80" zoomScaleNormal="80" workbookViewId="0">
      <selection activeCell="P22" sqref="P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5.69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280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2022-08-08T10:03:30Z</dcterms:modified>
</cp:coreProperties>
</file>