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6 - Sarbazan (40) LABATUT Josette\doc fin\"/>
    </mc:Choice>
  </mc:AlternateContent>
  <xr:revisionPtr revIDLastSave="0" documentId="13_ncr:1_{7FF1D034-3511-406C-A968-4EDC7CEE919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<sst xmlns="http://schemas.openxmlformats.org/spreadsheetml/2006/main" count="1170" uniqueCount="324">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</sst>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265.07419845298068</c:v>
                </c:pt>
                <c:pt idx="24">
                  <c:v>284.80469799007506</c:v>
                </c:pt>
                <c:pt idx="25">
                  <c:v>304.50460499414316</c:v>
                </c:pt>
                <c:pt idx="26">
                  <c:v>324.17617636289475</c:v>
                </c:pt>
                <c:pt idx="27">
                  <c:v>343.8213727442751</c:v>
                </c:pt>
                <c:pt idx="28">
                  <c:v>363.44191248233687</c:v>
                </c:pt>
                <c:pt idx="29">
                  <c:v>383.03931329811934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K18" sqref="K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5.5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46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15.375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190.54621895089903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190.54621895089903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190.54621895089903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190.54621895089903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190.54621895089903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190.54621895089903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190.54621895089903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190.54621895089903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190.54621895089903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190.54621895089903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190.54621895089903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190.54621895089903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190.54621895089903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190.54621895089903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190.54621895089903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190.54621895089903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190.54621895089903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190.54621895089903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190.54621895089903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190.54621895089903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190.54621895089903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190.54621895089903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190.54621895089903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46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9.3489895936918934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23.524032382096241</v>
      </c>
      <c r="AC25" s="24">
        <f t="shared" si="3"/>
        <v>32.873021975788134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15.375</v>
      </c>
      <c r="N26" s="14">
        <f>IF('Données projet'!$A$36&gt;35,N25+M26-V25,IF(A26&lt;'Données projet'!$A$36,$K$205^A26,IF(A26='Données projet'!$A$36,'Données projet'!$B$36,N25+M26-V25)))</f>
        <v>201.37500000000009</v>
      </c>
      <c r="O26" s="14">
        <f>N26*VLOOKUP('Données projet'!$B$9,Paramètres!$A$1:$I$89,3,0)*VLOOKUP('Données projet'!$B$9,Paramètres!$A$1:$I$89,5,0)</f>
        <v>120.42225000000006</v>
      </c>
      <c r="P26" s="14">
        <f t="shared" si="33"/>
        <v>31.773462030419477</v>
      </c>
      <c r="Q26" s="22">
        <f t="shared" si="2"/>
        <v>265.07419845298068</v>
      </c>
      <c r="R26" s="62">
        <f t="shared" si="0"/>
        <v>488.55939516252715</v>
      </c>
      <c r="S26" s="62">
        <f ca="1">AVERAGE(OFFSET($R$3,0,0,'Données projet'!$E$9+1,1))-AVERAGE(OFFSET($H$3,0,0,'Données projet'!$E$9+1,1))</f>
        <v>190.54621895089903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9.1656616100801909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16.634002818232187</v>
      </c>
      <c r="AC26" s="24">
        <f t="shared" si="3"/>
        <v>25.799664428312376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15.375</v>
      </c>
      <c r="N27" s="14">
        <f>IF('Données projet'!$A$36&gt;35,N26+M27-V26,IF(A27&lt;'Données projet'!$A$36,$K$205^A27,IF(A27='Données projet'!$A$36,'Données projet'!$B$36,N26+M27-V26)))</f>
        <v>216.75000000000009</v>
      </c>
      <c r="O27" s="14">
        <f>N27*VLOOKUP('Données projet'!$B$9,Paramètres!$A$1:$I$89,3,0)*VLOOKUP('Données projet'!$B$9,Paramètres!$A$1:$I$89,5,0)</f>
        <v>129.61650000000006</v>
      </c>
      <c r="P27" s="14">
        <f t="shared" si="33"/>
        <v>33.907728511047814</v>
      </c>
      <c r="Q27" s="22">
        <f t="shared" si="2"/>
        <v>284.80469799007506</v>
      </c>
      <c r="R27" s="62">
        <f t="shared" si="0"/>
        <v>510.57540617369489</v>
      </c>
      <c r="S27" s="62">
        <f ca="1">AVERAGE(OFFSET($R$3,0,0,'Données projet'!$E$9+1,1))-AVERAGE(OFFSET($H$3,0,0,'Données projet'!$E$9+1,1))</f>
        <v>190.54621895089903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8.9859285764080852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11.762016191048122</v>
      </c>
      <c r="AC27" s="24">
        <f t="shared" si="3"/>
        <v>20.747944767456207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15.375</v>
      </c>
      <c r="N28" s="14">
        <f>IF('Données projet'!$A$36&gt;35,N27+M28-V27,IF(A28&lt;'Données projet'!$A$36,$K$205^A28,IF(A28='Données projet'!$A$36,'Données projet'!$B$36,N27+M28-V27)))</f>
        <v>232.12500000000009</v>
      </c>
      <c r="O28" s="14">
        <f>N28*VLOOKUP('Données projet'!$B$9,Paramètres!$A$1:$I$89,3,0)*VLOOKUP('Données projet'!$B$9,Paramètres!$A$1:$I$89,5,0)</f>
        <v>138.81075000000007</v>
      </c>
      <c r="P28" s="14">
        <f t="shared" si="33"/>
        <v>36.024429900943367</v>
      </c>
      <c r="Q28" s="22">
        <f t="shared" si="2"/>
        <v>304.50460499414316</v>
      </c>
      <c r="R28" s="62">
        <f t="shared" si="0"/>
        <v>532.54237896047528</v>
      </c>
      <c r="S28" s="62">
        <f ca="1">AVERAGE(OFFSET($R$3,0,0,'Données projet'!$E$9+1,1))-AVERAGE(OFFSET($H$3,0,0,'Données projet'!$E$9+1,1))</f>
        <v>190.54621895089903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8.809719997899963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8.3170014091160951</v>
      </c>
      <c r="AC28" s="24">
        <f t="shared" si="3"/>
        <v>17.126721407016056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15.375</v>
      </c>
      <c r="N29" s="14">
        <f>IF('Données projet'!$A$36&gt;35,N28+M29-V28,IF(A29&lt;'Données projet'!$A$36,$K$205^A29,IF(A29='Données projet'!$A$36,'Données projet'!$B$36,N28+M29-V28)))</f>
        <v>247.50000000000009</v>
      </c>
      <c r="O29" s="14">
        <f>N29*VLOOKUP('Données projet'!$B$9,Paramètres!$A$1:$I$89,3,0)*VLOOKUP('Données projet'!$B$9,Paramètres!$A$1:$I$89,5,0)</f>
        <v>148.00500000000008</v>
      </c>
      <c r="P29" s="14">
        <f t="shared" si="33"/>
        <v>38.124862026542374</v>
      </c>
      <c r="Q29" s="22">
        <f t="shared" si="2"/>
        <v>324.17617636289475</v>
      </c>
      <c r="R29" s="62">
        <f t="shared" si="0"/>
        <v>554.4628904120849</v>
      </c>
      <c r="S29" s="62">
        <f ca="1">AVERAGE(OFFSET($R$3,0,0,'Données projet'!$E$9+1,1))-AVERAGE(OFFSET($H$3,0,0,'Données projet'!$E$9+1,1))</f>
        <v>190.54621895089903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8.6369667621397639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5.8810080955240629</v>
      </c>
      <c r="AC29" s="24">
        <f t="shared" si="3"/>
        <v>14.517974857663827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15.375</v>
      </c>
      <c r="N30" s="14">
        <f>IF('Données projet'!$A$36&gt;35,N29+M30-V29,IF(A30&lt;'Données projet'!$A$36,$K$205^A30,IF(A30='Données projet'!$A$36,'Données projet'!$B$36,N29+M30-V29)))</f>
        <v>262.87500000000011</v>
      </c>
      <c r="O30" s="14">
        <f>N30*VLOOKUP('Données projet'!$B$9,Paramètres!$A$1:$I$89,3,0)*VLOOKUP('Données projet'!$B$9,Paramètres!$A$1:$I$89,5,0)</f>
        <v>157.19925000000009</v>
      </c>
      <c r="P30" s="14">
        <f t="shared" si="33"/>
        <v>40.210150618722466</v>
      </c>
      <c r="Q30" s="22">
        <f t="shared" si="2"/>
        <v>343.8213727442751</v>
      </c>
      <c r="R30" s="62">
        <f t="shared" si="0"/>
        <v>576.3392156168386</v>
      </c>
      <c r="S30" s="62">
        <f ca="1">AVERAGE(OFFSET($R$3,0,0,'Données projet'!$E$9+1,1))-AVERAGE(OFFSET($H$3,0,0,'Données projet'!$E$9+1,1))</f>
        <v>190.54621895089903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8.467601111963754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4.1585007045580484</v>
      </c>
      <c r="AC30" s="24">
        <f t="shared" si="3"/>
        <v>12.626101816521803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15.375</v>
      </c>
      <c r="N31" s="14">
        <f>IF('Données projet'!$A$36&gt;35,N30+M31-V30,IF(A31&lt;'Données projet'!$A$36,$K$205^A31,IF(A31='Données projet'!$A$36,'Données projet'!$B$36,N30+M31-V30)))</f>
        <v>278.25000000000011</v>
      </c>
      <c r="O31" s="14">
        <f>N31*VLOOKUP('Données projet'!$B$9,Paramètres!$A$1:$I$89,3,0)*VLOOKUP('Données projet'!$B$9,Paramètres!$A$1:$I$89,5,0)</f>
        <v>166.39350000000007</v>
      </c>
      <c r="P31" s="14">
        <f t="shared" si="33"/>
        <v>42.281282286509146</v>
      </c>
      <c r="Q31" s="22">
        <f t="shared" si="2"/>
        <v>363.44191248233687</v>
      </c>
      <c r="R31" s="62">
        <f t="shared" si="0"/>
        <v>598.17338190432099</v>
      </c>
      <c r="S31" s="62">
        <f ca="1">AVERAGE(OFFSET($R$3,0,0,'Données projet'!$E$9+1,1))-AVERAGE(OFFSET($H$3,0,0,'Données projet'!$E$9+1,1))</f>
        <v>190.54621895089903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8.3015566188848489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2.9405040477620319</v>
      </c>
      <c r="AC31" s="24">
        <f t="shared" si="3"/>
        <v>11.24206066664688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15.375</v>
      </c>
      <c r="N32" s="14">
        <f>IF('Données projet'!$A$36&gt;35,N31+M32-V31,IF(A32&lt;'Données projet'!$A$36,$K$205^A32,IF(A32='Données projet'!$A$36,'Données projet'!$B$36,N31+M32-V31)))</f>
        <v>293.62500000000011</v>
      </c>
      <c r="O32" s="14">
        <f>N32*VLOOKUP('Données projet'!$B$9,Paramètres!$A$1:$I$89,3,0)*VLOOKUP('Données projet'!$B$9,Paramètres!$A$1:$I$89,5,0)</f>
        <v>175.58775000000009</v>
      </c>
      <c r="P32" s="14">
        <f t="shared" si="33"/>
        <v>44.339128448680881</v>
      </c>
      <c r="Q32" s="22">
        <f t="shared" si="2"/>
        <v>383.03931329811934</v>
      </c>
      <c r="R32" s="62">
        <f t="shared" si="0"/>
        <v>619.96721062089523</v>
      </c>
      <c r="S32" s="62">
        <f ca="1">AVERAGE(OFFSET($R$3,0,0,'Données projet'!$E$9+1,1))-AVERAGE(OFFSET($H$3,0,0,'Données projet'!$E$9+1,1))</f>
        <v>190.54621895089903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8.138768157038081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2.0792503522790247</v>
      </c>
      <c r="AC32" s="24">
        <f t="shared" si="3"/>
        <v>10.218018509317105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15.375</v>
      </c>
      <c r="M33" s="13">
        <f t="array" ref="M33">INDEX(L:L,MIN(IF(ISNUMBER(L33:L229),ROW(L33:L229),"")))</f>
        <v>15.375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190.54621895089903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52.101713854542218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43.313481704188099</v>
      </c>
      <c r="AC33" s="24">
        <f t="shared" si="3"/>
        <v>139.36401027586595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190.54621895089903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51.080031024762192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30.627256629830867</v>
      </c>
      <c r="AC34" s="24">
        <f t="shared" si="3"/>
        <v>124.4543197221209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190.54621895089903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50.078382772109158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21.656740852094053</v>
      </c>
      <c r="AC35" s="24">
        <f t="shared" si="3"/>
        <v>113.31323585187579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190.54621895089903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49.096376230745541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15.313628314915436</v>
      </c>
      <c r="AC36" s="24">
        <f t="shared" si="3"/>
        <v>104.85116110796994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190.54621895089903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48.133626238693218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10.828370426047028</v>
      </c>
      <c r="AC37" s="24">
        <f t="shared" si="3"/>
        <v>98.297287674144883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190.54621895089903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47.189755186765524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7.6568141574577187</v>
      </c>
      <c r="AC38" s="24">
        <f t="shared" si="3"/>
        <v>93.106234752422665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190.54621895089903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46.264392870461641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5.4141852130235151</v>
      </c>
      <c r="AC39" s="24">
        <f t="shared" si="3"/>
        <v>88.892030929108998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190.54621895089903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45.357176344765193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3.8284070787288602</v>
      </c>
      <c r="AC40" s="24">
        <f t="shared" si="3"/>
        <v>85.38143244408387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190.54621895089903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44.467749781790211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2.707092606511758</v>
      </c>
      <c r="AC41" s="24">
        <f t="shared" si="3"/>
        <v>82.380914013966802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190.54621895089903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43.595764331218533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1.9142035393644303</v>
      </c>
      <c r="AC42" s="24">
        <f t="shared" si="3"/>
        <v>79.753327616237144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190.54621895089903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42.740877983473958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1.3535463032558792</v>
      </c>
      <c r="AC43" s="24">
        <f t="shared" si="3"/>
        <v>77.401397559359083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190.54621895089903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41.902755435579465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0.95710176968221539</v>
      </c>
      <c r="AC44" s="24">
        <f t="shared" si="3"/>
        <v>75.256049542213262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190.54621895089903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41.081067959644912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0.67677315162793972</v>
      </c>
      <c r="AC45" s="24">
        <f t="shared" si="3"/>
        <v>73.268157865128785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190.54621895089903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40.275493273933563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0.47855088484110775</v>
      </c>
      <c r="AC46" s="24">
        <f t="shared" si="3"/>
        <v>71.402709643940881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190.54621895089903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39.485715416456969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0.33838657581396991</v>
      </c>
      <c r="AC47" s="24">
        <f t="shared" si="3"/>
        <v>69.634678108002007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190.54621895089903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38.711424621048565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0.2392754424205539</v>
      </c>
      <c r="AC48" s="24">
        <f t="shared" si="3"/>
        <v>67.94610440764545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190.54621895089903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37.952317195867366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0.16919328790698496</v>
      </c>
      <c r="AC49" s="24">
        <f t="shared" si="3"/>
        <v>66.324033971357139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190.54621895089903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37.208095404284158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0.11963772121027695</v>
      </c>
      <c r="AC50" s="24">
        <f t="shared" si="3"/>
        <v>64.759057125203029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190.54621895089903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36.478467348103429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8.4596643953492479E-2</v>
      </c>
      <c r="AC51" s="24">
        <f t="shared" si="3"/>
        <v>63.244276994442842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190.54621895089903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35.763146853075234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5.9818860605138476E-2</v>
      </c>
      <c r="AC52" s="24">
        <f t="shared" si="3"/>
        <v>61.774579543412045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190.54621895089903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35.061853356652115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4.2298321976746239E-2</v>
      </c>
      <c r="AC53" s="24">
        <f t="shared" si="3"/>
        <v>60.346117263450459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190.54621895089903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34.374311797947058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2.9909430302569238E-2</v>
      </c>
      <c r="AC54" s="24">
        <f t="shared" si="3"/>
        <v>58.955943936737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190.54621895089903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33.700252509849264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2.114916098837312E-2</v>
      </c>
      <c r="AC55" s="24">
        <f t="shared" si="3"/>
        <v>57.601756230742438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190.54621895089903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33.039411113255504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1.4954715151284619E-2</v>
      </c>
      <c r="AC56" s="24">
        <f t="shared" si="3"/>
        <v>56.28171083705773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190.54621895089903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32.391528413375489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1.057458049418656E-2</v>
      </c>
      <c r="AC57" s="24">
        <f t="shared" si="3"/>
        <v>54.994295031786073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190.54621895089903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31.7563502980707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7.4773575756423094E-3</v>
      </c>
      <c r="AC58" s="24">
        <f t="shared" si="3"/>
        <v>53.738235014214176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190.54621895089903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31.133627638186638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5.2872902470932799E-3</v>
      </c>
      <c r="AC59" s="24">
        <f t="shared" si="3"/>
        <v>52.512430962197669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190.54621895089903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30.523116189839588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3.7386787878211547E-3</v>
      </c>
      <c r="AC60" s="24">
        <f t="shared" si="3"/>
        <v>51.315910982463706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190.54621895089903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29.924576498619405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2.64364512354664E-3</v>
      </c>
      <c r="AC61" s="24">
        <f t="shared" si="3"/>
        <v>50.147798424897452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190.54621895089903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29.337773805670889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1.8693393939105774E-3</v>
      </c>
      <c r="AC62" s="24">
        <f t="shared" si="3"/>
        <v>49.007288649767133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190.54621895089903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28.762477955616792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1.32182256177332E-3</v>
      </c>
      <c r="AC63" s="24">
        <f t="shared" si="3"/>
        <v>47.893632482278285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190.54621895089903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28.198463306286435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9.3466969695528868E-4</v>
      </c>
      <c r="AC64" s="24">
        <f t="shared" si="3"/>
        <v>46.806124398795319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190.54621895089903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27.64550864021448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6.6091128088665999E-4</v>
      </c>
      <c r="AC65" s="24">
        <f t="shared" si="3"/>
        <v>45.744094061790292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190.54621895089903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27.103397077875151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4.6733484847764434E-4</v>
      </c>
      <c r="AC66" s="24">
        <f t="shared" si="3"/>
        <v>44.706900225556055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190.54621895089903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26.571915992617892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3.3045564044332999E-4</v>
      </c>
      <c r="AC67" s="24">
        <f t="shared" si="3"/>
        <v>43.693926321085435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190.54621895089903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26.050856927271077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2.3366742423882217E-4</v>
      </c>
      <c r="AC68" s="24">
        <f t="shared" ref="AC68:AC131" si="57">SUM(Z68:AB68)</f>
        <v>42.704577231009949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190.54621895089903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25.540015512381064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1.65227820221665E-4</v>
      </c>
      <c r="AC69" s="24">
        <f t="shared" si="57"/>
        <v>41.738276908677094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190.54621895089903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25.039191386054547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1.1683371211941109E-4</v>
      </c>
      <c r="AC70" s="24">
        <f t="shared" si="57"/>
        <v>40.794466596694647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190.54621895089903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24.548188115372739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8.2613910110832499E-5</v>
      </c>
      <c r="AC71" s="24">
        <f t="shared" si="57"/>
        <v>39.872603471865965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190.54621895089903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24.066813119346577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5.8416856059705543E-5</v>
      </c>
      <c r="AC72" s="24">
        <f t="shared" si="57"/>
        <v>38.972159594068181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190.54621895089903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23.594877593382733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4.1306955055416249E-5</v>
      </c>
      <c r="AC73" s="24">
        <f t="shared" si="57"/>
        <v>38.09262107242597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190.54621895089903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23.132196435230792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2.9208428029852771E-5</v>
      </c>
      <c r="AC74" s="24">
        <f t="shared" si="57"/>
        <v>37.233487387450232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190.54621895089903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22.678588172382568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2.0653477527708125E-5</v>
      </c>
      <c r="AC75" s="24">
        <f t="shared" si="57"/>
        <v>36.394270825714401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190.54621895089903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22.233874890895077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1.4604214014926386E-5</v>
      </c>
      <c r="AC76" s="24">
        <f t="shared" si="57"/>
        <v>35.574495996302062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190.54621895089903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21.797882165609238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1.0326738763854062E-5</v>
      </c>
      <c r="AC77" s="24">
        <f t="shared" si="57"/>
        <v>34.773699407213847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190.54621895089903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21.37043899173695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7.3021070074631928E-6</v>
      </c>
      <c r="AC78" s="24">
        <f t="shared" si="57"/>
        <v>33.991429086254769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190.54621895089903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20.951377717789708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5.1633693819270312E-6</v>
      </c>
      <c r="AC79" s="24">
        <f t="shared" si="57"/>
        <v>33.227244235402786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190.54621895089903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20.540533979822431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3.6510535037315964E-6</v>
      </c>
      <c r="AC80" s="24">
        <f t="shared" si="57"/>
        <v>32.480714910828347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190.54621895089903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20.137746636966757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2.5816846909635156E-6</v>
      </c>
      <c r="AC81" s="24">
        <f t="shared" si="57"/>
        <v>31.751421722976929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190.54621895089903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19.74285770822846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1.8255267518657982E-6</v>
      </c>
      <c r="AC82" s="24">
        <f t="shared" si="57"/>
        <v>31.038955552713418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190.54621895089903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19.355712310524257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1.2908423454817578E-6</v>
      </c>
      <c r="AC83" s="24">
        <f t="shared" si="57"/>
        <v>30.342917280650525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190.54621895089903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18.976158597933658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9.127633759328991E-7</v>
      </c>
      <c r="AC84" s="24">
        <f t="shared" si="57"/>
        <v>29.662917527579008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190.54621895089903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18.604047702142054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6.454211727408789E-7</v>
      </c>
      <c r="AC85" s="24">
        <f t="shared" si="57"/>
        <v>28.998576404481383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190.54621895089903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18.23923367405169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4.5638168796644955E-7</v>
      </c>
      <c r="AC86" s="24">
        <f t="shared" si="57"/>
        <v>28.349523271010636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190.54621895089903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17.881573426537592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3.2271058637043945E-7</v>
      </c>
      <c r="AC87" s="24">
        <f t="shared" si="57"/>
        <v>27.715396501599354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190.54621895089903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17.530926678326036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2.2819084398322478E-7</v>
      </c>
      <c r="AC88" s="24">
        <f t="shared" si="57"/>
        <v>27.095843258566745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190.54621895089903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17.187155898973508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1.6135529318521972E-7</v>
      </c>
      <c r="AC89" s="24">
        <f t="shared" si="57"/>
        <v>26.490519271734772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190.54621895089903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16.850126254924614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1.1409542199161239E-7</v>
      </c>
      <c r="AC90" s="24">
        <f t="shared" si="57"/>
        <v>25.899088624167504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190.54621895089903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16.519705556627734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8.0677646592609862E-8</v>
      </c>
      <c r="AC91" s="24">
        <f t="shared" si="57"/>
        <v>25.321223543721597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190.54621895089903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16.195764206687731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5.7047710995806194E-8</v>
      </c>
      <c r="AC92" s="24">
        <f t="shared" si="57"/>
        <v>24.756604200148995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190.54621895089903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15.878175149035336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4.0338823296304931E-8</v>
      </c>
      <c r="AC93" s="24">
        <f t="shared" si="57"/>
        <v>24.204918507531477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190.54621895089903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15.566813819093307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2.8523855497903097E-8</v>
      </c>
      <c r="AC94" s="24">
        <f t="shared" si="57"/>
        <v>23.665861931855069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190.54621895089903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15.261558094919781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2.0169411648152465E-8</v>
      </c>
      <c r="AC95" s="24">
        <f t="shared" si="57"/>
        <v>23.139137303553188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190.54621895089903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14.962288249309692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1.4261927748951548E-8</v>
      </c>
      <c r="AC96" s="24">
        <f t="shared" si="57"/>
        <v>22.624454634863181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190.54621895089903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14.668886902835434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1.0084705824076233E-8</v>
      </c>
      <c r="AC97" s="24">
        <f t="shared" si="57"/>
        <v>22.121530941852914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190.54621895089903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14.381238977808385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7.1309638744757742E-9</v>
      </c>
      <c r="AC98" s="24">
        <f t="shared" si="57"/>
        <v>21.630090070983442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190.54621895089903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14.099231653143207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5.0423529120381164E-9</v>
      </c>
      <c r="AC99" s="24">
        <f t="shared" si="57"/>
        <v>21.149862530081265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190.54621895089903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13.822754320107229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3.5654819372378871E-9</v>
      </c>
      <c r="AC100" s="24">
        <f t="shared" si="57"/>
        <v>20.680585323599864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190.54621895089903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13.551698538937565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2.5211764560190582E-9</v>
      </c>
      <c r="AC101" s="24">
        <f t="shared" si="57"/>
        <v>20.222001792055231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190.54621895089903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13.285957996308936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1.7827409686189436E-9</v>
      </c>
      <c r="AC102" s="24">
        <f t="shared" si="57"/>
        <v>19.7738614555246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190.54621895089903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13.025428463635528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1.2605882280095291E-9</v>
      </c>
      <c r="AC103" s="24">
        <f t="shared" si="57"/>
        <v>19.335919861101523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190.54621895089903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12.770007756190521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8.9137048430947178E-10</v>
      </c>
      <c r="AC104" s="24">
        <f t="shared" si="57"/>
        <v>18.907938434203739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190.54621895089903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12.519595693027263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6.3029411400476455E-10</v>
      </c>
      <c r="AC105" s="24">
        <f t="shared" si="57"/>
        <v>18.489684333633765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190.54621895089903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12.274094057686359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4.4568524215473589E-10</v>
      </c>
      <c r="AC106" s="24">
        <f t="shared" si="57"/>
        <v>18.080930310294786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190.54621895089903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12.033406559673278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3.1514705700238227E-10</v>
      </c>
      <c r="AC107" s="24">
        <f t="shared" si="57"/>
        <v>17.68145456946753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190.54621895089903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11.797438796691356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2.2284262107736794E-10</v>
      </c>
      <c r="AC108" s="24">
        <f t="shared" si="57"/>
        <v>17.291040636556161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190.54621895089903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11.566098217615385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1.5757352850119114E-10</v>
      </c>
      <c r="AC109" s="24">
        <f t="shared" si="57"/>
        <v>16.909477226213948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190.54621895089903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11.339294086191273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1.1142131053868397E-10</v>
      </c>
      <c r="AC110" s="24">
        <f t="shared" si="57"/>
        <v>16.536558114761775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190.54621895089903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11.116937445447528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7.8786764250595568E-11</v>
      </c>
      <c r="AC111" s="24">
        <f t="shared" si="57"/>
        <v>16.172082015814947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190.54621895089903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10.898941082804608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5.5710655269341986E-11</v>
      </c>
      <c r="AC112" s="24">
        <f t="shared" si="57"/>
        <v>15.815852459035906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190.54621895089903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10.685219495868465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3.9393382125297784E-11</v>
      </c>
      <c r="AC113" s="24">
        <f t="shared" si="57"/>
        <v>15.467677671932792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190.54621895089903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10.475688858894843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2.7855327634670993E-11</v>
      </c>
      <c r="AC114" s="24">
        <f t="shared" si="57"/>
        <v>15.127370464625686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190.54621895089903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10.270266989911205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1.9696691062648892E-11</v>
      </c>
      <c r="AC115" s="24">
        <f t="shared" si="57"/>
        <v>14.794748117504636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190.54621895089903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10.068873318483368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1.3927663817335497E-11</v>
      </c>
      <c r="AC116" s="24">
        <f t="shared" si="57"/>
        <v>14.469632271705406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190.54621895089903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9.8714288541142192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9.848345531324446E-12</v>
      </c>
      <c r="AC117" s="24">
        <f t="shared" si="57"/>
        <v>14.151848822330845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190.54621895089903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9.6778561552621181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6.9638319086677483E-12</v>
      </c>
      <c r="AC118" s="24">
        <f t="shared" si="57"/>
        <v>13.841227814347743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190.54621895089903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9.4880792989668183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4.924172765662223E-12</v>
      </c>
      <c r="AC119" s="24">
        <f t="shared" si="57"/>
        <v>13.537603341090698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190.54621895089903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9.3020238510710165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3.4819159543338741E-12</v>
      </c>
      <c r="AC120" s="24">
        <f t="shared" si="57"/>
        <v>13.240813445306497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190.54621895089903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9.1196168370258341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2.4620863828311115E-12</v>
      </c>
      <c r="AC121" s="24">
        <f t="shared" si="57"/>
        <v>12.950700022674077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190.54621895089903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8.9407867132687855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1.7409579771669371E-12</v>
      </c>
      <c r="AC122" s="24">
        <f t="shared" si="57"/>
        <v>12.667108727736915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190.54621895089903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8.7654633391630075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1.2310431914155558E-12</v>
      </c>
      <c r="AC123" s="24">
        <f t="shared" si="57"/>
        <v>12.389888882186286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190.54621895089903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8.593577949486745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8.7047898858346853E-13</v>
      </c>
      <c r="AC124" s="24">
        <f t="shared" si="57"/>
        <v>12.118893385435468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190.54621895089903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8.4250631274622982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6.1552159570777788E-13</v>
      </c>
      <c r="AC125" s="24">
        <f t="shared" si="57"/>
        <v>11.853978627426493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190.54621895089903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8.2598527783138582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4.3523949429173427E-13</v>
      </c>
      <c r="AC126" s="24">
        <f t="shared" si="57"/>
        <v>11.595004403612538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190.54621895089903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8.0978821033438564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3.0776079785388894E-13</v>
      </c>
      <c r="AC127" s="24">
        <f t="shared" si="57"/>
        <v>11.341833832060626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190.54621895089903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7.939087574517659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2.1761974714586713E-13</v>
      </c>
      <c r="AC128" s="24">
        <f t="shared" si="57"/>
        <v>11.094333272620581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190.54621895089903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7.7834069095466445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1.5388039892694447E-13</v>
      </c>
      <c r="AC129" s="24">
        <f t="shared" si="57"/>
        <v>10.852372248107725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190.54621895089903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7.6307790474598818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1.0880987357293357E-13</v>
      </c>
      <c r="AC130" s="24">
        <f t="shared" si="57"/>
        <v>10.615823367448094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190.54621895089903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7.4811441246548371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7.6940199463472235E-14</v>
      </c>
      <c r="AC131" s="24">
        <f t="shared" si="57"/>
        <v>10.384562250736284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190.54621895089903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7.3344434514177079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5.4404936786466783E-14</v>
      </c>
      <c r="AC132" s="24">
        <f t="shared" ref="AC132:AC153" si="111">SUM(Z132:AB132)</f>
        <v>10.158467456157316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190.54621895089903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7.1906194889041837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3.8470099731736117E-14</v>
      </c>
      <c r="AC133" s="24">
        <f t="shared" si="111"/>
        <v>9.9374204087252043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190.54621895089903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7.0496158265715945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2.7202468393233392E-14</v>
      </c>
      <c r="AC134" s="24">
        <f t="shared" si="111"/>
        <v>9.7213053307921147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190.54621895089903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6.9113771600536058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1.9235049865868059E-14</v>
      </c>
      <c r="AC135" s="24">
        <f t="shared" si="111"/>
        <v>9.5100091742831658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190.54621895089903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6.7758492694687735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1.3601234196616696E-14</v>
      </c>
      <c r="AC136" s="24">
        <f t="shared" si="111"/>
        <v>9.3034215546131023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190.54621895089903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6.6429789981544589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9.6175249329340293E-15</v>
      </c>
      <c r="AC137" s="24">
        <f t="shared" si="111"/>
        <v>9.1014346862422624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190.54621895089903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6.5127142318177551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6.8006170983083479E-15</v>
      </c>
      <c r="AC138" s="24">
        <f t="shared" si="111"/>
        <v>8.9039433198302298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190.54621895089903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6.3850038780952518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4.8087624664670147E-15</v>
      </c>
      <c r="AC139" s="24">
        <f t="shared" si="111"/>
        <v>8.7108446809467512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190.54621895089903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6.2597978465136226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3.400308549154174E-15</v>
      </c>
      <c r="AC140" s="24">
        <f t="shared" si="111"/>
        <v>8.5220384103004942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190.54621895089903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6.1370470288431704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2.4043812332335073E-15</v>
      </c>
      <c r="AC141" s="24">
        <f t="shared" si="111"/>
        <v>8.3374265054472279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190.54621895089903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6.01670327983663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1.700154274577087E-15</v>
      </c>
      <c r="AC142" s="24">
        <f t="shared" si="111"/>
        <v>8.1569132639400213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190.54621895089903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5.8987193983456692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1.2021906166167537E-15</v>
      </c>
      <c r="AC143" s="24">
        <f t="shared" si="111"/>
        <v>7.9804052278850008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190.54621895089903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5.7830491088076839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8.5007713728854349E-16</v>
      </c>
      <c r="AC144" s="24">
        <f t="shared" si="111"/>
        <v>7.8078111298671624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190.54621895089903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5.6696470430956287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6.0109530830837683E-16</v>
      </c>
      <c r="AC145" s="24">
        <f t="shared" si="111"/>
        <v>7.6390418402116289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190.54621895089903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5.5584687227237568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4.2503856864427175E-16</v>
      </c>
      <c r="AC146" s="24">
        <f t="shared" si="111"/>
        <v>7.4740103155466482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190.54621895089903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5.449470541402297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3.0054765415418842E-16</v>
      </c>
      <c r="AC147" s="24">
        <f t="shared" si="111"/>
        <v>7.3126315486354914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190.54621895089903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5.3426097479342252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2.1251928432213587E-16</v>
      </c>
      <c r="AC148" s="24">
        <f t="shared" si="111"/>
        <v>7.1548225194452488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190.54621895089903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5.2378444294474145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1.5027382707709421E-16</v>
      </c>
      <c r="AC149" s="24">
        <f t="shared" si="111"/>
        <v>7.0005021474213418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190.54621895089903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5.1351334949555953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1.0625964216106794E-16</v>
      </c>
      <c r="AC150" s="24">
        <f t="shared" si="111"/>
        <v>6.8495912449373844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190.54621895089903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5.0344366592416767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7.5136913538547104E-17</v>
      </c>
      <c r="AC151" s="24">
        <f t="shared" si="111"/>
        <v>6.7020124718907992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190.54621895089903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4.9357144270571025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5.3129821080533968E-17</v>
      </c>
      <c r="AC152" s="24">
        <f t="shared" si="111"/>
        <v>6.5576902914153345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190.54621895089903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4.8389280776310519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3.7568456769273552E-17</v>
      </c>
      <c r="AC153" s="24">
        <f t="shared" si="111"/>
        <v>6.4165509266824046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190.54621895089903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4.7440396494834021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2.6564910540266984E-17</v>
      </c>
      <c r="AC154" s="24">
        <f t="shared" ref="AC154:AC203" si="163">SUM(Z154:AB154)</f>
        <v>6.2785223187638657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190.54621895089903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4.651011925535502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1.8784228384636776E-17</v>
      </c>
      <c r="AC155" s="24">
        <f t="shared" si="163"/>
        <v>6.1435340855295539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190.54621895089903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4.5598084185129109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1.3282455270133492E-17</v>
      </c>
      <c r="AC156" s="24">
        <f t="shared" si="163"/>
        <v>6.0115174815535966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190.54621895089903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4.4703933566343865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9.392114192318388E-18</v>
      </c>
      <c r="AC157" s="24">
        <f t="shared" si="163"/>
        <v>5.8824053590041627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190.54621895089903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4.3827316695814975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6.641227635066746E-18</v>
      </c>
      <c r="AC158" s="24">
        <f t="shared" si="163"/>
        <v>5.7561321294919887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190.54621895089903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4.2967889747433663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4.696057096159194E-18</v>
      </c>
      <c r="AC159" s="24">
        <f t="shared" si="163"/>
        <v>5.632633726853614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190.54621895089903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4.2125315637311429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3.320613817533373E-18</v>
      </c>
      <c r="AC160" s="24">
        <f t="shared" si="163"/>
        <v>5.5118475708459131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190.54621895089903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4.1299263891569229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2.348028548079597E-18</v>
      </c>
      <c r="AC161" s="24">
        <f t="shared" si="163"/>
        <v>5.3937125317290811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190.54621895089903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4.048941051671922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1.6603069087666865E-18</v>
      </c>
      <c r="AC162" s="24">
        <f t="shared" si="163"/>
        <v>5.2781688957158188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190.54621895089903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3.9695437872588233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1.1740142740397985E-18</v>
      </c>
      <c r="AC163" s="24">
        <f t="shared" si="163"/>
        <v>5.1651583312650571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190.54621895089903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3.891703454773316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8.3015345438334325E-19</v>
      </c>
      <c r="AC164" s="24">
        <f t="shared" si="163"/>
        <v>5.0546238561990631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190.54621895089903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3.8153895237299347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5.8700713701989925E-19</v>
      </c>
      <c r="AC165" s="24">
        <f t="shared" si="163"/>
        <v>4.9465098056233687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190.54621895089903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3.7405720623274124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4.1507672719167163E-19</v>
      </c>
      <c r="AC166" s="24">
        <f t="shared" si="163"/>
        <v>4.8407618006294406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190.54621895089903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3.6672217257088482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2.9350356850994963E-19</v>
      </c>
      <c r="AC167" s="24">
        <f t="shared" si="163"/>
        <v>4.7373267177605429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190.54621895089903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3.5953097444520861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2.0753836359583581E-19</v>
      </c>
      <c r="AC168" s="24">
        <f t="shared" si="163"/>
        <v>4.6361526592217519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190.54621895089903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3.5248079132857915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1.4675178425497481E-19</v>
      </c>
      <c r="AC169" s="24">
        <f t="shared" si="163"/>
        <v>4.5371889238155303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190.54621895089903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3.4556885800267971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1.0376918179791791E-19</v>
      </c>
      <c r="AC170" s="24">
        <f t="shared" si="163"/>
        <v>4.4403859785847972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190.54621895089903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3.3879246347343814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7.3375892127487406E-20</v>
      </c>
      <c r="AC171" s="24">
        <f t="shared" si="163"/>
        <v>4.3456954311458276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190.54621895089903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3.3214894990772246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5.1884590898958953E-20</v>
      </c>
      <c r="AC172" s="24">
        <f t="shared" si="163"/>
        <v>4.2530700026938222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190.54621895089903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3.2563571159088727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3.6687946063743703E-20</v>
      </c>
      <c r="AC173" s="24">
        <f t="shared" si="163"/>
        <v>4.1624635016643845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190.54621895089903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3.192501939047621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2.5942295449479477E-20</v>
      </c>
      <c r="AC174" s="24">
        <f t="shared" si="163"/>
        <v>4.0738307980345851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190.54621895089903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3.1298989232568064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1.8343973031871852E-20</v>
      </c>
      <c r="AC175" s="24">
        <f t="shared" si="163"/>
        <v>3.9871277982477014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190.54621895089903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3.0685235144215808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1.2971147724739738E-20</v>
      </c>
      <c r="AC176" s="24">
        <f t="shared" si="163"/>
        <v>3.902311420746142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190.54621895089903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3.008351639918311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9.1719865159359258E-21</v>
      </c>
      <c r="AC177" s="24">
        <f t="shared" si="163"/>
        <v>3.819339572097427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190.54621895089903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2.9493596991728306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6.4855738623698692E-21</v>
      </c>
      <c r="AC178" s="24">
        <f t="shared" si="163"/>
        <v>3.7381711236985069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190.54621895089903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2.8915245544038379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4.5859932579679629E-21</v>
      </c>
      <c r="AC179" s="24">
        <f t="shared" si="163"/>
        <v>3.6587658890440697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190.54621895089903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2.8348235215478104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3.2427869311849346E-21</v>
      </c>
      <c r="AC180" s="24">
        <f t="shared" si="163"/>
        <v>3.5810846015448368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190.54621895089903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2.7792343613618744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2.2929966289839814E-21</v>
      </c>
      <c r="AC181" s="24">
        <f t="shared" si="163"/>
        <v>3.5050888928822173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190.54621895089903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2.724735270701145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1.6213934655924673E-21</v>
      </c>
      <c r="AC182" s="24">
        <f t="shared" si="163"/>
        <v>3.4307412718860331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190.54621895089903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2.671304873967109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1.1464983144919907E-21</v>
      </c>
      <c r="AC183" s="24">
        <f t="shared" si="163"/>
        <v>3.3580051039223546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190.54621895089903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2.6189222147237037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8.1069673279623364E-22</v>
      </c>
      <c r="AC184" s="24">
        <f t="shared" si="163"/>
        <v>3.2868445907788275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190.54621895089903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2.5675667474777941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5.7324915724599536E-22</v>
      </c>
      <c r="AC185" s="24">
        <f t="shared" si="163"/>
        <v>3.2172247510351792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190.54621895089903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2.5172183296208348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4.0534836639811682E-22</v>
      </c>
      <c r="AC186" s="24">
        <f t="shared" si="163"/>
        <v>3.1491114009069139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190.54621895089903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2.4678572135285481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2.8662457862299768E-22</v>
      </c>
      <c r="AC187" s="24">
        <f t="shared" si="163"/>
        <v>3.082471135550497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190.54621895089903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2.4194640388155229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2.0267418319905841E-22</v>
      </c>
      <c r="AC188" s="24">
        <f t="shared" si="163"/>
        <v>3.0172713108186402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190.54621895089903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2.3720198247416984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1.4331228931149884E-22</v>
      </c>
      <c r="AC189" s="24">
        <f t="shared" si="163"/>
        <v>2.9534800254545721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190.54621895089903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2.3255059627677483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1.0133709159952921E-22</v>
      </c>
      <c r="AC190" s="24">
        <f t="shared" si="163"/>
        <v>2.8910661037144658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190.54621895089903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2.2799042092564528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7.165614465574942E-23</v>
      </c>
      <c r="AC191" s="24">
        <f t="shared" si="163"/>
        <v>2.8299990784074667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190.54621895089903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2.2351966783171906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5.0668545799764603E-23</v>
      </c>
      <c r="AC192" s="24">
        <f t="shared" si="163"/>
        <v>2.7702491743430384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190.54621895089903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2.1913658347907461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3.582807232787471E-23</v>
      </c>
      <c r="AC193" s="24">
        <f t="shared" si="163"/>
        <v>2.711787292175579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190.54621895089903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2.1483944873716805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2.5334272899882301E-23</v>
      </c>
      <c r="AC194" s="24">
        <f t="shared" si="163"/>
        <v>2.6545849926365501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190.54621895089903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2.1062657818655688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1.7914036163937355E-23</v>
      </c>
      <c r="AC195" s="24">
        <f t="shared" si="163"/>
        <v>2.5986144811445691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190.54621895089903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2.0649631945784588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1.2667136449941151E-23</v>
      </c>
      <c r="AC196" s="24">
        <f t="shared" si="163"/>
        <v>2.5438485927841819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190.54621895089903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2.0244705258359583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8.9570180819686775E-24</v>
      </c>
      <c r="AC197" s="24">
        <f t="shared" si="163"/>
        <v>2.4902607776442571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190.54621895089903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1.984771893629409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6.3335682249705754E-24</v>
      </c>
      <c r="AC198" s="24">
        <f t="shared" si="163"/>
        <v>2.4378250865071651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190.54621895089903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1.9458517273866553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4.4785090409843388E-24</v>
      </c>
      <c r="AC199" s="24">
        <f t="shared" si="163"/>
        <v>2.3865161568801372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190.54621895089903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1.9076947618649649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3.1667841124852877E-24</v>
      </c>
      <c r="AC200" s="24">
        <f t="shared" si="163"/>
        <v>2.3363091993604126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190.54621895089903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1.8702860311637037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2.2392545204921694E-24</v>
      </c>
      <c r="AC201" s="24">
        <f t="shared" si="163"/>
        <v>2.2871799843259843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190.54621895089903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1.8336108628544217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1.5833920562426438E-24</v>
      </c>
      <c r="AC202" s="24">
        <f t="shared" si="163"/>
        <v>2.2391048289439799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190.54621895089903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1.7976548722260408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1.1196272602460847E-24</v>
      </c>
      <c r="AC203" s="24">
        <f t="shared" si="163"/>
        <v>2.1920605844888792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3" sqref="L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5.5</v>
      </c>
      <c r="C6" s="156">
        <f ca="1">IF(OR('Données projet'!B9="",'Données projet'!C9="",'Données projet'!C9=0%),0,Calculateur!S3)</f>
        <v>190.54621895089903</v>
      </c>
      <c r="D6" s="156">
        <f>IF(OR('Données projet'!B9="",'Données projet'!C9="",'Données projet'!C9=0%),0,Calculateur!T3)</f>
        <v>458.38901659119472</v>
      </c>
      <c r="E6" s="156">
        <f ca="1">MIN(C6,D6)</f>
        <v>190.54621895089903</v>
      </c>
      <c r="F6" s="156">
        <f ca="1">E6*B6</f>
        <v>1048.0042042299447</v>
      </c>
      <c r="G6" s="156">
        <f ca="1">F6*(100%-'Données projet'!$C$24)*(100%-'Données projet'!$C$25)*(100%-'Données projet'!$C$26)*(100%-'Données projet'!$C$27)</f>
        <v>641.37857298872621</v>
      </c>
      <c r="H6" s="157">
        <f>IF(OR('Données projet'!B9="",'Données projet'!C9="",'Données projet'!C9=0%),0,AVERAGE(Calculateur!$AC$3:$AC$33)*B6)</f>
        <v>78.220702664903385</v>
      </c>
      <c r="I6" s="158">
        <f>H6*(100%-'Données projet'!$C$24)*(100%-'Données projet'!$C$25)*(100%-'Données projet'!$C$26)*(100%-'Données projet'!$C$27)</f>
        <v>47.871070030920876</v>
      </c>
      <c r="J6" s="159">
        <f>IF(OR('Données projet'!B9="",'Données projet'!C9="",'Données projet'!C9=0%),0,SUM(Calculateur!$V$3:$V$33)*VLOOKUP('Données projet'!$B$9,Paramètres!$A$1:$I$89,9,0)*B6)</f>
        <v>1021.68</v>
      </c>
      <c r="K6" s="160">
        <f>J6*(100%-'Données projet'!$C$24)*(100%-'Données projet'!$C$25)*(100%-'Données projet'!$C$26)*(100%-'Données projet'!$C$27)</f>
        <v>625.26816000000008</v>
      </c>
      <c r="L6" s="161">
        <f ca="1">G6+I6+K6</f>
        <v>1314.5178030196471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1048.0042042299447</v>
      </c>
      <c r="G16" s="175">
        <f t="shared" ca="1" si="3"/>
        <v>641.37857298872621</v>
      </c>
      <c r="H16" s="176">
        <f t="shared" si="3"/>
        <v>78.220702664903385</v>
      </c>
      <c r="I16" s="176">
        <f t="shared" si="3"/>
        <v>47.871070030920876</v>
      </c>
      <c r="J16" s="177">
        <f t="shared" si="3"/>
        <v>1021.68</v>
      </c>
      <c r="K16" s="177">
        <f t="shared" si="3"/>
        <v>625.26816000000008</v>
      </c>
      <c r="L16" s="178">
        <f t="shared" ca="1" si="3"/>
        <v>1314.5178030196471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46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2023-03-30T08:50:10Z</dcterms:modified>
</cp:coreProperties>
</file>