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Bazas\dossier LBC\3-PREIGNAC (33) - DESQUEYROUX\doc fin\"/>
    </mc:Choice>
  </mc:AlternateContent>
  <xr:revisionPtr revIDLastSave="0" documentId="13_ncr:1_{D033F89A-E52C-49B4-9E5D-04C25850384A}" xr6:coauthVersionLast="36" xr6:coauthVersionMax="36" xr10:uidLastSave="{00000000-0000-0000-0000-000000000000}"/>
  <bookViews>
    <workbookView xWindow="0" yWindow="0" windowWidth="23040" windowHeight="939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GL4" i="2"/>
  <c r="EC4" i="2"/>
  <c r="BQ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X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FS113" i="2"/>
  <c r="EX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G130" i="2"/>
  <c r="HH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X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G146" i="2"/>
  <c r="HH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HJ154" i="2" s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B156" i="2"/>
  <c r="EX156" i="2"/>
  <c r="FS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R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EW168" i="2"/>
  <c r="EV168" i="2"/>
  <c r="EY168" i="2" s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G192" i="2" l="1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EW202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66" i="2" a="1"/>
  <c r="DN66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31" i="2" a="1"/>
  <c r="DN31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EY202" i="2"/>
  <c r="AX200" i="2"/>
  <c r="DN167" i="2" l="1" a="1"/>
  <c r="DN167" i="2" s="1"/>
  <c r="FY34" i="2" a="1"/>
  <c r="FY34" i="2" s="1"/>
  <c r="FY173" i="2" a="1"/>
  <c r="FY173" i="2" s="1"/>
  <c r="FY133" i="2" a="1"/>
  <c r="FY133" i="2" s="1"/>
  <c r="FY109" i="2" a="1"/>
  <c r="FY109" i="2" s="1"/>
  <c r="DN46" i="2" a="1"/>
  <c r="DN46" i="2" s="1"/>
  <c r="DN162" i="2" a="1"/>
  <c r="DN162" i="2" s="1"/>
  <c r="FY86" i="2" a="1"/>
  <c r="FY86" i="2" s="1"/>
  <c r="DN114" i="2" a="1"/>
  <c r="DN114" i="2" s="1"/>
  <c r="DN177" i="2" a="1"/>
  <c r="DN177" i="2" s="1"/>
  <c r="DN43" i="2" a="1"/>
  <c r="DN43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DN86" i="2" a="1"/>
  <c r="DN86" i="2" s="1"/>
  <c r="DN49" i="2" a="1"/>
  <c r="DN49" i="2" s="1"/>
  <c r="FY58" i="2" a="1"/>
  <c r="FY58" i="2" s="1"/>
  <c r="FY28" i="2" a="1"/>
  <c r="FY28" i="2" s="1"/>
  <c r="DN176" i="2" a="1"/>
  <c r="DN176" i="2" s="1"/>
  <c r="FY121" i="2" a="1"/>
  <c r="FY121" i="2" s="1"/>
  <c r="DN153" i="2" a="1"/>
  <c r="DN153" i="2" s="1"/>
  <c r="DN137" i="2" a="1"/>
  <c r="DN137" i="2" s="1"/>
  <c r="FY24" i="2" a="1"/>
  <c r="FY24" i="2" s="1"/>
  <c r="FY78" i="2" a="1"/>
  <c r="FY78" i="2" s="1"/>
  <c r="FY191" i="2" a="1"/>
  <c r="FY191" i="2" s="1"/>
  <c r="FY35" i="2" a="1"/>
  <c r="FY35" i="2" s="1"/>
  <c r="DN132" i="2" a="1"/>
  <c r="DN132" i="2" s="1"/>
  <c r="FY29" i="2" a="1"/>
  <c r="FY29" i="2" s="1"/>
  <c r="DN135" i="2" a="1"/>
  <c r="DN135" i="2" s="1"/>
  <c r="FY167" i="2" a="1"/>
  <c r="FY167" i="2" s="1"/>
  <c r="DN170" i="2" a="1"/>
  <c r="DN170" i="2" s="1"/>
  <c r="FY124" i="2" a="1"/>
  <c r="FY124" i="2" s="1"/>
  <c r="FY174" i="2" a="1"/>
  <c r="FY174" i="2" s="1"/>
  <c r="FY110" i="2" a="1"/>
  <c r="FY110" i="2" s="1"/>
  <c r="FY165" i="2" a="1"/>
  <c r="FY165" i="2" s="1"/>
  <c r="DN41" i="2" a="1"/>
  <c r="DN41" i="2" s="1"/>
  <c r="FY47" i="2" a="1"/>
  <c r="FY47" i="2" s="1"/>
  <c r="DN190" i="2" a="1"/>
  <c r="DN190" i="2" s="1"/>
  <c r="DN133" i="2" a="1"/>
  <c r="DN133" i="2" s="1"/>
  <c r="DN38" i="2" a="1"/>
  <c r="DN38" i="2" s="1"/>
  <c r="FY142" i="2" a="1"/>
  <c r="FY142" i="2" s="1"/>
  <c r="DN123" i="2" a="1"/>
  <c r="DN123" i="2" s="1"/>
  <c r="DN129" i="2" a="1"/>
  <c r="DN129" i="2" s="1"/>
  <c r="FY169" i="2" a="1"/>
  <c r="FY169" i="2" s="1"/>
  <c r="FY99" i="2" a="1"/>
  <c r="FY99" i="2" s="1"/>
  <c r="FY153" i="2" a="1"/>
  <c r="FY153" i="2" s="1"/>
  <c r="FY146" i="2" a="1"/>
  <c r="FY146" i="2" s="1"/>
  <c r="DN16" i="2" a="1"/>
  <c r="DN16" i="2" s="1"/>
  <c r="DN103" i="2" a="1"/>
  <c r="DN103" i="2" s="1"/>
  <c r="FY149" i="2" a="1"/>
  <c r="FY149" i="2" s="1"/>
  <c r="FY80" i="2" a="1"/>
  <c r="FY80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DN164" i="2" a="1"/>
  <c r="DN164" i="2" s="1"/>
  <c r="DN187" i="2" a="1"/>
  <c r="DN187" i="2" s="1"/>
  <c r="DN65" i="2" a="1"/>
  <c r="DN65" i="2" s="1"/>
  <c r="DN63" i="2" a="1"/>
  <c r="DN63" i="2" s="1"/>
  <c r="FY30" i="2" a="1"/>
  <c r="FY30" i="2" s="1"/>
  <c r="DN113" i="2" a="1"/>
  <c r="DN113" i="2" s="1"/>
  <c r="FY190" i="2" a="1"/>
  <c r="FY190" i="2" s="1"/>
  <c r="FY92" i="2" a="1"/>
  <c r="FY92" i="2" s="1"/>
  <c r="FY69" i="2" a="1"/>
  <c r="FY69" i="2" s="1"/>
  <c r="FY22" i="2" a="1"/>
  <c r="FY22" i="2" s="1"/>
  <c r="DN188" i="2" a="1"/>
  <c r="DN188" i="2" s="1"/>
  <c r="DN115" i="2" a="1"/>
  <c r="DN115" i="2" s="1"/>
  <c r="FY143" i="2" a="1"/>
  <c r="FY143" i="2" s="1"/>
  <c r="BX107" i="2" a="1"/>
  <c r="BX107" i="2" s="1"/>
  <c r="DN70" i="2" a="1"/>
  <c r="DN70" i="2" s="1"/>
  <c r="DN45" i="2" a="1"/>
  <c r="DN45" i="2" s="1"/>
  <c r="DN55" i="2" a="1"/>
  <c r="DN55" i="2" s="1"/>
  <c r="DN80" i="2" a="1"/>
  <c r="DN80" i="2" s="1"/>
  <c r="FY42" i="2" a="1"/>
  <c r="FY42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30" i="2" a="1"/>
  <c r="DN30" i="2" s="1"/>
  <c r="FY126" i="2" a="1"/>
  <c r="FY126" i="2" s="1"/>
  <c r="DN186" i="2" a="1"/>
  <c r="DN186" i="2" s="1"/>
  <c r="DN110" i="2" a="1"/>
  <c r="DN110" i="2" s="1"/>
  <c r="FY196" i="2" a="1"/>
  <c r="FY19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<sst xmlns="http://schemas.openxmlformats.org/spreadsheetml/2006/main" count="1170" uniqueCount="324">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</sst>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1.9601694389256969</c:v>
                </c:pt>
                <c:pt idx="2">
                  <c:v>2.5836931350680472</c:v>
                </c:pt>
                <c:pt idx="3">
                  <c:v>3.4063770162090443</c:v>
                </c:pt>
                <c:pt idx="4">
                  <c:v>4.4920817856111688</c:v>
                </c:pt>
                <c:pt idx="5">
                  <c:v>5.925219115846077</c:v>
                </c:pt>
                <c:pt idx="6">
                  <c:v>7.8173872676390426</c:v>
                </c:pt>
                <c:pt idx="7">
                  <c:v>10.3161558448002</c:v>
                </c:pt>
                <c:pt idx="8">
                  <c:v>13.616697699954178</c:v>
                </c:pt>
                <c:pt idx="9">
                  <c:v>17.977193291390293</c:v>
                </c:pt>
                <c:pt idx="10">
                  <c:v>23.73923425573609</c:v>
                </c:pt>
                <c:pt idx="11">
                  <c:v>31.354852864112974</c:v>
                </c:pt>
                <c:pt idx="12">
                  <c:v>41.422334579565863</c:v>
                </c:pt>
                <c:pt idx="13">
                  <c:v>54.733674897034746</c:v>
                </c:pt>
                <c:pt idx="14">
                  <c:v>72.337475813902117</c:v>
                </c:pt>
                <c:pt idx="15">
                  <c:v>95.622317068801905</c:v>
                </c:pt>
                <c:pt idx="16">
                  <c:v>126.42728286885189</c:v>
                </c:pt>
                <c:pt idx="17">
                  <c:v>167.18850925539826</c:v>
                </c:pt>
                <c:pt idx="18">
                  <c:v>221.13351728633074</c:v>
                </c:pt>
                <c:pt idx="19">
                  <c:v>292.53894765576132</c:v>
                </c:pt>
                <c:pt idx="20">
                  <c:v>387.07242521413923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2879888"/>
        <c:axId val="742880432"/>
      </c:scatterChart>
      <c:valAx>
        <c:axId val="742879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42880432"/>
        <c:crosses val="autoZero"/>
        <c:crossBetween val="midCat"/>
      </c:valAx>
      <c:valAx>
        <c:axId val="74288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42879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37520"/>
        <c:axId val="1544438064"/>
      </c:scatterChart>
      <c:valAx>
        <c:axId val="1544437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8064"/>
        <c:crosses val="autoZero"/>
        <c:crossBetween val="midCat"/>
      </c:valAx>
      <c:valAx>
        <c:axId val="154443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9209776"/>
        <c:axId val="1530812640"/>
      </c:scatterChart>
      <c:valAx>
        <c:axId val="152920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30812640"/>
        <c:crosses val="autoZero"/>
        <c:crossBetween val="midCat"/>
      </c:valAx>
      <c:valAx>
        <c:axId val="153081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2920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5460816"/>
        <c:axId val="1306490304"/>
      </c:scatterChart>
      <c:valAx>
        <c:axId val="1695460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6490304"/>
        <c:crosses val="autoZero"/>
        <c:crossBetween val="midCat"/>
      </c:valAx>
      <c:valAx>
        <c:axId val="130649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9546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39696"/>
        <c:axId val="1544441872"/>
      </c:scatterChart>
      <c:valAx>
        <c:axId val="154443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41872"/>
        <c:crosses val="autoZero"/>
        <c:crossBetween val="midCat"/>
      </c:valAx>
      <c:valAx>
        <c:axId val="154444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35888"/>
        <c:axId val="1544438608"/>
      </c:scatterChart>
      <c:valAx>
        <c:axId val="154443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8608"/>
        <c:crosses val="autoZero"/>
        <c:crossBetween val="midCat"/>
      </c:valAx>
      <c:valAx>
        <c:axId val="154443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40240"/>
        <c:axId val="1544440784"/>
      </c:scatterChart>
      <c:valAx>
        <c:axId val="154444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40784"/>
        <c:crosses val="autoZero"/>
        <c:crossBetween val="midCat"/>
      </c:valAx>
      <c:valAx>
        <c:axId val="154444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4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36432"/>
        <c:axId val="1544439152"/>
      </c:scatterChart>
      <c:valAx>
        <c:axId val="154443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9152"/>
        <c:crosses val="autoZero"/>
        <c:crossBetween val="midCat"/>
      </c:valAx>
      <c:valAx>
        <c:axId val="154443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42416"/>
        <c:axId val="1544442960"/>
      </c:scatterChart>
      <c:valAx>
        <c:axId val="1544442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42960"/>
        <c:crosses val="autoZero"/>
        <c:crossBetween val="midCat"/>
      </c:valAx>
      <c:valAx>
        <c:axId val="154444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42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44441328"/>
        <c:axId val="1544436976"/>
      </c:scatterChart>
      <c:valAx>
        <c:axId val="154444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36976"/>
        <c:crosses val="autoZero"/>
        <c:crossBetween val="midCat"/>
      </c:valAx>
      <c:valAx>
        <c:axId val="15444369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4444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" zoomScale="80" zoomScaleNormal="80" workbookViewId="0">
      <selection activeCell="J25" sqref="J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1.1399999999999999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1.1399999999999999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1.1399999999999999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310</v>
      </c>
      <c r="C36" s="63">
        <v>1</v>
      </c>
      <c r="D36" s="63">
        <v>310</v>
      </c>
      <c r="E36" s="54">
        <v>0.65</v>
      </c>
      <c r="F36" s="54">
        <v>0.35</v>
      </c>
      <c r="G36" s="54"/>
      <c r="H36" s="54"/>
      <c r="I36" s="52">
        <f>IFERROR(B36/A36,"")</f>
        <v>15.5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17" sqref="C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87.539629191511665</v>
      </c>
      <c r="T3" s="62">
        <f>IF('Données projet'!E9&gt;30,$R$33-$H$33,LOOKUP('Données projet'!$E$9,$A$3:$A$203,R3:R203)-LOOKUP('Données projet'!$E$9,$A$3:$A$203,$H$3:$H$203))</f>
        <v>411.51686965858363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15.5</v>
      </c>
      <c r="N4" s="14">
        <f>IF('Données projet'!$A$36&gt;35,N3+M4-V3,IF(A4&lt;'Données projet'!$A$36,$K$205^A4,IF(A4='Données projet'!$A$36,'Données projet'!$B$36,N3+M4-V3)))</f>
        <v>1.3321958753513481</v>
      </c>
      <c r="O4" s="14">
        <f>N4*VLOOKUP('Données projet'!$B$9,Paramètres!$A$1:$I$89,3,0)*VLOOKUP('Données projet'!$B$9,Paramètres!$A$1:$I$89,5,0)</f>
        <v>0.76270878255615382</v>
      </c>
      <c r="P4" s="14">
        <f>EXP(-1.0587+0.8836*LN(O4)+0.284)</f>
        <v>0.36274735462606433</v>
      </c>
      <c r="Q4" s="22">
        <f t="shared" ref="Q4:Q34" si="2">(O4+P4)*0.475*44/12</f>
        <v>1.9601694389256969</v>
      </c>
      <c r="R4" s="62">
        <f t="shared" si="0"/>
        <v>259.84905832781453</v>
      </c>
      <c r="S4" s="62">
        <f ca="1">AVERAGE(OFFSET($R$3,0,0,'Données projet'!$E$9+1,1))-AVERAGE(OFFSET($H$3,0,0,'Données projet'!$E$9+1,1))</f>
        <v>87.539629191511665</v>
      </c>
      <c r="T4" s="62">
        <f>$T$3</f>
        <v>411.51686965858363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15.5</v>
      </c>
      <c r="N5" s="14">
        <f>IF('Données projet'!$A$36&gt;35,N4+M5-V4,IF(A5&lt;'Données projet'!$A$36,$K$205^A5,IF(A5='Données projet'!$A$36,'Données projet'!$B$36,N4+M5-V4)))</f>
        <v>1.7747458503031446</v>
      </c>
      <c r="O5" s="14">
        <f>N5*VLOOKUP('Données projet'!$B$9,Paramètres!$A$1:$I$89,3,0)*VLOOKUP('Données projet'!$B$9,Paramètres!$A$1:$I$89,5,0)</f>
        <v>1.0160774942155564</v>
      </c>
      <c r="P5" s="14">
        <f t="shared" ref="P5:P68" si="33">EXP(-1.0587+0.8836*LN(O5)+0.284)</f>
        <v>0.46738267902925551</v>
      </c>
      <c r="Q5" s="22">
        <f t="shared" si="2"/>
        <v>2.5836931350680472</v>
      </c>
      <c r="R5" s="62">
        <f t="shared" si="0"/>
        <v>261.69480424617922</v>
      </c>
      <c r="S5" s="62">
        <f ca="1">AVERAGE(OFFSET($R$3,0,0,'Données projet'!$E$9+1,1))-AVERAGE(OFFSET($H$3,0,0,'Données projet'!$E$9+1,1))</f>
        <v>87.539629191511665</v>
      </c>
      <c r="T5" s="62">
        <f t="shared" ref="T5:T68" si="34">$T$3</f>
        <v>411.51686965858363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15.5</v>
      </c>
      <c r="N6" s="14">
        <f>IF('Données projet'!$A$36&gt;35,N5+M6-V5,IF(A6&lt;'Données projet'!$A$36,$K$205^A6,IF(A6='Données projet'!$A$36,'Données projet'!$B$36,N5+M6-V5)))</f>
        <v>2.3643091015707705</v>
      </c>
      <c r="O6" s="14">
        <f>N6*VLOOKUP('Données projet'!$B$9,Paramètres!$A$1:$I$89,3,0)*VLOOKUP('Données projet'!$B$9,Paramètres!$A$1:$I$89,5,0)</f>
        <v>1.3536142468312975</v>
      </c>
      <c r="P6" s="14">
        <f t="shared" si="33"/>
        <v>0.60220030792987655</v>
      </c>
      <c r="Q6" s="22">
        <f t="shared" si="2"/>
        <v>3.4063770162090443</v>
      </c>
      <c r="R6" s="62">
        <f t="shared" si="0"/>
        <v>263.73971034954235</v>
      </c>
      <c r="S6" s="62">
        <f ca="1">AVERAGE(OFFSET($R$3,0,0,'Données projet'!$E$9+1,1))-AVERAGE(OFFSET($H$3,0,0,'Données projet'!$E$9+1,1))</f>
        <v>87.539629191511665</v>
      </c>
      <c r="T6" s="62">
        <f t="shared" si="34"/>
        <v>411.51686965858363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15.5</v>
      </c>
      <c r="N7" s="14">
        <f>IF('Données projet'!$A$36&gt;35,N6+M7-V6,IF(A7&lt;'Données projet'!$A$36,$K$205^A7,IF(A7='Données projet'!$A$36,'Données projet'!$B$36,N6+M7-V6)))</f>
        <v>3.1497228331682319</v>
      </c>
      <c r="O7" s="14">
        <f>N7*VLOOKUP('Données projet'!$B$9,Paramètres!$A$1:$I$89,3,0)*VLOOKUP('Données projet'!$B$9,Paramètres!$A$1:$I$89,5,0)</f>
        <v>1.8032793164454763</v>
      </c>
      <c r="P7" s="14">
        <f t="shared" si="33"/>
        <v>0.77590639778103254</v>
      </c>
      <c r="Q7" s="22">
        <f t="shared" si="2"/>
        <v>4.4920817856111688</v>
      </c>
      <c r="R7" s="62">
        <f t="shared" si="0"/>
        <v>266.04763734116671</v>
      </c>
      <c r="S7" s="62">
        <f ca="1">AVERAGE(OFFSET($R$3,0,0,'Données projet'!$E$9+1,1))-AVERAGE(OFFSET($H$3,0,0,'Données projet'!$E$9+1,1))</f>
        <v>87.539629191511665</v>
      </c>
      <c r="T7" s="62">
        <f t="shared" si="34"/>
        <v>411.51686965858363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15.5</v>
      </c>
      <c r="N8" s="14">
        <f>IF('Données projet'!$A$36&gt;35,N7+M8-V7,IF(A8&lt;'Données projet'!$A$36,$K$205^A8,IF(A8='Données projet'!$A$36,'Données projet'!$B$36,N7+M8-V7)))</f>
        <v>4.1960477668466805</v>
      </c>
      <c r="O8" s="14">
        <f>N8*VLOOKUP('Données projet'!$B$9,Paramètres!$A$1:$I$89,3,0)*VLOOKUP('Données projet'!$B$9,Paramètres!$A$1:$I$89,5,0)</f>
        <v>2.4023212674750618</v>
      </c>
      <c r="P8" s="14">
        <f t="shared" si="33"/>
        <v>0.99971841626431301</v>
      </c>
      <c r="Q8" s="22">
        <f t="shared" si="2"/>
        <v>5.925219115846077</v>
      </c>
      <c r="R8" s="62">
        <f t="shared" si="0"/>
        <v>268.70299689362383</v>
      </c>
      <c r="S8" s="62">
        <f ca="1">AVERAGE(OFFSET($R$3,0,0,'Données projet'!$E$9+1,1))-AVERAGE(OFFSET($H$3,0,0,'Données projet'!$E$9+1,1))</f>
        <v>87.539629191511665</v>
      </c>
      <c r="T8" s="62">
        <f t="shared" si="34"/>
        <v>411.51686965858363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15.5</v>
      </c>
      <c r="N9" s="14">
        <f>IF('Données projet'!$A$36&gt;35,N8+M9-V8,IF(A9&lt;'Données projet'!$A$36,$K$205^A9,IF(A9='Données projet'!$A$36,'Données projet'!$B$36,N8+M9-V8)))</f>
        <v>5.589957527770383</v>
      </c>
      <c r="O9" s="14">
        <f>N9*VLOOKUP('Données projet'!$B$9,Paramètres!$A$1:$I$89,3,0)*VLOOKUP('Données projet'!$B$9,Paramètres!$A$1:$I$89,5,0)</f>
        <v>3.2003624837991</v>
      </c>
      <c r="P9" s="14">
        <f t="shared" si="33"/>
        <v>1.2880895358979576</v>
      </c>
      <c r="Q9" s="22">
        <f t="shared" si="2"/>
        <v>7.8173872676390426</v>
      </c>
      <c r="R9" s="62">
        <f t="shared" si="0"/>
        <v>271.81738726763905</v>
      </c>
      <c r="S9" s="62">
        <f ca="1">AVERAGE(OFFSET($R$3,0,0,'Données projet'!$E$9+1,1))-AVERAGE(OFFSET($H$3,0,0,'Données projet'!$E$9+1,1))</f>
        <v>87.539629191511665</v>
      </c>
      <c r="T9" s="62">
        <f t="shared" si="34"/>
        <v>411.51686965858363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15.5</v>
      </c>
      <c r="N10" s="14">
        <f>IF('Données projet'!$A$36&gt;35,N9+M10-V9,IF(A10&lt;'Données projet'!$A$36,$K$205^A10,IF(A10='Données projet'!$A$36,'Données projet'!$B$36,N9+M10-V9)))</f>
        <v>7.446918361884924</v>
      </c>
      <c r="O10" s="14">
        <f>N10*VLOOKUP('Données projet'!$B$9,Paramètres!$A$1:$I$89,3,0)*VLOOKUP('Données projet'!$B$9,Paramètres!$A$1:$I$89,5,0)</f>
        <v>4.2635097005463569</v>
      </c>
      <c r="P10" s="14">
        <f t="shared" si="33"/>
        <v>1.6596419806786382</v>
      </c>
      <c r="Q10" s="22">
        <f t="shared" si="2"/>
        <v>10.3161558448002</v>
      </c>
      <c r="R10" s="62">
        <f t="shared" si="0"/>
        <v>275.53837806702245</v>
      </c>
      <c r="S10" s="62">
        <f ca="1">AVERAGE(OFFSET($R$3,0,0,'Données projet'!$E$9+1,1))-AVERAGE(OFFSET($H$3,0,0,'Données projet'!$E$9+1,1))</f>
        <v>87.539629191511665</v>
      </c>
      <c r="T10" s="62">
        <f t="shared" si="34"/>
        <v>411.51686965858363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15.5</v>
      </c>
      <c r="N11" s="14">
        <f>IF('Données projet'!$A$36&gt;35,N10+M11-V10,IF(A11&lt;'Données projet'!$A$36,$K$205^A11,IF(A11='Données projet'!$A$36,'Données projet'!$B$36,N10+M11-V10)))</f>
        <v>9.9207539257813142</v>
      </c>
      <c r="O11" s="14">
        <f>N11*VLOOKUP('Données projet'!$B$9,Paramètres!$A$1:$I$89,3,0)*VLOOKUP('Données projet'!$B$9,Paramètres!$A$1:$I$89,5,0)</f>
        <v>5.6798300375883182</v>
      </c>
      <c r="P11" s="14">
        <f t="shared" si="33"/>
        <v>2.1383695987490099</v>
      </c>
      <c r="Q11" s="22">
        <f t="shared" si="2"/>
        <v>13.616697699954178</v>
      </c>
      <c r="R11" s="62">
        <f t="shared" si="0"/>
        <v>280.06114214439862</v>
      </c>
      <c r="S11" s="62">
        <f ca="1">AVERAGE(OFFSET($R$3,0,0,'Données projet'!$E$9+1,1))-AVERAGE(OFFSET($H$3,0,0,'Données projet'!$E$9+1,1))</f>
        <v>87.539629191511665</v>
      </c>
      <c r="T11" s="62">
        <f t="shared" si="34"/>
        <v>411.51686965858363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15.5</v>
      </c>
      <c r="N12" s="14">
        <f>IF('Données projet'!$A$36&gt;35,N11+M12-V11,IF(A12&lt;'Données projet'!$A$36,$K$205^A12,IF(A12='Données projet'!$A$36,'Données projet'!$B$36,N11+M12-V11)))</f>
        <v>13.216387460301561</v>
      </c>
      <c r="O12" s="14">
        <f>N12*VLOOKUP('Données projet'!$B$9,Paramètres!$A$1:$I$89,3,0)*VLOOKUP('Données projet'!$B$9,Paramètres!$A$1:$I$89,5,0)</f>
        <v>7.5666461487718495</v>
      </c>
      <c r="P12" s="14">
        <f t="shared" si="33"/>
        <v>2.7551873199689876</v>
      </c>
      <c r="Q12" s="22">
        <f t="shared" si="2"/>
        <v>17.977193291390293</v>
      </c>
      <c r="R12" s="62">
        <f t="shared" si="0"/>
        <v>285.64385995805696</v>
      </c>
      <c r="S12" s="62">
        <f ca="1">AVERAGE(OFFSET($R$3,0,0,'Données projet'!$E$9+1,1))-AVERAGE(OFFSET($H$3,0,0,'Données projet'!$E$9+1,1))</f>
        <v>87.539629191511665</v>
      </c>
      <c r="T12" s="62">
        <f t="shared" si="34"/>
        <v>411.51686965858363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15.5</v>
      </c>
      <c r="N13" s="14">
        <f>IF('Données projet'!$A$36&gt;35,N12+M13-V12,IF(A13&lt;'Données projet'!$A$36,$K$205^A13,IF(A13='Données projet'!$A$36,'Données projet'!$B$36,N12+M13-V12)))</f>
        <v>17.60681686165902</v>
      </c>
      <c r="O13" s="14">
        <f>N13*VLOOKUP('Données projet'!$B$9,Paramètres!$A$1:$I$89,3,0)*VLOOKUP('Données projet'!$B$9,Paramètres!$A$1:$I$89,5,0)</f>
        <v>10.080254789637022</v>
      </c>
      <c r="P13" s="14">
        <f t="shared" si="33"/>
        <v>3.5499275581540357</v>
      </c>
      <c r="Q13" s="22">
        <f t="shared" si="2"/>
        <v>23.73923425573609</v>
      </c>
      <c r="R13" s="62">
        <f t="shared" si="0"/>
        <v>292.62812314462496</v>
      </c>
      <c r="S13" s="62">
        <f ca="1">AVERAGE(OFFSET($R$3,0,0,'Données projet'!$E$9+1,1))-AVERAGE(OFFSET($H$3,0,0,'Données projet'!$E$9+1,1))</f>
        <v>87.539629191511665</v>
      </c>
      <c r="T13" s="62">
        <f t="shared" si="34"/>
        <v>411.51686965858363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15.5</v>
      </c>
      <c r="N14" s="14">
        <f>IF('Données projet'!$A$36&gt;35,N13+M14-V13,IF(A14&lt;'Données projet'!$A$36,$K$205^A14,IF(A14='Données projet'!$A$36,'Données projet'!$B$36,N13+M14-V13)))</f>
        <v>23.455728801168714</v>
      </c>
      <c r="O14" s="14">
        <f>N14*VLOOKUP('Données projet'!$B$9,Paramètres!$A$1:$I$89,3,0)*VLOOKUP('Données projet'!$B$9,Paramètres!$A$1:$I$89,5,0)</f>
        <v>13.428873853245111</v>
      </c>
      <c r="P14" s="14">
        <f t="shared" si="33"/>
        <v>4.5739124802168858</v>
      </c>
      <c r="Q14" s="22">
        <f t="shared" si="2"/>
        <v>31.354852864112974</v>
      </c>
      <c r="R14" s="62">
        <f t="shared" si="0"/>
        <v>301.4659639752241</v>
      </c>
      <c r="S14" s="62">
        <f ca="1">AVERAGE(OFFSET($R$3,0,0,'Données projet'!$E$9+1,1))-AVERAGE(OFFSET($H$3,0,0,'Données projet'!$E$9+1,1))</f>
        <v>87.539629191511665</v>
      </c>
      <c r="T14" s="62">
        <f t="shared" si="34"/>
        <v>411.51686965858363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15.5</v>
      </c>
      <c r="N15" s="14">
        <f>IF('Données projet'!$A$36&gt;35,N14+M15-V14,IF(A15&lt;'Données projet'!$A$36,$K$205^A15,IF(A15='Données projet'!$A$36,'Données projet'!$B$36,N14+M15-V14)))</f>
        <v>31.24762516227678</v>
      </c>
      <c r="O15" s="14">
        <f>N15*VLOOKUP('Données projet'!$B$9,Paramètres!$A$1:$I$89,3,0)*VLOOKUP('Données projet'!$B$9,Paramètres!$A$1:$I$89,5,0)</f>
        <v>17.889890357906701</v>
      </c>
      <c r="P15" s="14">
        <f t="shared" si="33"/>
        <v>5.8932682523703512</v>
      </c>
      <c r="Q15" s="22">
        <f t="shared" si="2"/>
        <v>41.422334579565863</v>
      </c>
      <c r="R15" s="62">
        <f t="shared" si="0"/>
        <v>312.75566791289918</v>
      </c>
      <c r="S15" s="62">
        <f ca="1">AVERAGE(OFFSET($R$3,0,0,'Données projet'!$E$9+1,1))-AVERAGE(OFFSET($H$3,0,0,'Données projet'!$E$9+1,1))</f>
        <v>87.539629191511665</v>
      </c>
      <c r="T15" s="62">
        <f t="shared" si="34"/>
        <v>411.51686965858363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15.5</v>
      </c>
      <c r="N16" s="14">
        <f>IF('Données projet'!$A$36&gt;35,N15+M16-V15,IF(A16&lt;'Données projet'!$A$36,$K$205^A16,IF(A16='Données projet'!$A$36,'Données projet'!$B$36,N15+M16-V15)))</f>
        <v>41.627957355710123</v>
      </c>
      <c r="O16" s="14">
        <f>N16*VLOOKUP('Données projet'!$B$9,Paramètres!$A$1:$I$89,3,0)*VLOOKUP('Données projet'!$B$9,Paramètres!$A$1:$I$89,5,0)</f>
        <v>23.832838145291159</v>
      </c>
      <c r="P16" s="14">
        <f t="shared" si="33"/>
        <v>7.5931952884130025</v>
      </c>
      <c r="Q16" s="22">
        <f t="shared" si="2"/>
        <v>54.733674897034746</v>
      </c>
      <c r="R16" s="62">
        <f t="shared" si="0"/>
        <v>327.28923045259029</v>
      </c>
      <c r="S16" s="62">
        <f ca="1">AVERAGE(OFFSET($R$3,0,0,'Données projet'!$E$9+1,1))-AVERAGE(OFFSET($H$3,0,0,'Données projet'!$E$9+1,1))</f>
        <v>87.539629191511665</v>
      </c>
      <c r="T16" s="62">
        <f t="shared" si="34"/>
        <v>411.51686965858363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15.5</v>
      </c>
      <c r="N17" s="14">
        <f>IF('Données projet'!$A$36&gt;35,N16+M17-V16,IF(A17&lt;'Données projet'!$A$36,$K$205^A17,IF(A17='Données projet'!$A$36,'Données projet'!$B$36,N16+M17-V16)))</f>
        <v>55.456593088578835</v>
      </c>
      <c r="O17" s="14">
        <f>N17*VLOOKUP('Données projet'!$B$9,Paramètres!$A$1:$I$89,3,0)*VLOOKUP('Données projet'!$B$9,Paramètres!$A$1:$I$89,5,0)</f>
        <v>31.750008675073158</v>
      </c>
      <c r="P17" s="14">
        <f t="shared" si="33"/>
        <v>9.7834702611385822</v>
      </c>
      <c r="Q17" s="22">
        <f t="shared" si="2"/>
        <v>72.337475813902117</v>
      </c>
      <c r="R17" s="62">
        <f t="shared" si="0"/>
        <v>346.1152535916799</v>
      </c>
      <c r="S17" s="62">
        <f ca="1">AVERAGE(OFFSET($R$3,0,0,'Données projet'!$E$9+1,1))-AVERAGE(OFFSET($H$3,0,0,'Données projet'!$E$9+1,1))</f>
        <v>87.539629191511665</v>
      </c>
      <c r="T17" s="62">
        <f t="shared" si="34"/>
        <v>411.51686965858363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73.879044573642815</v>
      </c>
      <c r="O18" s="14">
        <f>N18*VLOOKUP('Données projet'!$B$9,Paramètres!$A$1:$I$89,3,0)*VLOOKUP('Données projet'!$B$9,Paramètres!$A$1:$I$89,5,0)</f>
        <v>42.297230599301983</v>
      </c>
      <c r="P18" s="14">
        <f t="shared" si="33"/>
        <v>12.605535181828298</v>
      </c>
      <c r="Q18" s="22">
        <f t="shared" si="2"/>
        <v>95.622317068801905</v>
      </c>
      <c r="R18" s="62">
        <f t="shared" si="0"/>
        <v>370.62231706880192</v>
      </c>
      <c r="S18" s="62">
        <f ca="1">AVERAGE(OFFSET($R$3,0,0,'Données projet'!$E$9+1,1))-AVERAGE(OFFSET($H$3,0,0,'Données projet'!$E$9+1,1))</f>
        <v>87.539629191511665</v>
      </c>
      <c r="T18" s="62">
        <f t="shared" si="34"/>
        <v>411.51686965858363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15.5</v>
      </c>
      <c r="N19" s="14">
        <f>IF('Données projet'!$A$36&gt;35,N18+M19-V18,IF(A19&lt;'Données projet'!$A$36,$K$205^A19,IF(A19='Données projet'!$A$36,'Données projet'!$B$36,N18+M19-V18)))</f>
        <v>98.421358455905363</v>
      </c>
      <c r="O19" s="14">
        <f>N19*VLOOKUP('Données projet'!$B$9,Paramètres!$A$1:$I$89,3,0)*VLOOKUP('Données projet'!$B$9,Paramètres!$A$1:$I$89,5,0)</f>
        <v>56.348196143174945</v>
      </c>
      <c r="P19" s="14">
        <f t="shared" si="33"/>
        <v>16.241631341333335</v>
      </c>
      <c r="Q19" s="22">
        <f t="shared" si="2"/>
        <v>126.42728286885189</v>
      </c>
      <c r="R19" s="62">
        <f t="shared" si="0"/>
        <v>402.6495050910741</v>
      </c>
      <c r="S19" s="62">
        <f ca="1">AVERAGE(OFFSET($R$3,0,0,'Données projet'!$E$9+1,1))-AVERAGE(OFFSET($H$3,0,0,'Données projet'!$E$9+1,1))</f>
        <v>87.539629191511665</v>
      </c>
      <c r="T19" s="62">
        <f t="shared" si="34"/>
        <v>411.51686965858363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15.5</v>
      </c>
      <c r="N20" s="14">
        <f>IF('Données projet'!$A$36&gt;35,N19+M20-V19,IF(A20&lt;'Données projet'!$A$36,$K$205^A20,IF(A20='Données projet'!$A$36,'Données projet'!$B$36,N19+M20-V19)))</f>
        <v>131.11652778143366</v>
      </c>
      <c r="O20" s="14">
        <f>N20*VLOOKUP('Données projet'!$B$9,Paramètres!$A$1:$I$89,3,0)*VLOOKUP('Données projet'!$B$9,Paramètres!$A$1:$I$89,5,0)</f>
        <v>75.066834485426398</v>
      </c>
      <c r="P20" s="14">
        <f t="shared" si="33"/>
        <v>20.926567957864467</v>
      </c>
      <c r="Q20" s="22">
        <f t="shared" si="2"/>
        <v>167.18850925539826</v>
      </c>
      <c r="R20" s="62">
        <f t="shared" si="0"/>
        <v>444.63295369984269</v>
      </c>
      <c r="S20" s="62">
        <f ca="1">AVERAGE(OFFSET($R$3,0,0,'Données projet'!$E$9+1,1))-AVERAGE(OFFSET($H$3,0,0,'Données projet'!$E$9+1,1))</f>
        <v>87.539629191511665</v>
      </c>
      <c r="T20" s="62">
        <f t="shared" si="34"/>
        <v>411.51686965858363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15.5</v>
      </c>
      <c r="N21" s="14">
        <f>IF('Données projet'!$A$36&gt;35,N20+M21-V20,IF(A21&lt;'Données projet'!$A$36,$K$205^A21,IF(A21='Données projet'!$A$36,'Données projet'!$B$36,N20+M21-V20)))</f>
        <v>174.67289750081636</v>
      </c>
      <c r="O21" s="14">
        <f>N21*VLOOKUP('Données projet'!$B$9,Paramètres!$A$1:$I$89,3,0)*VLOOKUP('Données projet'!$B$9,Paramètres!$A$1:$I$89,5,0)</f>
        <v>100.00372727716739</v>
      </c>
      <c r="P21" s="14">
        <f t="shared" si="33"/>
        <v>26.962885518811994</v>
      </c>
      <c r="Q21" s="22">
        <f t="shared" si="2"/>
        <v>221.13351728633074</v>
      </c>
      <c r="R21" s="62">
        <f t="shared" si="0"/>
        <v>499.80018395299743</v>
      </c>
      <c r="S21" s="62">
        <f ca="1">AVERAGE(OFFSET($R$3,0,0,'Données projet'!$E$9+1,1))-AVERAGE(OFFSET($H$3,0,0,'Données projet'!$E$9+1,1))</f>
        <v>87.539629191511665</v>
      </c>
      <c r="T21" s="62">
        <f t="shared" si="34"/>
        <v>411.51686965858363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15.5</v>
      </c>
      <c r="N22" s="14">
        <f>IF('Données projet'!$A$36&gt;35,N21+M22-V21,IF(A22&lt;'Données projet'!$A$36,$K$205^A22,IF(A22='Données projet'!$A$36,'Données projet'!$B$36,N21+M22-V21)))</f>
        <v>232.69851358625635</v>
      </c>
      <c r="O22" s="14">
        <f>N22*VLOOKUP('Données projet'!$B$9,Paramètres!$A$1:$I$89,3,0)*VLOOKUP('Données projet'!$B$9,Paramètres!$A$1:$I$89,5,0)</f>
        <v>133.22455299840348</v>
      </c>
      <c r="P22" s="14">
        <f t="shared" si="33"/>
        <v>34.740393024043236</v>
      </c>
      <c r="Q22" s="22">
        <f t="shared" si="2"/>
        <v>292.53894765576132</v>
      </c>
      <c r="R22" s="62">
        <f t="shared" si="0"/>
        <v>572.42783654465018</v>
      </c>
      <c r="S22" s="62">
        <f ca="1">AVERAGE(OFFSET($R$3,0,0,'Données projet'!$E$9+1,1))-AVERAGE(OFFSET($H$3,0,0,'Données projet'!$E$9+1,1))</f>
        <v>87.539629191511665</v>
      </c>
      <c r="T22" s="62">
        <f t="shared" si="34"/>
        <v>411.51686965858363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310</v>
      </c>
      <c r="L23" s="13">
        <f>VLOOKUP(A23,'Données projet'!$A$35:$I$55,9,0)</f>
        <v>15.5</v>
      </c>
      <c r="M23" s="13">
        <f t="array" ref="M23">INDEX(L:L,MIN(IF(ISNUMBER(L23:L219),ROW(L23:L219),"")))</f>
        <v>15.5</v>
      </c>
      <c r="N23" s="14">
        <f>IF('Données projet'!$A$36&gt;35,N22+M23-V22,IF(A23&lt;'Données projet'!$A$36,$K$205^A23,IF(A23='Données projet'!$A$36,'Données projet'!$B$36,N22+M23-V22)))</f>
        <v>310</v>
      </c>
      <c r="O23" s="14">
        <f>N23*VLOOKUP('Données projet'!$B$9,Paramètres!$A$1:$I$89,3,0)*VLOOKUP('Données projet'!$B$9,Paramètres!$A$1:$I$89,5,0)</f>
        <v>177.4812</v>
      </c>
      <c r="P23" s="14">
        <f t="shared" si="33"/>
        <v>44.761340792807246</v>
      </c>
      <c r="Q23" s="22">
        <f t="shared" si="2"/>
        <v>387.07242521413923</v>
      </c>
      <c r="R23" s="62">
        <f t="shared" si="0"/>
        <v>668.18353632525032</v>
      </c>
      <c r="S23" s="62">
        <f ca="1">AVERAGE(OFFSET($R$3,0,0,'Données projet'!$E$9+1,1))-AVERAGE(OFFSET($H$3,0,0,'Données projet'!$E$9+1,1))</f>
        <v>87.539629191511665</v>
      </c>
      <c r="T23" s="62">
        <f t="shared" si="34"/>
        <v>411.51686965858363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310</v>
      </c>
      <c r="W23" s="17">
        <f>IF(ISNA(VLOOKUP(A23,'Données projet'!$A$35:$I$55,5,0)),0%,VLOOKUP(A23,'Données projet'!$A$35:$I$55,5,0)*VLOOKUP('Données projet'!$B$9,Paramètres!$A$1:$I$89,7,0))</f>
        <v>0.39</v>
      </c>
      <c r="X23" s="78">
        <f>IF(ISNA(VLOOKUP(A23,'Données projet'!$A$35:$I$55,6,0)),0%,VLOOKUP(A23,'Données projet'!$A$35:$I$55,6,0)*VLOOKUP('Données projet'!$B$9,Paramètres!$A$1:$I$89,7,0))</f>
        <v>0.21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76.51808171434574</v>
      </c>
      <c r="AA23" s="23">
        <f>EXP(-LN(2)/25)*AA22+(1-EXP(-LN(2)/25))/(LN(2)/25)*Calculateur!V23*Calculateur!X23*VLOOKUP('Données projet'!$B$9,Paramètres!$A$1:$I$89,3,0)*0.475*44/12</f>
        <v>41.039815853594625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117.55789756794036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87.539629191511665</v>
      </c>
      <c r="T24" s="62">
        <f t="shared" si="34"/>
        <v>411.51686965858363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75.01760880334885</v>
      </c>
      <c r="AA24" s="23">
        <f>EXP(-LN(2)/25)*AA23+(1-EXP(-LN(2)/25))/(LN(2)/25)*Calculateur!V24*Calculateur!X24*VLOOKUP('Données projet'!$B$9,Paramètres!$A$1:$I$89,3,0)*0.475*44/12</f>
        <v>39.91757993088796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114.93518873423682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87.539629191511665</v>
      </c>
      <c r="T25" s="62">
        <f t="shared" si="34"/>
        <v>411.51686965858363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73.5465592509385</v>
      </c>
      <c r="AA25" s="23">
        <f>EXP(-LN(2)/25)*AA24+(1-EXP(-LN(2)/25))/(LN(2)/25)*Calculateur!V25*Calculateur!X25*VLOOKUP('Données projet'!$B$9,Paramètres!$A$1:$I$89,3,0)*0.475*44/12</f>
        <v>38.826031608503534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112.37259085944203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87.539629191511665</v>
      </c>
      <c r="T26" s="62">
        <f t="shared" si="34"/>
        <v>411.51686965858363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72.104356082999288</v>
      </c>
      <c r="AA26" s="23">
        <f>EXP(-LN(2)/25)*AA25+(1-EXP(-LN(2)/25))/(LN(2)/25)*Calculateur!V26*Calculateur!X26*VLOOKUP('Données projet'!$B$9,Paramètres!$A$1:$I$89,3,0)*0.475*44/12</f>
        <v>37.764331732396741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109.86868781539603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87.539629191511665</v>
      </c>
      <c r="T27" s="62">
        <f t="shared" si="34"/>
        <v>411.51686965858363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70.69043363952629</v>
      </c>
      <c r="AA27" s="23">
        <f>EXP(-LN(2)/25)*AA26+(1-EXP(-LN(2)/25))/(LN(2)/25)*Calculateur!V27*Calculateur!X27*VLOOKUP('Données projet'!$B$9,Paramètres!$A$1:$I$89,3,0)*0.475*44/12</f>
        <v>36.731664095234457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107.42209773476074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87.539629191511665</v>
      </c>
      <c r="T28" s="62">
        <f t="shared" si="34"/>
        <v>411.51686965858363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69.304237352762257</v>
      </c>
      <c r="AA28" s="23">
        <f>EXP(-LN(2)/25)*AA27+(1-EXP(-LN(2)/25))/(LN(2)/25)*Calculateur!V28*Calculateur!X28*VLOOKUP('Données projet'!$B$9,Paramètres!$A$1:$I$89,3,0)*0.475*44/12</f>
        <v>35.727234808916009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105.03147216167827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87.539629191511665</v>
      </c>
      <c r="T29" s="62">
        <f t="shared" si="34"/>
        <v>411.51686965858363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67.945223529685421</v>
      </c>
      <c r="AA29" s="23">
        <f>EXP(-LN(2)/25)*AA28+(1-EXP(-LN(2)/25))/(LN(2)/25)*Calculateur!V29*Calculateur!X29*VLOOKUP('Données projet'!$B$9,Paramètres!$A$1:$I$89,3,0)*0.475*44/12</f>
        <v>34.750271694252575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102.695495223938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87.539629191511665</v>
      </c>
      <c r="T30" s="62">
        <f t="shared" si="34"/>
        <v>411.51686965858363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66.612859138762531</v>
      </c>
      <c r="AA30" s="23">
        <f>EXP(-LN(2)/25)*AA29+(1-EXP(-LN(2)/25))/(LN(2)/25)*Calculateur!V30*Calculateur!X30*VLOOKUP('Données projet'!$B$9,Paramètres!$A$1:$I$89,3,0)*0.475*44/12</f>
        <v>33.800023687335873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100.41288282609841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87.539629191511665</v>
      </c>
      <c r="T31" s="62">
        <f t="shared" si="34"/>
        <v>411.51686965858363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65.306621600883602</v>
      </c>
      <c r="AA31" s="23">
        <f>EXP(-LN(2)/25)*AA30+(1-EXP(-LN(2)/25))/(LN(2)/25)*Calculateur!V31*Calculateur!X31*VLOOKUP('Données projet'!$B$9,Paramètres!$A$1:$I$89,3,0)*0.475*44/12</f>
        <v>32.875760262139679</v>
      </c>
      <c r="AB31" s="23">
        <f>EXP(-LN(2)/2)*AB30+(1-EXP(-LN(2)/2))/(LN(2)/2)*V31*Y31*VLOOKUP('Données projet'!$B$9,Paramètres!$A$1:$I$89,3,0)*0.475*44/12</f>
        <v>0</v>
      </c>
      <c r="AC31" s="24">
        <f t="shared" si="3"/>
        <v>98.182381863023281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87.539629191511665</v>
      </c>
      <c r="T32" s="62">
        <f t="shared" si="34"/>
        <v>411.51686965858363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64.025998584396262</v>
      </c>
      <c r="AA32" s="23">
        <f>EXP(-LN(2)/25)*AA31+(1-EXP(-LN(2)/25))/(LN(2)/25)*Calculateur!V32*Calculateur!X32*VLOOKUP('Données projet'!$B$9,Paramètres!$A$1:$I$89,3,0)*0.475*44/12</f>
        <v>31.976770868910375</v>
      </c>
      <c r="AB32" s="23">
        <f>EXP(-LN(2)/2)*AB31+(1-EXP(-LN(2)/2))/(LN(2)/2)*V32*Y32*VLOOKUP('Données projet'!$B$9,Paramètres!$A$1:$I$89,3,0)*0.475*44/12</f>
        <v>0</v>
      </c>
      <c r="AC32" s="24">
        <f t="shared" si="3"/>
        <v>96.002769453306641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87.539629191511665</v>
      </c>
      <c r="T33" s="62">
        <f t="shared" si="34"/>
        <v>411.51686965858363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62.770487804159323</v>
      </c>
      <c r="AA33" s="23">
        <f>EXP(-LN(2)/25)*AA32+(1-EXP(-LN(2)/25))/(LN(2)/25)*Calculateur!V33*Calculateur!X33*VLOOKUP('Données projet'!$B$9,Paramètres!$A$1:$I$89,3,0)*0.475*44/12</f>
        <v>31.102364387914726</v>
      </c>
      <c r="AB33" s="23">
        <f>EXP(-LN(2)/2)*AB32+(1-EXP(-LN(2)/2))/(LN(2)/2)*V33*Y33*VLOOKUP('Données projet'!$B$9,Paramètres!$A$1:$I$89,3,0)*0.475*44/12</f>
        <v>0</v>
      </c>
      <c r="AC33" s="24">
        <f t="shared" si="3"/>
        <v>93.872852192074049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87.539629191511665</v>
      </c>
      <c r="T34" s="62">
        <f t="shared" si="34"/>
        <v>411.51686965858363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61.539596824536872</v>
      </c>
      <c r="AA34" s="23">
        <f>EXP(-LN(2)/25)*AA33+(1-EXP(-LN(2)/25))/(LN(2)/25)*Calculateur!V34*Calculateur!X34*VLOOKUP('Données projet'!$B$9,Paramètres!$A$1:$I$89,3,0)*0.475*44/12</f>
        <v>30.25186859812494</v>
      </c>
      <c r="AB34" s="23">
        <f>EXP(-LN(2)/2)*AB33+(1-EXP(-LN(2)/2))/(LN(2)/2)*V34*Y34*VLOOKUP('Données projet'!$B$9,Paramètres!$A$1:$I$89,3,0)*0.475*44/12</f>
        <v>0</v>
      </c>
      <c r="AC34" s="24">
        <f t="shared" si="3"/>
        <v>91.791465422661815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87.539629191511665</v>
      </c>
      <c r="T35" s="62">
        <f t="shared" si="34"/>
        <v>411.51686965858363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60.332842866255447</v>
      </c>
      <c r="AA35" s="23">
        <f>EXP(-LN(2)/25)*AA34+(1-EXP(-LN(2)/25))/(LN(2)/25)*Calculateur!V35*Calculateur!X35*VLOOKUP('Données projet'!$B$9,Paramètres!$A$1:$I$89,3,0)*0.475*44/12</f>
        <v>29.424629660432586</v>
      </c>
      <c r="AB35" s="23">
        <f>EXP(-LN(2)/2)*AB34+(1-EXP(-LN(2)/2))/(LN(2)/2)*V35*Y35*VLOOKUP('Données projet'!$B$9,Paramètres!$A$1:$I$89,3,0)*0.475*44/12</f>
        <v>0</v>
      </c>
      <c r="AC35" s="24">
        <f t="shared" si="3"/>
        <v>89.757472526688034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87.539629191511665</v>
      </c>
      <c r="T36" s="62">
        <f t="shared" si="34"/>
        <v>411.51686965858363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59.149752617048691</v>
      </c>
      <c r="AA36" s="23">
        <f>EXP(-LN(2)/25)*AA35+(1-EXP(-LN(2)/25))/(LN(2)/25)*Calculateur!V36*Calculateur!X36*VLOOKUP('Données projet'!$B$9,Paramètres!$A$1:$I$89,3,0)*0.475*44/12</f>
        <v>28.620011614994034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87.769764232042718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87.539629191511665</v>
      </c>
      <c r="T37" s="62">
        <f t="shared" si="34"/>
        <v>411.51686965858363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57.989862046015077</v>
      </c>
      <c r="AA37" s="23">
        <f>EXP(-LN(2)/25)*AA36+(1-EXP(-LN(2)/25))/(LN(2)/25)*Calculateur!V37*Calculateur!X37*VLOOKUP('Données projet'!$B$9,Paramètres!$A$1:$I$89,3,0)*0.475*44/12</f>
        <v>27.837395892321023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85.827257938336103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87.539629191511665</v>
      </c>
      <c r="T38" s="62">
        <f t="shared" si="34"/>
        <v>411.51686965858363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56.852716221616042</v>
      </c>
      <c r="AA38" s="23">
        <f>EXP(-LN(2)/25)*AA37+(1-EXP(-LN(2)/25))/(LN(2)/25)*Calculateur!V38*Calculateur!X38*VLOOKUP('Données projet'!$B$9,Paramètres!$A$1:$I$89,3,0)*0.475*44/12</f>
        <v>27.076180837740477</v>
      </c>
      <c r="AB38" s="23">
        <f>EXP(-LN(2)/2)*AB37+(1-EXP(-LN(2)/2))/(LN(2)/2)*V38*Y38*VLOOKUP('Données projet'!$B$9,Paramètres!$A$1:$I$89,3,0)*0.475*44/12</f>
        <v>0</v>
      </c>
      <c r="AC38" s="24">
        <f t="shared" si="3"/>
        <v>83.928897059356515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87.539629191511665</v>
      </c>
      <c r="T39" s="62">
        <f t="shared" si="34"/>
        <v>411.51686965858363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55.737869133243002</v>
      </c>
      <c r="AA39" s="23">
        <f>EXP(-LN(2)/25)*AA38+(1-EXP(-LN(2)/25))/(LN(2)/25)*Calculateur!V39*Calculateur!X39*VLOOKUP('Données projet'!$B$9,Paramètres!$A$1:$I$89,3,0)*0.475*44/12</f>
        <v>26.335781248857998</v>
      </c>
      <c r="AB39" s="23">
        <f>EXP(-LN(2)/2)*AB38+(1-EXP(-LN(2)/2))/(LN(2)/2)*V39*Y39*VLOOKUP('Données projet'!$B$9,Paramètres!$A$1:$I$89,3,0)*0.475*44/12</f>
        <v>0</v>
      </c>
      <c r="AC39" s="24">
        <f t="shared" si="3"/>
        <v>82.073650382100993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87.539629191511665</v>
      </c>
      <c r="T40" s="62">
        <f t="shared" si="34"/>
        <v>411.51686965858363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54.644883516283379</v>
      </c>
      <c r="AA40" s="23">
        <f>EXP(-LN(2)/25)*AA39+(1-EXP(-LN(2)/25))/(LN(2)/25)*Calculateur!V40*Calculateur!X40*VLOOKUP('Données projet'!$B$9,Paramètres!$A$1:$I$89,3,0)*0.475*44/12</f>
        <v>25.615627925669433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80.260511441952815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87.539629191511665</v>
      </c>
      <c r="T41" s="62">
        <f t="shared" si="34"/>
        <v>411.51686965858363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53.573330680616934</v>
      </c>
      <c r="AA41" s="23">
        <f>EXP(-LN(2)/25)*AA40+(1-EXP(-LN(2)/25))/(LN(2)/25)*Calculateur!V41*Calculateur!X41*VLOOKUP('Données projet'!$B$9,Paramètres!$A$1:$I$89,3,0)*0.475*44/12</f>
        <v>24.915167232974675</v>
      </c>
      <c r="AB41" s="23">
        <f>EXP(-LN(2)/2)*AB40+(1-EXP(-LN(2)/2))/(LN(2)/2)*V41*Y41*VLOOKUP('Données projet'!$B$9,Paramètres!$A$1:$I$89,3,0)*0.475*44/12</f>
        <v>0</v>
      </c>
      <c r="AC41" s="24">
        <f t="shared" si="3"/>
        <v>78.488497913591601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87.539629191511665</v>
      </c>
      <c r="T42" s="62">
        <f t="shared" si="34"/>
        <v>411.51686965858363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52.522790342475211</v>
      </c>
      <c r="AA42" s="23">
        <f>EXP(-LN(2)/25)*AA41+(1-EXP(-LN(2)/25))/(LN(2)/25)*Calculateur!V42*Calculateur!X42*VLOOKUP('Données projet'!$B$9,Paramètres!$A$1:$I$89,3,0)*0.475*44/12</f>
        <v>24.233860674757281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76.756651017232485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87.539629191511665</v>
      </c>
      <c r="T43" s="62">
        <f t="shared" si="34"/>
        <v>411.51686965858363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51.492850459598117</v>
      </c>
      <c r="AA43" s="23">
        <f>EXP(-LN(2)/25)*AA42+(1-EXP(-LN(2)/25))/(LN(2)/25)*Calculateur!V43*Calculateur!X43*VLOOKUP('Données projet'!$B$9,Paramètres!$A$1:$I$89,3,0)*0.475*44/12</f>
        <v>23.571184480202696</v>
      </c>
      <c r="AB43" s="23">
        <f>EXP(-LN(2)/2)*AB42+(1-EXP(-LN(2)/2))/(LN(2)/2)*V43*Y43*VLOOKUP('Données projet'!$B$9,Paramètres!$A$1:$I$89,3,0)*0.475*44/12</f>
        <v>0</v>
      </c>
      <c r="AC43" s="24">
        <f t="shared" si="3"/>
        <v>75.06403493980082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87.539629191511665</v>
      </c>
      <c r="T44" s="62">
        <f t="shared" si="34"/>
        <v>411.51686965858363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50.483107069622939</v>
      </c>
      <c r="AA44" s="23">
        <f>EXP(-LN(2)/25)*AA43+(1-EXP(-LN(2)/25))/(LN(2)/25)*Calculateur!V44*Calculateur!X44*VLOOKUP('Données projet'!$B$9,Paramètres!$A$1:$I$89,3,0)*0.475*44/12</f>
        <v>22.926629201036835</v>
      </c>
      <c r="AB44" s="23">
        <f>EXP(-LN(2)/2)*AB43+(1-EXP(-LN(2)/2))/(LN(2)/2)*V44*Y44*VLOOKUP('Données projet'!$B$9,Paramètres!$A$1:$I$89,3,0)*0.475*44/12</f>
        <v>0</v>
      </c>
      <c r="AC44" s="24">
        <f t="shared" si="3"/>
        <v>73.409736270659778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87.539629191511665</v>
      </c>
      <c r="T45" s="62">
        <f t="shared" si="34"/>
        <v>411.51686965858363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49.493164131642523</v>
      </c>
      <c r="AA45" s="23">
        <f>EXP(-LN(2)/25)*AA44+(1-EXP(-LN(2)/25))/(LN(2)/25)*Calculateur!V45*Calculateur!X45*VLOOKUP('Données projet'!$B$9,Paramètres!$A$1:$I$89,3,0)*0.475*44/12</f>
        <v>22.299699319875455</v>
      </c>
      <c r="AB45" s="23">
        <f>EXP(-LN(2)/2)*AB44+(1-EXP(-LN(2)/2))/(LN(2)/2)*V45*Y45*VLOOKUP('Données projet'!$B$9,Paramètres!$A$1:$I$89,3,0)*0.475*44/12</f>
        <v>0</v>
      </c>
      <c r="AC45" s="24">
        <f t="shared" si="3"/>
        <v>71.792863451517974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87.539629191511665</v>
      </c>
      <c r="T46" s="62">
        <f t="shared" si="34"/>
        <v>411.51686965858363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48.522633370870331</v>
      </c>
      <c r="AA46" s="23">
        <f>EXP(-LN(2)/25)*AA45+(1-EXP(-LN(2)/25))/(LN(2)/25)*Calculateur!V46*Calculateur!X46*VLOOKUP('Données projet'!$B$9,Paramètres!$A$1:$I$89,3,0)*0.475*44/12</f>
        <v>21.689912869283241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70.212546240153571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87.539629191511665</v>
      </c>
      <c r="T47" s="62">
        <f t="shared" si="34"/>
        <v>411.51686965858363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47.571134126351566</v>
      </c>
      <c r="AA47" s="23">
        <f>EXP(-LN(2)/25)*AA46+(1-EXP(-LN(2)/25))/(LN(2)/25)*Calculateur!V47*Calculateur!X47*VLOOKUP('Données projet'!$B$9,Paramètres!$A$1:$I$89,3,0)*0.475*44/12</f>
        <v>21.096801061249746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68.667935187601316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87.539629191511665</v>
      </c>
      <c r="T48" s="62">
        <f t="shared" si="34"/>
        <v>411.51686965858363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46.638293201660581</v>
      </c>
      <c r="AA48" s="23">
        <f>EXP(-LN(2)/25)*AA47+(1-EXP(-LN(2)/25))/(LN(2)/25)*Calculateur!V48*Calculateur!X48*VLOOKUP('Données projet'!$B$9,Paramètres!$A$1:$I$89,3,0)*0.475*44/12</f>
        <v>20.51990792679732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67.158201128457904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87.539629191511665</v>
      </c>
      <c r="T49" s="62">
        <f t="shared" si="34"/>
        <v>411.51686965858363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45.723744718526007</v>
      </c>
      <c r="AA49" s="23">
        <f>EXP(-LN(2)/25)*AA48+(1-EXP(-LN(2)/25))/(LN(2)/25)*Calculateur!V49*Calculateur!X49*VLOOKUP('Données projet'!$B$9,Paramètres!$A$1:$I$89,3,0)*0.475*44/12</f>
        <v>19.958789965443987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65.68253468396999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87.539629191511665</v>
      </c>
      <c r="T50" s="62">
        <f t="shared" si="34"/>
        <v>411.51686965858363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44.827129973326208</v>
      </c>
      <c r="AA50" s="23">
        <f>EXP(-LN(2)/25)*AA49+(1-EXP(-LN(2)/25))/(LN(2)/25)*Calculateur!V50*Calculateur!X50*VLOOKUP('Données projet'!$B$9,Paramètres!$A$1:$I$89,3,0)*0.475*44/12</f>
        <v>19.413015804251774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64.240145777577979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87.539629191511665</v>
      </c>
      <c r="T51" s="62">
        <f t="shared" si="34"/>
        <v>411.51686965858363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43.948097296398778</v>
      </c>
      <c r="AA51" s="23">
        <f>EXP(-LN(2)/25)*AA50+(1-EXP(-LN(2)/25))/(LN(2)/25)*Calculateur!V51*Calculateur!X51*VLOOKUP('Données projet'!$B$9,Paramètres!$A$1:$I$89,3,0)*0.475*44/12</f>
        <v>18.882165866198378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62.830263162597156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87.539629191511665</v>
      </c>
      <c r="T52" s="62">
        <f t="shared" si="34"/>
        <v>411.51686965858363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43.086301914108908</v>
      </c>
      <c r="AA52" s="23">
        <f>EXP(-LN(2)/25)*AA51+(1-EXP(-LN(2)/25))/(LN(2)/25)*Calculateur!V52*Calculateur!X52*VLOOKUP('Données projet'!$B$9,Paramètres!$A$1:$I$89,3,0)*0.475*44/12</f>
        <v>18.365832047617236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61.452133961726148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87.539629191511665</v>
      </c>
      <c r="T53" s="62">
        <f t="shared" si="34"/>
        <v>411.51686965858363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42.241405813622464</v>
      </c>
      <c r="AA53" s="23">
        <f>EXP(-LN(2)/25)*AA52+(1-EXP(-LN(2)/25))/(LN(2)/25)*Calculateur!V53*Calculateur!X53*VLOOKUP('Données projet'!$B$9,Paramètres!$A$1:$I$89,3,0)*0.475*44/12</f>
        <v>17.863617404458012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60.105023218080476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87.539629191511665</v>
      </c>
      <c r="T54" s="62">
        <f t="shared" si="34"/>
        <v>411.51686965858363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41.413077610330816</v>
      </c>
      <c r="AA54" s="23">
        <f>EXP(-LN(2)/25)*AA53+(1-EXP(-LN(2)/25))/(LN(2)/25)*Calculateur!V54*Calculateur!X54*VLOOKUP('Données projet'!$B$9,Paramètres!$A$1:$I$89,3,0)*0.475*44/12</f>
        <v>17.375135847126295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58.788213457457111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87.539629191511665</v>
      </c>
      <c r="T55" s="62">
        <f t="shared" si="34"/>
        <v>411.51686965858363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40.600992417875403</v>
      </c>
      <c r="AA55" s="23">
        <f>EXP(-LN(2)/25)*AA54+(1-EXP(-LN(2)/25))/(LN(2)/25)*Calculateur!V55*Calculateur!X55*VLOOKUP('Données projet'!$B$9,Paramètres!$A$1:$I$89,3,0)*0.475*44/12</f>
        <v>16.900011843667944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57.501004261543343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87.539629191511665</v>
      </c>
      <c r="T56" s="62">
        <f t="shared" si="34"/>
        <v>411.51686965858363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39.804831720720983</v>
      </c>
      <c r="AA56" s="23">
        <f>EXP(-LN(2)/25)*AA55+(1-EXP(-LN(2)/25))/(LN(2)/25)*Calculateur!V56*Calculateur!X56*VLOOKUP('Données projet'!$B$9,Paramètres!$A$1:$I$89,3,0)*0.475*44/12</f>
        <v>16.437880131069846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56.24271185179083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87.539629191511665</v>
      </c>
      <c r="T57" s="62">
        <f t="shared" si="34"/>
        <v>411.51686965858363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39.024283249227686</v>
      </c>
      <c r="AA57" s="23">
        <f>EXP(-LN(2)/25)*AA56+(1-EXP(-LN(2)/25))/(LN(2)/25)*Calculateur!V57*Calculateur!X57*VLOOKUP('Données projet'!$B$9,Paramètres!$A$1:$I$89,3,0)*0.475*44/12</f>
        <v>15.988385434455195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55.012668683682882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87.539629191511665</v>
      </c>
      <c r="T58" s="62">
        <f t="shared" si="34"/>
        <v>411.51686965858363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38.259040857172813</v>
      </c>
      <c r="AA58" s="23">
        <f>EXP(-LN(2)/25)*AA57+(1-EXP(-LN(2)/25))/(LN(2)/25)*Calculateur!V58*Calculateur!X58*VLOOKUP('Données projet'!$B$9,Paramètres!$A$1:$I$89,3,0)*0.475*44/12</f>
        <v>15.55118219395737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53.81022305113018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87.539629191511665</v>
      </c>
      <c r="T59" s="62">
        <f t="shared" si="34"/>
        <v>411.51686965858363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37.508804401674368</v>
      </c>
      <c r="AA59" s="23">
        <f>EXP(-LN(2)/25)*AA58+(1-EXP(-LN(2)/25))/(LN(2)/25)*Calculateur!V59*Calculateur!X59*VLOOKUP('Données projet'!$B$9,Paramètres!$A$1:$I$89,3,0)*0.475*44/12</f>
        <v>15.125934299062477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52.634738700736847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87.539629191511665</v>
      </c>
      <c r="T60" s="62">
        <f t="shared" si="34"/>
        <v>411.51686965858363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36.773279625469193</v>
      </c>
      <c r="AA60" s="23">
        <f>EXP(-LN(2)/25)*AA59+(1-EXP(-LN(2)/25))/(LN(2)/25)*Calculateur!V60*Calculateur!X60*VLOOKUP('Données projet'!$B$9,Paramètres!$A$1:$I$89,3,0)*0.475*44/12</f>
        <v>14.7123148302163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51.485594455685494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87.539629191511665</v>
      </c>
      <c r="T61" s="62">
        <f t="shared" si="34"/>
        <v>411.51686965858363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36.052178041499587</v>
      </c>
      <c r="AA61" s="23">
        <f>EXP(-LN(2)/25)*AA60+(1-EXP(-LN(2)/25))/(LN(2)/25)*Calculateur!V61*Calculateur!X61*VLOOKUP('Données projet'!$B$9,Paramètres!$A$1:$I$89,3,0)*0.475*44/12</f>
        <v>14.310005807497024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50.362183848996608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87.539629191511665</v>
      </c>
      <c r="T62" s="62">
        <f t="shared" si="34"/>
        <v>411.51686965858363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35.345216819763088</v>
      </c>
      <c r="AA62" s="23">
        <f>EXP(-LN(2)/25)*AA61+(1-EXP(-LN(2)/25))/(LN(2)/25)*Calculateur!V62*Calculateur!X62*VLOOKUP('Données projet'!$B$9,Paramètres!$A$1:$I$89,3,0)*0.475*44/12</f>
        <v>13.918697946160519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49.263914765923609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87.539629191511665</v>
      </c>
      <c r="T63" s="62">
        <f t="shared" si="34"/>
        <v>411.51686965858363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34.652118676381072</v>
      </c>
      <c r="AA63" s="23">
        <f>EXP(-LN(2)/25)*AA62+(1-EXP(-LN(2)/25))/(LN(2)/25)*Calculateur!V63*Calculateur!X63*VLOOKUP('Données projet'!$B$9,Paramètres!$A$1:$I$89,3,0)*0.475*44/12</f>
        <v>13.538090418870246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48.190209095251319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87.539629191511665</v>
      </c>
      <c r="T64" s="62">
        <f t="shared" si="34"/>
        <v>411.51686965858363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33.972611764842654</v>
      </c>
      <c r="AA64" s="23">
        <f>EXP(-LN(2)/25)*AA63+(1-EXP(-LN(2)/25))/(LN(2)/25)*Calculateur!V64*Calculateur!X64*VLOOKUP('Données projet'!$B$9,Paramètres!$A$1:$I$89,3,0)*0.475*44/12</f>
        <v>13.167890624429006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47.14050238927166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87.539629191511665</v>
      </c>
      <c r="T65" s="62">
        <f t="shared" si="34"/>
        <v>411.51686965858363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33.306429569381216</v>
      </c>
      <c r="AA65" s="23">
        <f>EXP(-LN(2)/25)*AA64+(1-EXP(-LN(2)/25))/(LN(2)/25)*Calculateur!V65*Calculateur!X65*VLOOKUP('Données projet'!$B$9,Paramètres!$A$1:$I$89,3,0)*0.475*44/12</f>
        <v>12.807813962834723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46.114243532215937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87.539629191511665</v>
      </c>
      <c r="T66" s="62">
        <f t="shared" si="34"/>
        <v>411.51686965858363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32.653310800441758</v>
      </c>
      <c r="AA66" s="23">
        <f>EXP(-LN(2)/25)*AA65+(1-EXP(-LN(2)/25))/(LN(2)/25)*Calculateur!V66*Calculateur!X66*VLOOKUP('Données projet'!$B$9,Paramètres!$A$1:$I$89,3,0)*0.475*44/12</f>
        <v>12.457583616487344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45.110894416929099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87.539629191511665</v>
      </c>
      <c r="T67" s="62">
        <f t="shared" si="34"/>
        <v>411.51686965858363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32.012999292198089</v>
      </c>
      <c r="AA67" s="23">
        <f>EXP(-LN(2)/25)*AA66+(1-EXP(-LN(2)/25))/(LN(2)/25)*Calculateur!V67*Calculateur!X67*VLOOKUP('Données projet'!$B$9,Paramètres!$A$1:$I$89,3,0)*0.475*44/12</f>
        <v>12.116930337378648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44.129929629576736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87.539629191511665</v>
      </c>
      <c r="T68" s="62">
        <f t="shared" si="34"/>
        <v>411.51686965858363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31.385243902079619</v>
      </c>
      <c r="AA68" s="23">
        <f>EXP(-LN(2)/25)*AA67+(1-EXP(-LN(2)/25))/(LN(2)/25)*Calculateur!V68*Calculateur!X68*VLOOKUP('Données projet'!$B$9,Paramètres!$A$1:$I$89,3,0)*0.475*44/12</f>
        <v>11.785592240101355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43.170836142180974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87.539629191511665</v>
      </c>
      <c r="T69" s="62">
        <f t="shared" ref="T69:T132" si="88">$T$3</f>
        <v>411.51686965858363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30.769798412268393</v>
      </c>
      <c r="AA69" s="23">
        <f>EXP(-LN(2)/25)*AA68+(1-EXP(-LN(2)/25))/(LN(2)/25)*Calculateur!V69*Calculateur!X69*VLOOKUP('Données projet'!$B$9,Paramètres!$A$1:$I$89,3,0)*0.475*44/12</f>
        <v>11.463314600518425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42.233113012786816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87.539629191511665</v>
      </c>
      <c r="T70" s="62">
        <f t="shared" si="88"/>
        <v>411.51686965858363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30.166421433127685</v>
      </c>
      <c r="AA70" s="23">
        <f>EXP(-LN(2)/25)*AA69+(1-EXP(-LN(2)/25))/(LN(2)/25)*Calculateur!V70*Calculateur!X70*VLOOKUP('Données projet'!$B$9,Paramètres!$A$1:$I$89,3,0)*0.475*44/12</f>
        <v>11.149849659937733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41.316271093065417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87.539629191511665</v>
      </c>
      <c r="T71" s="62">
        <f t="shared" si="88"/>
        <v>411.51686965858363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29.574876308524306</v>
      </c>
      <c r="AA71" s="23">
        <f>EXP(-LN(2)/25)*AA70+(1-EXP(-LN(2)/25))/(LN(2)/25)*Calculateur!V71*Calculateur!X71*VLOOKUP('Données projet'!$B$9,Paramètres!$A$1:$I$89,3,0)*0.475*44/12</f>
        <v>10.844956434641626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40.419832743165934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87.539629191511665</v>
      </c>
      <c r="T72" s="62">
        <f t="shared" si="88"/>
        <v>411.51686965858363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28.994931023007499</v>
      </c>
      <c r="AA72" s="23">
        <f>EXP(-LN(2)/25)*AA71+(1-EXP(-LN(2)/25))/(LN(2)/25)*Calculateur!V72*Calculateur!X72*VLOOKUP('Données projet'!$B$9,Paramètres!$A$1:$I$89,3,0)*0.475*44/12</f>
        <v>10.548400530624878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39.543331553632378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87.539629191511665</v>
      </c>
      <c r="T73" s="62">
        <f t="shared" si="88"/>
        <v>411.51686965858363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28.426358110807982</v>
      </c>
      <c r="AA73" s="23">
        <f>EXP(-LN(2)/25)*AA72+(1-EXP(-LN(2)/25))/(LN(2)/25)*Calculateur!V73*Calculateur!X73*VLOOKUP('Données projet'!$B$9,Paramètres!$A$1:$I$89,3,0)*0.475*44/12</f>
        <v>10.259953963398665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38.686312074206647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87.539629191511665</v>
      </c>
      <c r="T74" s="62">
        <f t="shared" si="88"/>
        <v>411.51686965858363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27.868934566621462</v>
      </c>
      <c r="AA74" s="23">
        <f>EXP(-LN(2)/25)*AA73+(1-EXP(-LN(2)/25))/(LN(2)/25)*Calculateur!V74*Calculateur!X74*VLOOKUP('Données projet'!$B$9,Paramètres!$A$1:$I$89,3,0)*0.475*44/12</f>
        <v>9.979394982721999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37.848329549343461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87.539629191511665</v>
      </c>
      <c r="T75" s="62">
        <f t="shared" si="88"/>
        <v>411.51686965858363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27.32244175814165</v>
      </c>
      <c r="AA75" s="23">
        <f>EXP(-LN(2)/25)*AA74+(1-EXP(-LN(2)/25))/(LN(2)/25)*Calculateur!V75*Calculateur!X75*VLOOKUP('Données projet'!$B$9,Paramètres!$A$1:$I$89,3,0)*0.475*44/12</f>
        <v>9.7065079021258924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37.028949660267543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87.539629191511665</v>
      </c>
      <c r="T76" s="62">
        <f t="shared" si="88"/>
        <v>411.51686965858363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26.786665340308428</v>
      </c>
      <c r="AA76" s="23">
        <f>EXP(-LN(2)/25)*AA75+(1-EXP(-LN(2)/25))/(LN(2)/25)*Calculateur!V76*Calculateur!X76*VLOOKUP('Données projet'!$B$9,Paramètres!$A$1:$I$89,3,0)*0.475*44/12</f>
        <v>9.4410829330991941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36.22774827340762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87.539629191511665</v>
      </c>
      <c r="T77" s="62">
        <f t="shared" si="88"/>
        <v>411.51686965858363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26.26139517123757</v>
      </c>
      <c r="AA77" s="23">
        <f>EXP(-LN(2)/25)*AA76+(1-EXP(-LN(2)/25))/(LN(2)/25)*Calculateur!V77*Calculateur!X77*VLOOKUP('Données projet'!$B$9,Paramètres!$A$1:$I$89,3,0)*0.475*44/12</f>
        <v>9.1829160238086232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35.444311195046197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87.539629191511665</v>
      </c>
      <c r="T78" s="62">
        <f t="shared" si="88"/>
        <v>411.51686965858363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25.746425229799023</v>
      </c>
      <c r="AA78" s="23">
        <f>EXP(-LN(2)/25)*AA77+(1-EXP(-LN(2)/25))/(LN(2)/25)*Calculateur!V78*Calculateur!X78*VLOOKUP('Données projet'!$B$9,Paramètres!$A$1:$I$89,3,0)*0.475*44/12</f>
        <v>8.9318087022290111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34.678233932028036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87.539629191511665</v>
      </c>
      <c r="T79" s="62">
        <f t="shared" si="88"/>
        <v>411.51686965858363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25.241553534811437</v>
      </c>
      <c r="AA79" s="23">
        <f>EXP(-LN(2)/25)*AA78+(1-EXP(-LN(2)/25))/(LN(2)/25)*Calculateur!V79*Calculateur!X79*VLOOKUP('Données projet'!$B$9,Paramètres!$A$1:$I$89,3,0)*0.475*44/12</f>
        <v>8.6875679235631527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33.929121458374588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87.539629191511665</v>
      </c>
      <c r="T80" s="62">
        <f t="shared" si="88"/>
        <v>411.51686965858363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24.746582065821229</v>
      </c>
      <c r="AA80" s="23">
        <f>EXP(-LN(2)/25)*AA79+(1-EXP(-LN(2)/25))/(LN(2)/25)*Calculateur!V80*Calculateur!X80*VLOOKUP('Données projet'!$B$9,Paramètres!$A$1:$I$89,3,0)*0.475*44/12</f>
        <v>8.4500059218339771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33.196587987655207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87.539629191511665</v>
      </c>
      <c r="T81" s="62">
        <f t="shared" si="88"/>
        <v>411.51686965858363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24.261316685435133</v>
      </c>
      <c r="AA81" s="23">
        <f>EXP(-LN(2)/25)*AA80+(1-EXP(-LN(2)/25))/(LN(2)/25)*Calculateur!V81*Calculateur!X81*VLOOKUP('Données projet'!$B$9,Paramètres!$A$1:$I$89,3,0)*0.475*44/12</f>
        <v>8.2189400655349285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32.480256750970064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87.539629191511665</v>
      </c>
      <c r="T82" s="62">
        <f t="shared" si="88"/>
        <v>411.51686965858363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23.785567063175755</v>
      </c>
      <c r="AA82" s="23">
        <f>EXP(-LN(2)/25)*AA81+(1-EXP(-LN(2)/25))/(LN(2)/25)*Calculateur!V82*Calculateur!X82*VLOOKUP('Données projet'!$B$9,Paramètres!$A$1:$I$89,3,0)*0.475*44/12</f>
        <v>7.9941927172276026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31.779759780403356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87.539629191511665</v>
      </c>
      <c r="T83" s="62">
        <f t="shared" si="88"/>
        <v>411.51686965858363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23.319146600830265</v>
      </c>
      <c r="AA83" s="23">
        <f>EXP(-LN(2)/25)*AA82+(1-EXP(-LN(2)/25))/(LN(2)/25)*Calculateur!V83*Calculateur!X83*VLOOKUP('Données projet'!$B$9,Paramètres!$A$1:$I$89,3,0)*0.475*44/12</f>
        <v>7.7755910969786894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31.094737697808956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87.539629191511665</v>
      </c>
      <c r="T84" s="62">
        <f t="shared" si="88"/>
        <v>411.51686965858363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22.861872359262978</v>
      </c>
      <c r="AA84" s="23">
        <f>EXP(-LN(2)/25)*AA83+(1-EXP(-LN(2)/25))/(LN(2)/25)*Calculateur!V84*Calculateur!X84*VLOOKUP('Données projet'!$B$9,Paramètres!$A$1:$I$89,3,0)*0.475*44/12</f>
        <v>7.5629671495312429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30.424839508794221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87.539629191511665</v>
      </c>
      <c r="T85" s="62">
        <f t="shared" si="88"/>
        <v>411.51686965858363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22.413564986663079</v>
      </c>
      <c r="AA85" s="23">
        <f>EXP(-LN(2)/25)*AA84+(1-EXP(-LN(2)/25))/(LN(2)/25)*Calculateur!V85*Calculateur!X85*VLOOKUP('Données projet'!$B$9,Paramètres!$A$1:$I$89,3,0)*0.475*44/12</f>
        <v>7.3561574151081537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29.769722401771233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87.539629191511665</v>
      </c>
      <c r="T86" s="62">
        <f t="shared" si="88"/>
        <v>411.51686965858363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21.974048648199368</v>
      </c>
      <c r="AA86" s="23">
        <f>EXP(-LN(2)/25)*AA85+(1-EXP(-LN(2)/25))/(LN(2)/25)*Calculateur!V86*Calculateur!X86*VLOOKUP('Données projet'!$B$9,Paramètres!$A$1:$I$89,3,0)*0.475*44/12</f>
        <v>7.1550029037485157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29.129051551947882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87.539629191511665</v>
      </c>
      <c r="T87" s="62">
        <f t="shared" si="88"/>
        <v>411.51686965858363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21.543150957054433</v>
      </c>
      <c r="AA87" s="23">
        <f>EXP(-LN(2)/25)*AA86+(1-EXP(-LN(2)/25))/(LN(2)/25)*Calculateur!V87*Calculateur!X87*VLOOKUP('Données projet'!$B$9,Paramètres!$A$1:$I$89,3,0)*0.475*44/12</f>
        <v>6.9593489730802629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28.502499930134697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87.539629191511665</v>
      </c>
      <c r="T88" s="62">
        <f t="shared" si="88"/>
        <v>411.51686965858363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21.120702906811211</v>
      </c>
      <c r="AA88" s="23">
        <f>EXP(-LN(2)/25)*AA87+(1-EXP(-LN(2)/25))/(LN(2)/25)*Calculateur!V88*Calculateur!X88*VLOOKUP('Données projet'!$B$9,Paramètres!$A$1:$I$89,3,0)*0.475*44/12</f>
        <v>6.7690452094351263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27.889748116246338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87.539629191511665</v>
      </c>
      <c r="T89" s="62">
        <f t="shared" si="88"/>
        <v>411.51686965858363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20.70653880516539</v>
      </c>
      <c r="AA89" s="23">
        <f>EXP(-LN(2)/25)*AA88+(1-EXP(-LN(2)/25))/(LN(2)/25)*Calculateur!V89*Calculateur!X89*VLOOKUP('Données projet'!$B$9,Paramètres!$A$1:$I$89,3,0)*0.475*44/12</f>
        <v>6.5839453122145057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27.290484117379897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87.539629191511665</v>
      </c>
      <c r="T90" s="62">
        <f t="shared" si="88"/>
        <v>411.51686965858363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20.300496208937684</v>
      </c>
      <c r="AA90" s="23">
        <f>EXP(-LN(2)/25)*AA89+(1-EXP(-LN(2)/25))/(LN(2)/25)*Calculateur!V90*Calculateur!X90*VLOOKUP('Données projet'!$B$9,Paramètres!$A$1:$I$89,3,0)*0.475*44/12</f>
        <v>6.4039069814173644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26.704403190355048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87.539629191511665</v>
      </c>
      <c r="T91" s="62">
        <f t="shared" si="88"/>
        <v>411.51686965858363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19.902415860360474</v>
      </c>
      <c r="AA91" s="23">
        <f>EXP(-LN(2)/25)*AA90+(1-EXP(-LN(2)/25))/(LN(2)/25)*Calculateur!V91*Calculateur!X91*VLOOKUP('Données projet'!$B$9,Paramètres!$A$1:$I$89,3,0)*0.475*44/12</f>
        <v>6.2287918082436748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26.131207668604148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87.539629191511665</v>
      </c>
      <c r="T92" s="62">
        <f t="shared" si="88"/>
        <v>411.51686965858363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19.512141624613825</v>
      </c>
      <c r="AA92" s="23">
        <f>EXP(-LN(2)/25)*AA91+(1-EXP(-LN(2)/25))/(LN(2)/25)*Calculateur!V92*Calculateur!X92*VLOOKUP('Données projet'!$B$9,Paramètres!$A$1:$I$89,3,0)*0.475*44/12</f>
        <v>6.0584651686893265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25.570606793303153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87.539629191511665</v>
      </c>
      <c r="T93" s="62">
        <f t="shared" si="88"/>
        <v>411.51686965858363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19.129520428586389</v>
      </c>
      <c r="AA93" s="23">
        <f>EXP(-LN(2)/25)*AA92+(1-EXP(-LN(2)/25))/(LN(2)/25)*Calculateur!V93*Calculateur!X93*VLOOKUP('Données projet'!$B$9,Paramètres!$A$1:$I$89,3,0)*0.475*44/12</f>
        <v>5.8927961200506802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25.022316548637068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87.539629191511665</v>
      </c>
      <c r="T94" s="62">
        <f t="shared" si="88"/>
        <v>411.51686965858363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18.754402200837166</v>
      </c>
      <c r="AA94" s="23">
        <f>EXP(-LN(2)/25)*AA93+(1-EXP(-LN(2)/25))/(LN(2)/25)*Calculateur!V94*Calculateur!X94*VLOOKUP('Données projet'!$B$9,Paramètres!$A$1:$I$89,3,0)*0.475*44/12</f>
        <v>5.7316573002592142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24.486059501096381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87.539629191511665</v>
      </c>
      <c r="T95" s="62">
        <f t="shared" si="88"/>
        <v>411.51686965858363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18.386639812734579</v>
      </c>
      <c r="AA95" s="23">
        <f>EXP(-LN(2)/25)*AA94+(1-EXP(-LN(2)/25))/(LN(2)/25)*Calculateur!V95*Calculateur!X95*VLOOKUP('Données projet'!$B$9,Paramètres!$A$1:$I$89,3,0)*0.475*44/12</f>
        <v>5.5749248299688681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23.961564642703447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87.539629191511665</v>
      </c>
      <c r="T96" s="62">
        <f t="shared" si="88"/>
        <v>411.51686965858363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18.026089020749776</v>
      </c>
      <c r="AA96" s="23">
        <f>EXP(-LN(2)/25)*AA95+(1-EXP(-LN(2)/25))/(LN(2)/25)*Calculateur!V96*Calculateur!X96*VLOOKUP('Données projet'!$B$9,Paramètres!$A$1:$I$89,3,0)*0.475*44/12</f>
        <v>5.4224782173208146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23.448567238070591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87.539629191511665</v>
      </c>
      <c r="T97" s="62">
        <f t="shared" si="88"/>
        <v>411.51686965858363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17.672608409881526</v>
      </c>
      <c r="AA97" s="23">
        <f>EXP(-LN(2)/25)*AA96+(1-EXP(-LN(2)/25))/(LN(2)/25)*Calculateur!V97*Calculateur!X97*VLOOKUP('Données projet'!$B$9,Paramètres!$A$1:$I$89,3,0)*0.475*44/12</f>
        <v>5.2742002653124409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22.946808675193967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87.539629191511665</v>
      </c>
      <c r="T98" s="62">
        <f t="shared" si="88"/>
        <v>411.51686965858363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17.326059338190518</v>
      </c>
      <c r="AA98" s="23">
        <f>EXP(-LN(2)/25)*AA97+(1-EXP(-LN(2)/25))/(LN(2)/25)*Calculateur!V98*Calculateur!X98*VLOOKUP('Données projet'!$B$9,Paramètres!$A$1:$I$89,3,0)*0.475*44/12</f>
        <v>5.1299769816993344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22.456036319889854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87.539629191511665</v>
      </c>
      <c r="T99" s="62">
        <f t="shared" si="88"/>
        <v>411.51686965858363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16.986305882421309</v>
      </c>
      <c r="AA99" s="23">
        <f>EXP(-LN(2)/25)*AA98+(1-EXP(-LN(2)/25))/(LN(2)/25)*Calculateur!V99*Calculateur!X99*VLOOKUP('Données projet'!$B$9,Paramètres!$A$1:$I$89,3,0)*0.475*44/12</f>
        <v>4.9896974913610013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21.976003373782312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87.539629191511665</v>
      </c>
      <c r="T100" s="62">
        <f t="shared" si="88"/>
        <v>411.51686965858363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16.65321478469059</v>
      </c>
      <c r="AA100" s="23">
        <f>EXP(-LN(2)/25)*AA99+(1-EXP(-LN(2)/25))/(LN(2)/25)*Calculateur!V100*Calculateur!X100*VLOOKUP('Données projet'!$B$9,Paramètres!$A$1:$I$89,3,0)*0.475*44/12</f>
        <v>4.853253951062948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21.506468735753536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87.539629191511665</v>
      </c>
      <c r="T101" s="62">
        <f t="shared" si="88"/>
        <v>411.51686965858363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16.326655400220861</v>
      </c>
      <c r="AA101" s="23">
        <f>EXP(-LN(2)/25)*AA100+(1-EXP(-LN(2)/25))/(LN(2)/25)*Calculateur!V101*Calculateur!X101*VLOOKUP('Données projet'!$B$9,Paramètres!$A$1:$I$89,3,0)*0.475*44/12</f>
        <v>4.7205414665495988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21.047196866770459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87.539629191511665</v>
      </c>
      <c r="T102" s="62">
        <f t="shared" si="88"/>
        <v>411.51686965858363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16.006499646099027</v>
      </c>
      <c r="AA102" s="23">
        <f>EXP(-LN(2)/25)*AA101+(1-EXP(-LN(2)/25))/(LN(2)/25)*Calculateur!V102*Calculateur!X102*VLOOKUP('Données projet'!$B$9,Paramètres!$A$1:$I$89,3,0)*0.475*44/12</f>
        <v>4.5914580119043134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20.597957658003338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87.539629191511665</v>
      </c>
      <c r="T103" s="62">
        <f t="shared" si="88"/>
        <v>411.51686965858363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15.692621951039792</v>
      </c>
      <c r="AA103" s="23">
        <f>EXP(-LN(2)/25)*AA102+(1-EXP(-LN(2)/25))/(LN(2)/25)*Calculateur!V103*Calculateur!X103*VLOOKUP('Données projet'!$B$9,Paramètres!$A$1:$I$89,3,0)*0.475*44/12</f>
        <v>4.4659043511145073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20.1585263021543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87.539629191511665</v>
      </c>
      <c r="T104" s="62">
        <f t="shared" si="88"/>
        <v>411.51686965858363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15.384899206134179</v>
      </c>
      <c r="AA104" s="23">
        <f>EXP(-LN(2)/25)*AA103+(1-EXP(-LN(2)/25))/(LN(2)/25)*Calculateur!V104*Calculateur!X104*VLOOKUP('Données projet'!$B$9,Paramètres!$A$1:$I$89,3,0)*0.475*44/12</f>
        <v>4.3437839617815781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19.728683167915758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87.539629191511665</v>
      </c>
      <c r="T105" s="62">
        <f t="shared" si="88"/>
        <v>411.51686965858363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15.083210716563825</v>
      </c>
      <c r="AA105" s="23">
        <f>EXP(-LN(2)/25)*AA104+(1-EXP(-LN(2)/25))/(LN(2)/25)*Calculateur!V105*Calculateur!X105*VLOOKUP('Données projet'!$B$9,Paramètres!$A$1:$I$89,3,0)*0.475*44/12</f>
        <v>4.2250029609169903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19.308213677480815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87.539629191511665</v>
      </c>
      <c r="T106" s="62">
        <f t="shared" si="88"/>
        <v>411.51686965858363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14.787438154262135</v>
      </c>
      <c r="AA106" s="23">
        <f>EXP(-LN(2)/25)*AA105+(1-EXP(-LN(2)/25))/(LN(2)/25)*Calculateur!V106*Calculateur!X106*VLOOKUP('Données projet'!$B$9,Paramètres!$A$1:$I$89,3,0)*0.475*44/12</f>
        <v>4.109470032767466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18.896908187029602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87.539629191511665</v>
      </c>
      <c r="T107" s="62">
        <f t="shared" si="88"/>
        <v>411.51686965858363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14.497465511503732</v>
      </c>
      <c r="AA107" s="23">
        <f>EXP(-LN(2)/25)*AA106+(1-EXP(-LN(2)/25))/(LN(2)/25)*Calculateur!V107*Calculateur!X107*VLOOKUP('Données projet'!$B$9,Paramètres!$A$1:$I$89,3,0)*0.475*44/12</f>
        <v>3.9970963586138031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18.494561870117536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87.539629191511665</v>
      </c>
      <c r="T108" s="62">
        <f t="shared" si="88"/>
        <v>411.51686965858363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14.213179055403973</v>
      </c>
      <c r="AA108" s="23">
        <f>EXP(-LN(2)/25)*AA107+(1-EXP(-LN(2)/25))/(LN(2)/25)*Calculateur!V108*Calculateur!X108*VLOOKUP('Données projet'!$B$9,Paramètres!$A$1:$I$89,3,0)*0.475*44/12</f>
        <v>3.8877955484893465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18.10097460389332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87.539629191511665</v>
      </c>
      <c r="T109" s="62">
        <f t="shared" si="88"/>
        <v>411.51686965858363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13.934467283310715</v>
      </c>
      <c r="AA109" s="23">
        <f>EXP(-LN(2)/25)*AA108+(1-EXP(-LN(2)/25))/(LN(2)/25)*Calculateur!V109*Calculateur!X109*VLOOKUP('Données projet'!$B$9,Paramètres!$A$1:$I$89,3,0)*0.475*44/12</f>
        <v>3.7814835747656232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17.71595085807634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87.539629191511665</v>
      </c>
      <c r="T110" s="62">
        <f t="shared" si="88"/>
        <v>411.51686965858363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13.661220879070809</v>
      </c>
      <c r="AA110" s="23">
        <f>EXP(-LN(2)/25)*AA109+(1-EXP(-LN(2)/25))/(LN(2)/25)*Calculateur!V110*Calculateur!X110*VLOOKUP('Données projet'!$B$9,Paramètres!$A$1:$I$89,3,0)*0.475*44/12</f>
        <v>3.6780787075540786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17.33929958662489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87.539629191511665</v>
      </c>
      <c r="T111" s="62">
        <f t="shared" si="88"/>
        <v>411.51686965858363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13.393332670154198</v>
      </c>
      <c r="AA111" s="23">
        <f>EXP(-LN(2)/25)*AA110+(1-EXP(-LN(2)/25))/(LN(2)/25)*Calculateur!V111*Calculateur!X111*VLOOKUP('Données projet'!$B$9,Paramètres!$A$1:$I$89,3,0)*0.475*44/12</f>
        <v>3.5775014518742596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16.970834122028457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87.539629191511665</v>
      </c>
      <c r="T112" s="62">
        <f t="shared" si="88"/>
        <v>411.51686965858363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13.130697585618769</v>
      </c>
      <c r="AA112" s="23">
        <f>EXP(-LN(2)/25)*AA111+(1-EXP(-LN(2)/25))/(LN(2)/25)*Calculateur!V112*Calculateur!X112*VLOOKUP('Données projet'!$B$9,Paramètres!$A$1:$I$89,3,0)*0.475*44/12</f>
        <v>3.4796744865401332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16.610372072158903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87.539629191511665</v>
      </c>
      <c r="T113" s="62">
        <f t="shared" si="88"/>
        <v>411.51686965858363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12.873212614899495</v>
      </c>
      <c r="AA113" s="23">
        <f>EXP(-LN(2)/25)*AA112+(1-EXP(-LN(2)/25))/(LN(2)/25)*Calculateur!V113*Calculateur!X113*VLOOKUP('Données projet'!$B$9,Paramètres!$A$1:$I$89,3,0)*0.475*44/12</f>
        <v>3.3845226047175649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16.257735219617061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87.539629191511665</v>
      </c>
      <c r="T114" s="62">
        <f t="shared" si="88"/>
        <v>411.51686965858363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12.620776767405703</v>
      </c>
      <c r="AA114" s="23">
        <f>EXP(-LN(2)/25)*AA113+(1-EXP(-LN(2)/25))/(LN(2)/25)*Calculateur!V114*Calculateur!X114*VLOOKUP('Données projet'!$B$9,Paramètres!$A$1:$I$89,3,0)*0.475*44/12</f>
        <v>3.2919726561072546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15.912749423512958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87.539629191511665</v>
      </c>
      <c r="T115" s="62">
        <f t="shared" si="88"/>
        <v>411.51686965858363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12.373291032910599</v>
      </c>
      <c r="AA115" s="23">
        <f>EXP(-LN(2)/25)*AA114+(1-EXP(-LN(2)/25))/(LN(2)/25)*Calculateur!V115*Calculateur!X115*VLOOKUP('Données projet'!$B$9,Paramètres!$A$1:$I$89,3,0)*0.475*44/12</f>
        <v>3.2019534907086835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15.575244523619283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87.539629191511665</v>
      </c>
      <c r="T116" s="62">
        <f t="shared" si="88"/>
        <v>411.51686965858363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12.130658342717551</v>
      </c>
      <c r="AA116" s="23">
        <f>EXP(-LN(2)/25)*AA115+(1-EXP(-LN(2)/25))/(LN(2)/25)*Calculateur!V116*Calculateur!X116*VLOOKUP('Données projet'!$B$9,Paramètres!$A$1:$I$89,3,0)*0.475*44/12</f>
        <v>3.1143959041218388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15.245054246839389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87.539629191511665</v>
      </c>
      <c r="T117" s="62">
        <f t="shared" si="88"/>
        <v>411.51686965858363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11.892783531587861</v>
      </c>
      <c r="AA117" s="23">
        <f>EXP(-LN(2)/25)*AA116+(1-EXP(-LN(2)/25))/(LN(2)/25)*Calculateur!V117*Calculateur!X117*VLOOKUP('Données projet'!$B$9,Paramètres!$A$1:$I$89,3,0)*0.475*44/12</f>
        <v>3.0292325843446646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14.922016115932525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87.539629191511665</v>
      </c>
      <c r="T118" s="62">
        <f t="shared" si="88"/>
        <v>411.51686965858363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11.659573300415117</v>
      </c>
      <c r="AA118" s="23">
        <f>EXP(-LN(2)/25)*AA117+(1-EXP(-LN(2)/25))/(LN(2)/25)*Calculateur!V118*Calculateur!X118*VLOOKUP('Données projet'!$B$9,Paramètres!$A$1:$I$89,3,0)*0.475*44/12</f>
        <v>2.9463980600253414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14.605971360440458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87.539629191511665</v>
      </c>
      <c r="T119" s="62">
        <f t="shared" si="88"/>
        <v>411.51686965858363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11.430936179631473</v>
      </c>
      <c r="AA119" s="23">
        <f>EXP(-LN(2)/25)*AA118+(1-EXP(-LN(2)/25))/(LN(2)/25)*Calculateur!V119*Calculateur!X119*VLOOKUP('Données projet'!$B$9,Paramètres!$A$1:$I$89,3,0)*0.475*44/12</f>
        <v>2.8658286501296084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14.296764829761081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87.539629191511665</v>
      </c>
      <c r="T120" s="62">
        <f t="shared" si="88"/>
        <v>411.51686965858363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11.206782493331524</v>
      </c>
      <c r="AA120" s="23">
        <f>EXP(-LN(2)/25)*AA119+(1-EXP(-LN(2)/25))/(LN(2)/25)*Calculateur!V120*Calculateur!X120*VLOOKUP('Données projet'!$B$9,Paramètres!$A$1:$I$89,3,0)*0.475*44/12</f>
        <v>2.7874624149844354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13.994244908315959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87.539629191511665</v>
      </c>
      <c r="T121" s="62">
        <f t="shared" si="88"/>
        <v>411.51686965858363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10.987024324099668</v>
      </c>
      <c r="AA121" s="23">
        <f>EXP(-LN(2)/25)*AA120+(1-EXP(-LN(2)/25))/(LN(2)/25)*Calculateur!V121*Calculateur!X121*VLOOKUP('Données projet'!$B$9,Paramètres!$A$1:$I$89,3,0)*0.475*44/12</f>
        <v>2.7112391086604086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13.698263432760076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87.539629191511665</v>
      </c>
      <c r="T122" s="62">
        <f t="shared" si="88"/>
        <v>411.51686965858363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10.7715754785272</v>
      </c>
      <c r="AA122" s="23">
        <f>EXP(-LN(2)/25)*AA121+(1-EXP(-LN(2)/25))/(LN(2)/25)*Calculateur!V122*Calculateur!X122*VLOOKUP('Données projet'!$B$9,Paramètres!$A$1:$I$89,3,0)*0.475*44/12</f>
        <v>2.6371001326562218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13.408675611183423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87.539629191511665</v>
      </c>
      <c r="T123" s="62">
        <f t="shared" si="88"/>
        <v>411.51686965858363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10.560351453405589</v>
      </c>
      <c r="AA123" s="23">
        <f>EXP(-LN(2)/25)*AA122+(1-EXP(-LN(2)/25))/(LN(2)/25)*Calculateur!V123*Calculateur!X123*VLOOKUP('Données projet'!$B$9,Paramètres!$A$1:$I$89,3,0)*0.475*44/12</f>
        <v>2.5649884908496685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13.125339944255257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87.539629191511665</v>
      </c>
      <c r="T124" s="62">
        <f t="shared" si="88"/>
        <v>411.51686965858363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10.353269402582679</v>
      </c>
      <c r="AA124" s="23">
        <f>EXP(-LN(2)/25)*AA123+(1-EXP(-LN(2)/25))/(LN(2)/25)*Calculateur!V124*Calculateur!X124*VLOOKUP('Données projet'!$B$9,Paramètres!$A$1:$I$89,3,0)*0.475*44/12</f>
        <v>2.494848745680502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12.848118148263181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87.539629191511665</v>
      </c>
      <c r="T125" s="62">
        <f t="shared" si="88"/>
        <v>411.51686965858363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10.150248104468826</v>
      </c>
      <c r="AA125" s="23">
        <f>EXP(-LN(2)/25)*AA124+(1-EXP(-LN(2)/25))/(LN(2)/25)*Calculateur!V125*Calculateur!X125*VLOOKUP('Données projet'!$B$9,Paramètres!$A$1:$I$89,3,0)*0.475*44/12</f>
        <v>2.4266269755314753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12.576875080000301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87.539629191511665</v>
      </c>
      <c r="T126" s="62">
        <f t="shared" si="88"/>
        <v>411.51686965858363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9.951207930180221</v>
      </c>
      <c r="AA126" s="23">
        <f>EXP(-LN(2)/25)*AA125+(1-EXP(-LN(2)/25))/(LN(2)/25)*Calculateur!V126*Calculateur!X126*VLOOKUP('Données projet'!$B$9,Paramètres!$A$1:$I$89,3,0)*0.475*44/12</f>
        <v>2.3602707332748007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12.311478663455022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87.539629191511665</v>
      </c>
      <c r="T127" s="62">
        <f t="shared" si="88"/>
        <v>411.51686965858363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9.7560708123068967</v>
      </c>
      <c r="AA127" s="23">
        <f>EXP(-LN(2)/25)*AA126+(1-EXP(-LN(2)/25))/(LN(2)/25)*Calculateur!V127*Calculateur!X127*VLOOKUP('Données projet'!$B$9,Paramètres!$A$1:$I$89,3,0)*0.475*44/12</f>
        <v>2.295729005952158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12.051799818259054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87.539629191511665</v>
      </c>
      <c r="T128" s="62">
        <f t="shared" si="88"/>
        <v>411.51686965858363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9.5647602142931802</v>
      </c>
      <c r="AA128" s="23">
        <f>EXP(-LN(2)/25)*AA127+(1-EXP(-LN(2)/25))/(LN(2)/25)*Calculateur!V128*Calculateur!X128*VLOOKUP('Données projet'!$B$9,Paramètres!$A$1:$I$89,3,0)*0.475*44/12</f>
        <v>2.232952175557255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11.797712389850435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87.539629191511665</v>
      </c>
      <c r="T129" s="62">
        <f t="shared" si="88"/>
        <v>411.51686965858363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9.3772011004185689</v>
      </c>
      <c r="AA129" s="23">
        <f>EXP(-LN(2)/25)*AA128+(1-EXP(-LN(2)/25))/(LN(2)/25)*Calculateur!V129*Calculateur!X129*VLOOKUP('Données projet'!$B$9,Paramètres!$A$1:$I$89,3,0)*0.475*44/12</f>
        <v>2.1718919808907904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11.549093081309358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87.539629191511665</v>
      </c>
      <c r="T130" s="62">
        <f t="shared" si="88"/>
        <v>411.51686965858363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9.1933199063672753</v>
      </c>
      <c r="AA130" s="23">
        <f>EXP(-LN(2)/25)*AA129+(1-EXP(-LN(2)/25))/(LN(2)/25)*Calculateur!V130*Calculateur!X130*VLOOKUP('Données projet'!$B$9,Paramètres!$A$1:$I$89,3,0)*0.475*44/12</f>
        <v>2.1125014804584965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11.305821386825771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87.539629191511665</v>
      </c>
      <c r="T131" s="62">
        <f t="shared" si="88"/>
        <v>411.51686965858363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9.0130445103748738</v>
      </c>
      <c r="AA131" s="23">
        <f>EXP(-LN(2)/25)*AA130+(1-EXP(-LN(2)/25))/(LN(2)/25)*Calculateur!V131*Calculateur!X131*VLOOKUP('Données projet'!$B$9,Paramètres!$A$1:$I$89,3,0)*0.475*44/12</f>
        <v>2.0547350163837343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11.067779526758608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87.539629191511665</v>
      </c>
      <c r="T132" s="62">
        <f t="shared" si="88"/>
        <v>411.51686965858363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8.836304204940749</v>
      </c>
      <c r="AA132" s="23">
        <f>EXP(-LN(2)/25)*AA131+(1-EXP(-LN(2)/25))/(LN(2)/25)*Calculateur!V132*Calculateur!X132*VLOOKUP('Données projet'!$B$9,Paramètres!$A$1:$I$89,3,0)*0.475*44/12</f>
        <v>1.9985481793069029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10.834852384247652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87.539629191511665</v>
      </c>
      <c r="T133" s="62">
        <f t="shared" ref="T133:T196" si="142">$T$3</f>
        <v>411.51686965858363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8.6630296690952466</v>
      </c>
      <c r="AA133" s="23">
        <f>EXP(-LN(2)/25)*AA132+(1-EXP(-LN(2)/25))/(LN(2)/25)*Calculateur!V133*Calculateur!X133*VLOOKUP('Données projet'!$B$9,Paramètres!$A$1:$I$89,3,0)*0.475*44/12</f>
        <v>1.9438977742446746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10.606927443339922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87.539629191511665</v>
      </c>
      <c r="T134" s="62">
        <f t="shared" si="142"/>
        <v>411.51686965858363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8.4931529412106421</v>
      </c>
      <c r="AA134" s="23">
        <f>EXP(-LN(2)/25)*AA133+(1-EXP(-LN(2)/25))/(LN(2)/25)*Calculateur!V134*Calculateur!X134*VLOOKUP('Données projet'!$B$9,Paramètres!$A$1:$I$89,3,0)*0.475*44/12</f>
        <v>1.890741787382813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10.383894728593456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87.539629191511665</v>
      </c>
      <c r="T135" s="62">
        <f t="shared" si="142"/>
        <v>411.51686965858363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8.3266073923452826</v>
      </c>
      <c r="AA135" s="23">
        <f>EXP(-LN(2)/25)*AA134+(1-EXP(-LN(2)/25))/(LN(2)/25)*Calculateur!V135*Calculateur!X135*VLOOKUP('Données projet'!$B$9,Paramètres!$A$1:$I$89,3,0)*0.475*44/12</f>
        <v>1.8390393537770406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10.165646746122324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87.539629191511665</v>
      </c>
      <c r="T136" s="62">
        <f t="shared" si="142"/>
        <v>411.51686965858363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8.1633277001104183</v>
      </c>
      <c r="AA136" s="23">
        <f>EXP(-LN(2)/25)*AA135+(1-EXP(-LN(2)/25))/(LN(2)/25)*Calculateur!V136*Calculateur!X136*VLOOKUP('Données projet'!$B$9,Paramètres!$A$1:$I$89,3,0)*0.475*44/12</f>
        <v>1.7887507259371311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9.9520784260475494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87.539629191511665</v>
      </c>
      <c r="T137" s="62">
        <f t="shared" si="142"/>
        <v>411.51686965858363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8.0032498230495008</v>
      </c>
      <c r="AA137" s="23">
        <f>EXP(-LN(2)/25)*AA136+(1-EXP(-LN(2)/25))/(LN(2)/25)*Calculateur!V137*Calculateur!X137*VLOOKUP('Données projet'!$B$9,Paramètres!$A$1:$I$89,3,0)*0.475*44/12</f>
        <v>1.7398372432700679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9.7430870663195694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87.539629191511665</v>
      </c>
      <c r="T138" s="62">
        <f t="shared" si="142"/>
        <v>411.51686965858363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7.8463109755198843</v>
      </c>
      <c r="AA138" s="23">
        <f>EXP(-LN(2)/25)*AA137+(1-EXP(-LN(2)/25))/(LN(2)/25)*Calculateur!V138*Calculateur!X138*VLOOKUP('Données projet'!$B$9,Paramètres!$A$1:$I$89,3,0)*0.475*44/12</f>
        <v>1.6922613023587838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9.5385722778786679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87.539629191511665</v>
      </c>
      <c r="T139" s="62">
        <f t="shared" si="142"/>
        <v>411.51686965858363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7.6924496030670779</v>
      </c>
      <c r="AA139" s="23">
        <f>EXP(-LN(2)/25)*AA138+(1-EXP(-LN(2)/25))/(LN(2)/25)*Calculateur!V139*Calculateur!X139*VLOOKUP('Données projet'!$B$9,Paramètres!$A$1:$I$89,3,0)*0.475*44/12</f>
        <v>1.6459863280536287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9.3384359311207064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87.539629191511665</v>
      </c>
      <c r="T140" s="62">
        <f t="shared" si="142"/>
        <v>411.51686965858363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7.5416053582819007</v>
      </c>
      <c r="AA140" s="23">
        <f>EXP(-LN(2)/25)*AA139+(1-EXP(-LN(2)/25))/(LN(2)/25)*Calculateur!V140*Calculateur!X140*VLOOKUP('Données projet'!$B$9,Paramètres!$A$1:$I$89,3,0)*0.475*44/12</f>
        <v>1.6009767453543431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9.1425821036362436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87.539629191511665</v>
      </c>
      <c r="T141" s="62">
        <f t="shared" si="142"/>
        <v>411.51686965858363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7.3937190771310561</v>
      </c>
      <c r="AA141" s="23">
        <f>EXP(-LN(2)/25)*AA140+(1-EXP(-LN(2)/25))/(LN(2)/25)*Calculateur!V141*Calculateur!X141*VLOOKUP('Données projet'!$B$9,Paramètres!$A$1:$I$89,3,0)*0.475*44/12</f>
        <v>1.5571979520609207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8.9509170291919773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87.539629191511665</v>
      </c>
      <c r="T142" s="62">
        <f t="shared" si="142"/>
        <v>411.51686965858363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7.2487327557518553</v>
      </c>
      <c r="AA142" s="23">
        <f>EXP(-LN(2)/25)*AA141+(1-EXP(-LN(2)/25))/(LN(2)/25)*Calculateur!V142*Calculateur!X142*VLOOKUP('Données projet'!$B$9,Paramètres!$A$1:$I$89,3,0)*0.475*44/12</f>
        <v>1.5146162921723336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8.7633490479241889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87.539629191511665</v>
      </c>
      <c r="T143" s="62">
        <f t="shared" si="142"/>
        <v>411.51686965858363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7.1065895277019759</v>
      </c>
      <c r="AA143" s="23">
        <f>EXP(-LN(2)/25)*AA142+(1-EXP(-LN(2)/25))/(LN(2)/25)*Calculateur!V143*Calculateur!X143*VLOOKUP('Données projet'!$B$9,Paramètres!$A$1:$I$89,3,0)*0.475*44/12</f>
        <v>1.4731990300126721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8.5797885577146484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87.539629191511665</v>
      </c>
      <c r="T144" s="62">
        <f t="shared" si="142"/>
        <v>411.51686965858363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6.9672336416553469</v>
      </c>
      <c r="AA144" s="23">
        <f>EXP(-LN(2)/25)*AA143+(1-EXP(-LN(2)/25))/(LN(2)/25)*Calculateur!V144*Calculateur!X144*VLOOKUP('Données projet'!$B$9,Paramètres!$A$1:$I$89,3,0)*0.475*44/12</f>
        <v>1.4329143250648055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8.4001479667201515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87.539629191511665</v>
      </c>
      <c r="T145" s="62">
        <f t="shared" si="142"/>
        <v>411.51686965858363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6.8306104395353948</v>
      </c>
      <c r="AA145" s="23">
        <f>EXP(-LN(2)/25)*AA144+(1-EXP(-LN(2)/25))/(LN(2)/25)*Calculateur!V145*Calculateur!X145*VLOOKUP('Données projet'!$B$9,Paramètres!$A$1:$I$89,3,0)*0.475*44/12</f>
        <v>1.393731207492219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8.2243416470276145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87.539629191511665</v>
      </c>
      <c r="T146" s="62">
        <f t="shared" si="142"/>
        <v>411.51686965858363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6.6966663350770901</v>
      </c>
      <c r="AA146" s="23">
        <f>EXP(-LN(2)/25)*AA145+(1-EXP(-LN(2)/25))/(LN(2)/25)*Calculateur!V146*Calculateur!X146*VLOOKUP('Données projet'!$B$9,Paramètres!$A$1:$I$89,3,0)*0.475*44/12</f>
        <v>1.3556195543302054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8.0522858894072957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87.539629191511665</v>
      </c>
      <c r="T147" s="62">
        <f t="shared" si="142"/>
        <v>411.51686965858363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6.5653487928093757</v>
      </c>
      <c r="AA147" s="23">
        <f>EXP(-LN(2)/25)*AA146+(1-EXP(-LN(2)/25))/(LN(2)/25)*Calculateur!V147*Calculateur!X147*VLOOKUP('Données projet'!$B$9,Paramètres!$A$1:$I$89,3,0)*0.475*44/12</f>
        <v>1.318550066328112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7.8838988591374877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87.539629191511665</v>
      </c>
      <c r="T148" s="62">
        <f t="shared" si="142"/>
        <v>411.51686965858363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6.4366063074497388</v>
      </c>
      <c r="AA148" s="23">
        <f>EXP(-LN(2)/25)*AA147+(1-EXP(-LN(2)/25))/(LN(2)/25)*Calculateur!V148*Calculateur!X148*VLOOKUP('Données projet'!$B$9,Paramètres!$A$1:$I$89,3,0)*0.475*44/12</f>
        <v>1.2824942454248354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7.7191005528745738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87.539629191511665</v>
      </c>
      <c r="T149" s="62">
        <f t="shared" si="142"/>
        <v>411.51686965858363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6.3103883837028425</v>
      </c>
      <c r="AA149" s="23">
        <f>EXP(-LN(2)/25)*AA148+(1-EXP(-LN(2)/25))/(LN(2)/25)*Calculateur!V149*Calculateur!X149*VLOOKUP('Données projet'!$B$9,Paramètres!$A$1:$I$89,3,0)*0.475*44/12</f>
        <v>1.2474243728402521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7.557812756543095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87.539629191511665</v>
      </c>
      <c r="T150" s="62">
        <f t="shared" si="142"/>
        <v>411.51686965858363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6.1866455164552905</v>
      </c>
      <c r="AA150" s="23">
        <f>EXP(-LN(2)/25)*AA149+(1-EXP(-LN(2)/25))/(LN(2)/25)*Calculateur!V150*Calculateur!X150*VLOOKUP('Données projet'!$B$9,Paramètres!$A$1:$I$89,3,0)*0.475*44/12</f>
        <v>1.2133134877657386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7.3999590042210288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87.539629191511665</v>
      </c>
      <c r="T151" s="62">
        <f t="shared" si="142"/>
        <v>411.51686965858363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6.0653291713587674</v>
      </c>
      <c r="AA151" s="23">
        <f>EXP(-LN(2)/25)*AA150+(1-EXP(-LN(2)/25))/(LN(2)/25)*Calculateur!V151*Calculateur!X151*VLOOKUP('Données projet'!$B$9,Paramètres!$A$1:$I$89,3,0)*0.475*44/12</f>
        <v>1.1801353666374013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7.2454645379961686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87.539629191511665</v>
      </c>
      <c r="T152" s="62">
        <f t="shared" si="142"/>
        <v>411.51686965858363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5.9463917657939227</v>
      </c>
      <c r="AA152" s="23">
        <f>EXP(-LN(2)/25)*AA151+(1-EXP(-LN(2)/25))/(LN(2)/25)*Calculateur!V152*Calculateur!X152*VLOOKUP('Données projet'!$B$9,Paramètres!$A$1:$I$89,3,0)*0.475*44/12</f>
        <v>1.1478645029760799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7.0942562687700024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87.539629191511665</v>
      </c>
      <c r="T153" s="62">
        <f t="shared" si="142"/>
        <v>411.51686965858363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5.8297866502075504</v>
      </c>
      <c r="AA153" s="23">
        <f>EXP(-LN(2)/25)*AA152+(1-EXP(-LN(2)/25))/(LN(2)/25)*Calculateur!V153*Calculateur!X153*VLOOKUP('Données projet'!$B$9,Paramètres!$A$1:$I$89,3,0)*0.475*44/12</f>
        <v>1.1164760877786282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6.9462627379861788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87.539629191511665</v>
      </c>
      <c r="T154" s="62">
        <f t="shared" si="142"/>
        <v>411.51686965858363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5.7154680898157286</v>
      </c>
      <c r="AA154" s="23">
        <f>EXP(-LN(2)/25)*AA153+(1-EXP(-LN(2)/25))/(LN(2)/25)*Calculateur!V154*Calculateur!X154*VLOOKUP('Données projet'!$B$9,Paramètres!$A$1:$I$89,3,0)*0.475*44/12</f>
        <v>1.0859459904453959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6.8014140802611243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87.539629191511665</v>
      </c>
      <c r="T155" s="62">
        <f t="shared" si="142"/>
        <v>411.51686965858363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5.6033912466657538</v>
      </c>
      <c r="AA155" s="23">
        <f>EXP(-LN(2)/25)*AA154+(1-EXP(-LN(2)/25))/(LN(2)/25)*Calculateur!V155*Calculateur!X155*VLOOKUP('Données projet'!$B$9,Paramètres!$A$1:$I$89,3,0)*0.475*44/12</f>
        <v>1.0562507402292489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6.6596419868950028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87.539629191511665</v>
      </c>
      <c r="T156" s="62">
        <f t="shared" si="142"/>
        <v>411.51686965858363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5.493512162049826</v>
      </c>
      <c r="AA156" s="23">
        <f>EXP(-LN(2)/25)*AA155+(1-EXP(-LN(2)/25))/(LN(2)/25)*Calculateur!V156*Calculateur!X156*VLOOKUP('Données projet'!$B$9,Paramètres!$A$1:$I$89,3,0)*0.475*44/12</f>
        <v>1.0273675081918678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6.520879670241694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87.539629191511665</v>
      </c>
      <c r="T157" s="62">
        <f t="shared" si="142"/>
        <v>411.51686965858363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5.3857877392635922</v>
      </c>
      <c r="AA157" s="23">
        <f>EXP(-LN(2)/25)*AA156+(1-EXP(-LN(2)/25))/(LN(2)/25)*Calculateur!V157*Calculateur!X157*VLOOKUP('Données projet'!$B$9,Paramètres!$A$1:$I$89,3,0)*0.475*44/12</f>
        <v>0.99927408965345199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6.3850618289170438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87.539629191511665</v>
      </c>
      <c r="T158" s="62">
        <f t="shared" si="142"/>
        <v>411.51686965858363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5.2801757267027867</v>
      </c>
      <c r="AA158" s="23">
        <f>EXP(-LN(2)/25)*AA157+(1-EXP(-LN(2)/25))/(LN(2)/25)*Calculateur!V158*Calculateur!X158*VLOOKUP('Données projet'!$B$9,Paramètres!$A$1:$I$89,3,0)*0.475*44/12</f>
        <v>0.97194888712233785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6.2521246138251243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87.539629191511665</v>
      </c>
      <c r="T159" s="62">
        <f t="shared" si="142"/>
        <v>411.51686965858363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5.1766347012913316</v>
      </c>
      <c r="AA159" s="23">
        <f>EXP(-LN(2)/25)*AA158+(1-EXP(-LN(2)/25))/(LN(2)/25)*Calculateur!V159*Calculateur!X159*VLOOKUP('Données projet'!$B$9,Paramètres!$A$1:$I$89,3,0)*0.475*44/12</f>
        <v>0.94537089369140692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6.1220055949827383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87.539629191511665</v>
      </c>
      <c r="T160" s="62">
        <f t="shared" si="142"/>
        <v>411.51686965858363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5.0751240522344059</v>
      </c>
      <c r="AA160" s="23">
        <f>EXP(-LN(2)/25)*AA159+(1-EXP(-LN(2)/25))/(LN(2)/25)*Calculateur!V160*Calculateur!X160*VLOOKUP('Données projet'!$B$9,Paramètres!$A$1:$I$89,3,0)*0.475*44/12</f>
        <v>0.91951967688852076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5.9946437291229264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87.539629191511665</v>
      </c>
      <c r="T161" s="62">
        <f t="shared" si="142"/>
        <v>411.51686965858363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4.9756039650901034</v>
      </c>
      <c r="AA161" s="23">
        <f>EXP(-LN(2)/25)*AA160+(1-EXP(-LN(2)/25))/(LN(2)/25)*Calculateur!V161*Calculateur!X161*VLOOKUP('Données projet'!$B$9,Paramètres!$A$1:$I$89,3,0)*0.475*44/12</f>
        <v>0.8943753629685659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5.869979328058669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87.539629191511665</v>
      </c>
      <c r="T162" s="62">
        <f t="shared" si="142"/>
        <v>411.51686965858363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4.8780354061534421</v>
      </c>
      <c r="AA162" s="23">
        <f>EXP(-LN(2)/25)*AA161+(1-EXP(-LN(2)/25))/(LN(2)/25)*Calculateur!V162*Calculateur!X162*VLOOKUP('Données projet'!$B$9,Paramètres!$A$1:$I$89,3,0)*0.475*44/12</f>
        <v>0.86991862163503431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5.7479540277884764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87.539629191511665</v>
      </c>
      <c r="T163" s="62">
        <f t="shared" si="142"/>
        <v>411.51686965858363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4.7823801071465839</v>
      </c>
      <c r="AA163" s="23">
        <f>EXP(-LN(2)/25)*AA162+(1-EXP(-LN(2)/25))/(LN(2)/25)*Calculateur!V163*Calculateur!X163*VLOOKUP('Données projet'!$B$9,Paramètres!$A$1:$I$89,3,0)*0.475*44/12</f>
        <v>0.84613065117939223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5.6285107583259766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87.539629191511665</v>
      </c>
      <c r="T164" s="62">
        <f t="shared" si="142"/>
        <v>411.51686965858363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4.6886005502092782</v>
      </c>
      <c r="AA164" s="23">
        <f>EXP(-LN(2)/25)*AA163+(1-EXP(-LN(2)/25))/(LN(2)/25)*Calculateur!V164*Calculateur!X164*VLOOKUP('Données projet'!$B$9,Paramètres!$A$1:$I$89,3,0)*0.475*44/12</f>
        <v>0.82299316402681466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5.5115937142360929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87.539629191511665</v>
      </c>
      <c r="T165" s="62">
        <f t="shared" si="142"/>
        <v>411.51686965858363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4.5966599531836314</v>
      </c>
      <c r="AA165" s="23">
        <f>EXP(-LN(2)/25)*AA164+(1-EXP(-LN(2)/25))/(LN(2)/25)*Calculateur!V165*Calculateur!X165*VLOOKUP('Données projet'!$B$9,Paramètres!$A$1:$I$89,3,0)*0.475*44/12</f>
        <v>0.80048837267717188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5.3971483258608028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87.539629191511665</v>
      </c>
      <c r="T166" s="62">
        <f t="shared" si="142"/>
        <v>411.51686965858363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4.5065222551874307</v>
      </c>
      <c r="AA166" s="23">
        <f>EXP(-LN(2)/25)*AA165+(1-EXP(-LN(2)/25))/(LN(2)/25)*Calculateur!V166*Calculateur!X166*VLOOKUP('Données projet'!$B$9,Paramètres!$A$1:$I$89,3,0)*0.475*44/12</f>
        <v>0.77859897603046069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5.2851212312178912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87.539629191511665</v>
      </c>
      <c r="T167" s="62">
        <f t="shared" si="142"/>
        <v>411.51686965858363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4.4181521024703683</v>
      </c>
      <c r="AA167" s="23">
        <f>EXP(-LN(2)/25)*AA166+(1-EXP(-LN(2)/25))/(LN(2)/25)*Calculateur!V167*Calculateur!X167*VLOOKUP('Données projet'!$B$9,Paramètres!$A$1:$I$89,3,0)*0.475*44/12</f>
        <v>0.75730814608616714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5.1754602485565355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87.539629191511665</v>
      </c>
      <c r="T168" s="62">
        <f t="shared" si="142"/>
        <v>411.51686965858363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4.3315148345476171</v>
      </c>
      <c r="AA168" s="23">
        <f>EXP(-LN(2)/25)*AA167+(1-EXP(-LN(2)/25))/(LN(2)/25)*Calculateur!V168*Calculateur!X168*VLOOKUP('Données projet'!$B$9,Paramètres!$A$1:$I$89,3,0)*0.475*44/12</f>
        <v>0.73659951500633636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5.0681143495539533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87.539629191511665</v>
      </c>
      <c r="T169" s="62">
        <f t="shared" si="142"/>
        <v>411.51686965858363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4.2465764706053148</v>
      </c>
      <c r="AA169" s="23">
        <f>EXP(-LN(2)/25)*AA168+(1-EXP(-LN(2)/25))/(LN(2)/25)*Calculateur!V169*Calculateur!X169*VLOOKUP('Données projet'!$B$9,Paramètres!$A$1:$I$89,3,0)*0.475*44/12</f>
        <v>0.7164571625324031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4.9630336331377176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87.539629191511665</v>
      </c>
      <c r="T170" s="62">
        <f t="shared" si="142"/>
        <v>411.51686965858363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4.1633036961726351</v>
      </c>
      <c r="AA170" s="23">
        <f>EXP(-LN(2)/25)*AA169+(1-EXP(-LN(2)/25))/(LN(2)/25)*Calculateur!V170*Calculateur!X170*VLOOKUP('Données projet'!$B$9,Paramètres!$A$1:$I$89,3,0)*0.475*44/12</f>
        <v>0.69686560374610984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4.8601692999187449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87.539629191511665</v>
      </c>
      <c r="T171" s="62">
        <f t="shared" si="142"/>
        <v>411.51686965858363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4.0816638500552029</v>
      </c>
      <c r="AA171" s="23">
        <f>EXP(-LN(2)/25)*AA170+(1-EXP(-LN(2)/25))/(LN(2)/25)*Calculateur!V171*Calculateur!X171*VLOOKUP('Données projet'!$B$9,Paramètres!$A$1:$I$89,3,0)*0.475*44/12</f>
        <v>0.67780977716510304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4.7594736272203058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87.539629191511665</v>
      </c>
      <c r="T172" s="62">
        <f t="shared" si="142"/>
        <v>411.51686965858363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4.0016249115247442</v>
      </c>
      <c r="AA172" s="23">
        <f>EXP(-LN(2)/25)*AA171+(1-EXP(-LN(2)/25))/(LN(2)/25)*Calculateur!V172*Calculateur!X172*VLOOKUP('Données projet'!$B$9,Paramètres!$A$1:$I$89,3,0)*0.475*44/12</f>
        <v>0.65927503316405622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4.6608999446888006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87.539629191511665</v>
      </c>
      <c r="T173" s="62">
        <f t="shared" si="142"/>
        <v>411.51686965858363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3.9231554877599359</v>
      </c>
      <c r="AA173" s="23">
        <f>EXP(-LN(2)/25)*AA172+(1-EXP(-LN(2)/25))/(LN(2)/25)*Calculateur!V173*Calculateur!X173*VLOOKUP('Données projet'!$B$9,Paramètres!$A$1:$I$89,3,0)*0.475*44/12</f>
        <v>0.64124712271241791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4.5644026104723538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87.539629191511665</v>
      </c>
      <c r="T174" s="62">
        <f t="shared" si="142"/>
        <v>411.51686965858363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3.8462248015335332</v>
      </c>
      <c r="AA174" s="23">
        <f>EXP(-LN(2)/25)*AA173+(1-EXP(-LN(2)/25))/(LN(2)/25)*Calculateur!V174*Calculateur!X174*VLOOKUP('Données projet'!$B$9,Paramètres!$A$1:$I$89,3,0)*0.475*44/12</f>
        <v>0.62371218642012627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4.469936987953659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87.539629191511665</v>
      </c>
      <c r="T175" s="62">
        <f t="shared" si="142"/>
        <v>411.51686965858363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3.7708026791409446</v>
      </c>
      <c r="AA175" s="23">
        <f>EXP(-LN(2)/25)*AA174+(1-EXP(-LN(2)/25))/(LN(2)/25)*Calculateur!V175*Calculateur!X175*VLOOKUP('Données projet'!$B$9,Paramètres!$A$1:$I$89,3,0)*0.475*44/12</f>
        <v>0.6066567438828695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4.3774594230238142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87.539629191511665</v>
      </c>
      <c r="T176" s="62">
        <f t="shared" si="142"/>
        <v>411.51686965858363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3.6968595385655223</v>
      </c>
      <c r="AA176" s="23">
        <f>EXP(-LN(2)/25)*AA175+(1-EXP(-LN(2)/25))/(LN(2)/25)*Calculateur!V176*Calculateur!X176*VLOOKUP('Données projet'!$B$9,Paramètres!$A$1:$I$89,3,0)*0.475*44/12</f>
        <v>0.59006768331870085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4.2869272218842234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87.539629191511665</v>
      </c>
      <c r="T177" s="62">
        <f t="shared" si="142"/>
        <v>411.51686965858363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3.6243663778759219</v>
      </c>
      <c r="AA177" s="23">
        <f>EXP(-LN(2)/25)*AA176+(1-EXP(-LN(2)/25))/(LN(2)/25)*Calculateur!V177*Calculateur!X177*VLOOKUP('Données projet'!$B$9,Paramètres!$A$1:$I$89,3,0)*0.475*44/12</f>
        <v>0.57393225148804017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4.1982986293639621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87.539629191511665</v>
      </c>
      <c r="T178" s="62">
        <f t="shared" si="142"/>
        <v>411.51686965858363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3.5532947638509826</v>
      </c>
      <c r="AA178" s="23">
        <f>EXP(-LN(2)/25)*AA177+(1-EXP(-LN(2)/25))/(LN(2)/25)*Calculateur!V178*Calculateur!X178*VLOOKUP('Données projet'!$B$9,Paramètres!$A$1:$I$89,3,0)*0.475*44/12</f>
        <v>0.55823804388931431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4.1115328077402973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87.539629191511665</v>
      </c>
      <c r="T179" s="62">
        <f t="shared" si="142"/>
        <v>411.51686965858363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3.4836168208276681</v>
      </c>
      <c r="AA179" s="23">
        <f>EXP(-LN(2)/25)*AA178+(1-EXP(-LN(2)/25))/(LN(2)/25)*Calculateur!V179*Calculateur!X179*VLOOKUP('Données projet'!$B$9,Paramètres!$A$1:$I$89,3,0)*0.475*44/12</f>
        <v>0.54297299522269815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4.0265898160503664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87.539629191511665</v>
      </c>
      <c r="T180" s="62">
        <f t="shared" si="142"/>
        <v>411.51686965858363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3.4153052197676921</v>
      </c>
      <c r="AA180" s="23">
        <f>EXP(-LN(2)/25)*AA179+(1-EXP(-LN(2)/25))/(LN(2)/25)*Calculateur!V180*Calculateur!X180*VLOOKUP('Données projet'!$B$9,Paramètres!$A$1:$I$89,3,0)*0.475*44/12</f>
        <v>0.52812537011462468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3.9434305898823165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87.539629191511665</v>
      </c>
      <c r="T181" s="62">
        <f t="shared" si="142"/>
        <v>411.51686965858363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3.3483331675385397</v>
      </c>
      <c r="AA181" s="23">
        <f>EXP(-LN(2)/25)*AA180+(1-EXP(-LN(2)/25))/(LN(2)/25)*Calculateur!V181*Calculateur!X181*VLOOKUP('Données projet'!$B$9,Paramètres!$A$1:$I$89,3,0)*0.475*44/12</f>
        <v>0.51368375409593414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3.8620169216344737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87.539629191511665</v>
      </c>
      <c r="T182" s="62">
        <f t="shared" si="142"/>
        <v>411.51686965858363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3.2826743964046825</v>
      </c>
      <c r="AA182" s="23">
        <f>EXP(-LN(2)/25)*AA181+(1-EXP(-LN(2)/25))/(LN(2)/25)*Calculateur!V182*Calculateur!X182*VLOOKUP('Données projet'!$B$9,Paramètres!$A$1:$I$89,3,0)*0.475*44/12</f>
        <v>0.49963704482672622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3.7823114412314087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87.539629191511665</v>
      </c>
      <c r="T183" s="62">
        <f t="shared" si="142"/>
        <v>411.51686965858363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3.2183031537248645</v>
      </c>
      <c r="AA183" s="23">
        <f>EXP(-LN(2)/25)*AA182+(1-EXP(-LN(2)/25))/(LN(2)/25)*Calculateur!V183*Calculateur!X183*VLOOKUP('Données projet'!$B$9,Paramètres!$A$1:$I$89,3,0)*0.475*44/12</f>
        <v>0.48597444356116914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3.7042775972860338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87.539629191511665</v>
      </c>
      <c r="T184" s="62">
        <f t="shared" si="142"/>
        <v>411.51686965858363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3.1551941918514164</v>
      </c>
      <c r="AA184" s="23">
        <f>EXP(-LN(2)/25)*AA183+(1-EXP(-LN(2)/25))/(LN(2)/25)*Calculateur!V184*Calculateur!X184*VLOOKUP('Données projet'!$B$9,Paramètres!$A$1:$I$89,3,0)*0.475*44/12</f>
        <v>0.47268544684570368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3.6278796386971202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87.539629191511665</v>
      </c>
      <c r="T185" s="62">
        <f t="shared" si="142"/>
        <v>411.51686965858363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3.0933227582276408</v>
      </c>
      <c r="AA185" s="23">
        <f>EXP(-LN(2)/25)*AA184+(1-EXP(-LN(2)/25))/(LN(2)/25)*Calculateur!V185*Calculateur!X185*VLOOKUP('Données projet'!$B$9,Paramètres!$A$1:$I$89,3,0)*0.475*44/12</f>
        <v>0.4597598384442606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3.5530825966719015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87.539629191511665</v>
      </c>
      <c r="T186" s="62">
        <f t="shared" si="142"/>
        <v>411.51686965858363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3.0326645856793792</v>
      </c>
      <c r="AA186" s="23">
        <f>EXP(-LN(2)/25)*AA185+(1-EXP(-LN(2)/25))/(LN(2)/25)*Calculateur!V186*Calculateur!X186*VLOOKUP('Données projet'!$B$9,Paramètres!$A$1:$I$89,3,0)*0.475*44/12</f>
        <v>0.44718768148428317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3.4798522671636625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87.539629191511665</v>
      </c>
      <c r="T187" s="62">
        <f t="shared" si="142"/>
        <v>411.51686965858363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2.9731958828969569</v>
      </c>
      <c r="AA187" s="23">
        <f>EXP(-LN(2)/25)*AA186+(1-EXP(-LN(2)/25))/(LN(2)/25)*Calculateur!V187*Calculateur!X187*VLOOKUP('Données projet'!$B$9,Paramètres!$A$1:$I$89,3,0)*0.475*44/12</f>
        <v>0.43495931081751732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3.4081551937144741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87.539629191511665</v>
      </c>
      <c r="T188" s="62">
        <f t="shared" si="142"/>
        <v>411.51686965858363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2.9148933251037707</v>
      </c>
      <c r="AA188" s="23">
        <f>EXP(-LN(2)/25)*AA187+(1-EXP(-LN(2)/25))/(LN(2)/25)*Calculateur!V188*Calculateur!X188*VLOOKUP('Données projet'!$B$9,Paramètres!$A$1:$I$89,3,0)*0.475*44/12</f>
        <v>0.42306532558969628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3.3379586506934671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87.539629191511665</v>
      </c>
      <c r="T189" s="62">
        <f t="shared" si="142"/>
        <v>411.51686965858363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2.8577340449078603</v>
      </c>
      <c r="AA189" s="23">
        <f>EXP(-LN(2)/25)*AA188+(1-EXP(-LN(2)/25))/(LN(2)/25)*Calculateur!V189*Calculateur!X189*VLOOKUP('Données projet'!$B$9,Paramètres!$A$1:$I$89,3,0)*0.475*44/12</f>
        <v>0.4114965820134075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3.2692306269212676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87.539629191511665</v>
      </c>
      <c r="T190" s="62">
        <f t="shared" si="142"/>
        <v>411.51686965858363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2.8016956233328729</v>
      </c>
      <c r="AA190" s="23">
        <f>EXP(-LN(2)/25)*AA189+(1-EXP(-LN(2)/25))/(LN(2)/25)*Calculateur!V190*Calculateur!X190*VLOOKUP('Données projet'!$B$9,Paramètres!$A$1:$I$89,3,0)*0.475*44/12</f>
        <v>0.40024418633858611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3.2019398096714591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87.539629191511665</v>
      </c>
      <c r="T191" s="62">
        <f t="shared" si="142"/>
        <v>411.51686965858363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2.746756081024909</v>
      </c>
      <c r="AA191" s="23">
        <f>EXP(-LN(2)/25)*AA190+(1-EXP(-LN(2)/25))/(LN(2)/25)*Calculateur!V191*Calculateur!X191*VLOOKUP('Données projet'!$B$9,Paramètres!$A$1:$I$89,3,0)*0.475*44/12</f>
        <v>0.38929948801523045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3.1360555690401393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87.539629191511665</v>
      </c>
      <c r="T192" s="62">
        <f t="shared" si="142"/>
        <v>411.51686965858363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2.6928938696317921</v>
      </c>
      <c r="AA192" s="23">
        <f>EXP(-LN(2)/25)*AA191+(1-EXP(-LN(2)/25))/(LN(2)/25)*Calculateur!V192*Calculateur!X192*VLOOKUP('Données projet'!$B$9,Paramètres!$A$1:$I$89,3,0)*0.475*44/12</f>
        <v>0.37865407304308368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3.0715479426748757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87.539629191511665</v>
      </c>
      <c r="T193" s="62">
        <f t="shared" si="142"/>
        <v>411.51686965858363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2.6400878633513893</v>
      </c>
      <c r="AA193" s="23">
        <f>EXP(-LN(2)/25)*AA192+(1-EXP(-LN(2)/25))/(LN(2)/25)*Calculateur!V193*Calculateur!X193*VLOOKUP('Données projet'!$B$9,Paramètres!$A$1:$I$89,3,0)*0.475*44/12</f>
        <v>0.36829975750316829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3.0083876208545575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87.539629191511665</v>
      </c>
      <c r="T194" s="62">
        <f t="shared" si="142"/>
        <v>411.51686965858363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2.5883173506456618</v>
      </c>
      <c r="AA194" s="23">
        <f>EXP(-LN(2)/25)*AA193+(1-EXP(-LN(2)/25))/(LN(2)/25)*Calculateur!V194*Calculateur!X194*VLOOKUP('Données projet'!$B$9,Paramètres!$A$1:$I$89,3,0)*0.475*44/12</f>
        <v>0.35822858126620166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2.9465459319118636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87.539629191511665</v>
      </c>
      <c r="T195" s="62">
        <f t="shared" si="142"/>
        <v>411.51686965858363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2.5375620261171989</v>
      </c>
      <c r="AA195" s="23">
        <f>EXP(-LN(2)/25)*AA194+(1-EXP(-LN(2)/25))/(LN(2)/25)*Calculateur!V195*Calculateur!X195*VLOOKUP('Données projet'!$B$9,Paramètres!$A$1:$I$89,3,0)*0.475*44/12</f>
        <v>0.34843280187305503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2.8859948279902539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87.539629191511665</v>
      </c>
      <c r="T196" s="62">
        <f t="shared" si="142"/>
        <v>411.51686965858363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2.4878019825450481</v>
      </c>
      <c r="AA196" s="23">
        <f>EXP(-LN(2)/25)*AA195+(1-EXP(-LN(2)/25))/(LN(2)/25)*Calculateur!V196*Calculateur!X196*VLOOKUP('Données projet'!$B$9,Paramètres!$A$1:$I$89,3,0)*0.475*44/12</f>
        <v>0.33890488858255163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2.8267068711276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87.539629191511665</v>
      </c>
      <c r="T197" s="62">
        <f t="shared" ref="T197:T203" si="204">$T$3</f>
        <v>411.51686965858363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2.4390177030767175</v>
      </c>
      <c r="AA197" s="23">
        <f>EXP(-LN(2)/25)*AA196+(1-EXP(-LN(2)/25))/(LN(2)/25)*Calculateur!V197*Calculateur!X197*VLOOKUP('Données projet'!$B$9,Paramètres!$A$1:$I$89,3,0)*0.475*44/12</f>
        <v>0.32963751658202822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2.7686552196587457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87.539629191511665</v>
      </c>
      <c r="T198" s="62">
        <f t="shared" si="204"/>
        <v>411.51686965858363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2.3911900535732884</v>
      </c>
      <c r="AA198" s="23">
        <f>EXP(-LN(2)/25)*AA197+(1-EXP(-LN(2)/25))/(LN(2)/25)*Calculateur!V198*Calculateur!X198*VLOOKUP('Données projet'!$B$9,Paramètres!$A$1:$I$89,3,0)*0.475*44/12</f>
        <v>0.32062356135620906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2.7118136149294974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87.539629191511665</v>
      </c>
      <c r="T199" s="62">
        <f t="shared" si="204"/>
        <v>411.51686965858363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2.3443002751046356</v>
      </c>
      <c r="AA199" s="23">
        <f>EXP(-LN(2)/25)*AA198+(1-EXP(-LN(2)/25))/(LN(2)/25)*Calculateur!V199*Calculateur!X199*VLOOKUP('Données projet'!$B$9,Paramètres!$A$1:$I$89,3,0)*0.475*44/12</f>
        <v>0.31185609321006325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2.6561563683146989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87.539629191511665</v>
      </c>
      <c r="T200" s="62">
        <f t="shared" si="204"/>
        <v>411.51686965858363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2.2983299765918122</v>
      </c>
      <c r="AA200" s="23">
        <f>EXP(-LN(2)/25)*AA199+(1-EXP(-LN(2)/25))/(LN(2)/25)*Calculateur!V200*Calculateur!X200*VLOOKUP('Données projet'!$B$9,Paramètres!$A$1:$I$89,3,0)*0.475*44/12</f>
        <v>0.30332837194143486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2.6016583485332472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87.539629191511665</v>
      </c>
      <c r="T201" s="62">
        <f t="shared" si="204"/>
        <v>411.51686965858363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2.2532611275937118</v>
      </c>
      <c r="AA201" s="23">
        <f>EXP(-LN(2)/25)*AA200+(1-EXP(-LN(2)/25))/(LN(2)/25)*Calculateur!V201*Calculateur!X201*VLOOKUP('Données projet'!$B$9,Paramètres!$A$1:$I$89,3,0)*0.475*44/12</f>
        <v>0.29503384165935054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2.5482949692530621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87.539629191511665</v>
      </c>
      <c r="T202" s="62">
        <f t="shared" si="204"/>
        <v>411.51686965858363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2.2090760512351806</v>
      </c>
      <c r="AA202" s="23">
        <f>EXP(-LN(2)/25)*AA201+(1-EXP(-LN(2)/25))/(LN(2)/25)*Calculateur!V202*Calculateur!X202*VLOOKUP('Données projet'!$B$9,Paramètres!$A$1:$I$89,3,0)*0.475*44/12</f>
        <v>0.2869661257440202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2.4960421769792007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87.539629191511665</v>
      </c>
      <c r="T203" s="62">
        <f t="shared" si="204"/>
        <v>411.51686965858363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2.165757417273805</v>
      </c>
      <c r="AA203" s="23">
        <f>EXP(-LN(2)/25)*AA202+(1-EXP(-LN(2)/25))/(LN(2)/25)*Calculateur!V203*Calculateur!X203*VLOOKUP('Données projet'!$B$9,Paramètres!$A$1:$I$89,3,0)*0.475*44/12</f>
        <v>0.27911902194465726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2.4448764392184623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1.3321958753513481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zoomScale="90" zoomScaleNormal="90" workbookViewId="0">
      <selection activeCell="R16" sqref="R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1.1399999999999999</v>
      </c>
      <c r="C6" s="156">
        <f ca="1">IF(OR('Données projet'!B9="",'Données projet'!C9="",'Données projet'!C9=0%),0,Calculateur!S3)</f>
        <v>87.539629191511665</v>
      </c>
      <c r="D6" s="156">
        <f>IF(OR('Données projet'!B9="",'Données projet'!C9="",'Données projet'!C9=0%),0,Calculateur!T3)</f>
        <v>411.51686965858363</v>
      </c>
      <c r="E6" s="156">
        <f ca="1">MIN(C6,D6)</f>
        <v>87.539629191511665</v>
      </c>
      <c r="F6" s="156">
        <f ca="1">E6*B6</f>
        <v>99.795177278323294</v>
      </c>
      <c r="G6" s="156">
        <f ca="1">F6*(100%-'Données projet'!$C$24)*(100%-'Données projet'!$C$25)*(100%-'Données projet'!$C$26)*(100%-'Données projet'!$C$27)</f>
        <v>68.259901258373134</v>
      </c>
      <c r="H6" s="157">
        <f>IF(OR('Données projet'!B9="",'Données projet'!C9="",'Données projet'!C9=0%),0,AVERAGE(Calculateur!$AC$3:$AC$33)*B6)</f>
        <v>42.597545830076122</v>
      </c>
      <c r="I6" s="158">
        <f>H6*(100%-'Données projet'!$C$24)*(100%-'Données projet'!$C$25)*(100%-'Données projet'!$C$26)*(100%-'Données projet'!$C$27)</f>
        <v>29.136721347772067</v>
      </c>
      <c r="J6" s="159">
        <f>IF(OR('Données projet'!B9="",'Données projet'!C9="",'Données projet'!C9=0%),0,SUM(Calculateur!$V$3:$V$33)*VLOOKUP('Données projet'!$B$9,Paramètres!$A$1:$I$89,9,0)*B6)</f>
        <v>364.00200000000001</v>
      </c>
      <c r="K6" s="160">
        <f>J6*(100%-'Données projet'!$C$24)*(100%-'Données projet'!$C$25)*(100%-'Données projet'!$C$26)*(100%-'Données projet'!$C$27)</f>
        <v>248.97736800000004</v>
      </c>
      <c r="L6" s="161">
        <f ca="1">G6+I6+K6</f>
        <v>346.37399060614524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99.795177278323294</v>
      </c>
      <c r="G16" s="175">
        <f t="shared" ca="1" si="3"/>
        <v>68.259901258373134</v>
      </c>
      <c r="H16" s="176">
        <f t="shared" si="3"/>
        <v>42.597545830076122</v>
      </c>
      <c r="I16" s="176">
        <f t="shared" si="3"/>
        <v>29.136721347772067</v>
      </c>
      <c r="J16" s="177">
        <f t="shared" si="3"/>
        <v>364.00200000000001</v>
      </c>
      <c r="K16" s="177">
        <f t="shared" si="3"/>
        <v>248.97736800000004</v>
      </c>
      <c r="L16" s="178">
        <f t="shared" ca="1" si="3"/>
        <v>346.37399060614524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1.1399999999999999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310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2023-02-20T09:29:42Z</dcterms:modified>
</cp:coreProperties>
</file>