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Albret-Garonne\MONHEURT (47) - GF des Roches de Garonne\doc fin\"/>
    </mc:Choice>
  </mc:AlternateContent>
  <xr:revisionPtr revIDLastSave="0" documentId="13_ncr:1_{D40F3E37-3E16-4DAF-8E70-5DDACF9E85EB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51" i="2" a="1"/>
  <c r="AH151" i="2" s="1"/>
  <c r="AH62" i="2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<sst xmlns="http://schemas.openxmlformats.org/spreadsheetml/2006/main" count="1171" uniqueCount="324">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</sst>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1.7548769458053706</c:v>
                </c:pt>
                <c:pt idx="2">
                  <c:v>2.3414340285954993</c:v>
                </c:pt>
                <c:pt idx="3">
                  <c:v>3.1248677096920101</c:v>
                </c:pt>
                <c:pt idx="4">
                  <c:v>4.171519945623146</c:v>
                </c:pt>
                <c:pt idx="5">
                  <c:v>5.5701703245867327</c:v>
                </c:pt>
                <c:pt idx="6">
                  <c:v>7.4396505679974609</c:v>
                </c:pt>
                <c:pt idx="7">
                  <c:v>9.9390511958355674</c:v>
                </c:pt>
                <c:pt idx="8">
                  <c:v>13.28140531354982</c:v>
                </c:pt>
                <c:pt idx="9">
                  <c:v>17.752037384434292</c:v>
                </c:pt>
                <c:pt idx="10">
                  <c:v>23.733171680320179</c:v>
                </c:pt>
                <c:pt idx="11">
                  <c:v>31.736941584670149</c:v>
                </c:pt>
                <c:pt idx="12">
                  <c:v>42.44967509263877</c:v>
                </c:pt>
                <c:pt idx="13">
                  <c:v>56.791318303105783</c:v>
                </c:pt>
                <c:pt idx="14">
                  <c:v>75.995184286568488</c:v>
                </c:pt>
                <c:pt idx="15">
                  <c:v>101.71499625532454</c:v>
                </c:pt>
                <c:pt idx="16">
                  <c:v>136.1685885783829</c:v>
                </c:pt>
                <c:pt idx="17">
                  <c:v>182.33084822444184</c:v>
                </c:pt>
                <c:pt idx="18">
                  <c:v>244.19280701108349</c:v>
                </c:pt>
                <c:pt idx="19">
                  <c:v>327.10961412772673</c:v>
                </c:pt>
                <c:pt idx="20">
                  <c:v>438.2679435066168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1.9843623543778894</c:v>
                </c:pt>
                <c:pt idx="2">
                  <c:v>2.6479221130522759</c:v>
                </c:pt>
                <c:pt idx="3">
                  <c:v>3.5342987956343106</c:v>
                </c:pt>
                <c:pt idx="4">
                  <c:v>4.7186053449545993</c:v>
                </c:pt>
                <c:pt idx="5">
                  <c:v>6.3013681519865576</c:v>
                </c:pt>
                <c:pt idx="6">
                  <c:v>8.417154370408042</c:v>
                </c:pt>
                <c:pt idx="7">
                  <c:v>11.246137095656733</c:v>
                </c:pt>
                <c:pt idx="8">
                  <c:v>15.02960167177257</c:v>
                </c:pt>
                <c:pt idx="9">
                  <c:v>20.090739877616461</c:v>
                </c:pt>
                <c:pt idx="10">
                  <c:v>26.862540105504678</c:v>
                </c:pt>
                <c:pt idx="11">
                  <c:v>35.925201414152497</c:v>
                </c:pt>
                <c:pt idx="12">
                  <c:v>48.056332013262669</c:v>
                </c:pt>
                <c:pt idx="13">
                  <c:v>64.298311602469099</c:v>
                </c:pt>
                <c:pt idx="14">
                  <c:v>86.048700594944521</c:v>
                </c:pt>
                <c:pt idx="15">
                  <c:v>115.18160015374023</c:v>
                </c:pt>
                <c:pt idx="16">
                  <c:v>154.21058344514708</c:v>
                </c:pt>
                <c:pt idx="17">
                  <c:v>206.5074704044259</c:v>
                </c:pt>
                <c:pt idx="18">
                  <c:v>276.59612827759827</c:v>
                </c:pt>
                <c:pt idx="19">
                  <c:v>370.54708238058282</c:v>
                </c:pt>
                <c:pt idx="20">
                  <c:v>496.50760006666127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2" zoomScale="90" zoomScaleNormal="90" workbookViewId="0">
      <selection activeCell="C30" sqref="C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3.73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128</v>
      </c>
      <c r="C9" s="35">
        <v>0.5</v>
      </c>
      <c r="D9" s="36">
        <f t="shared" ref="D9:D18" si="0">C9*$C$5</f>
        <v>1.865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129</v>
      </c>
      <c r="C10" s="35">
        <v>0.5</v>
      </c>
      <c r="D10" s="36">
        <f t="shared" si="0"/>
        <v>1.865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Raspalje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400</v>
      </c>
      <c r="C36" s="63">
        <v>1</v>
      </c>
      <c r="D36" s="63">
        <v>400</v>
      </c>
      <c r="E36" s="54">
        <v>0.9</v>
      </c>
      <c r="F36" s="54">
        <v>0.05</v>
      </c>
      <c r="G36" s="54">
        <v>0.05</v>
      </c>
      <c r="H36" s="54"/>
      <c r="I36" s="52">
        <f>IFERROR(B36/A36,"")</f>
        <v>20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Robusta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400</v>
      </c>
      <c r="C62" s="63">
        <v>1</v>
      </c>
      <c r="D62" s="63">
        <v>400</v>
      </c>
      <c r="E62" s="54">
        <v>0.9</v>
      </c>
      <c r="F62" s="54">
        <v>0.05</v>
      </c>
      <c r="G62" s="54">
        <v>0.05</v>
      </c>
      <c r="H62" s="54"/>
      <c r="I62" s="56">
        <f>IFERROR(B62/A62,"")</f>
        <v>20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Raspalje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Robusta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94.406322320650759</v>
      </c>
      <c r="T3" s="62">
        <f>IF('Données projet'!E9&gt;30,$R$33-$H$33,LOOKUP('Données projet'!$E$9,$A$3:$A$203,R3:R203)-LOOKUP('Données projet'!$E$9,$A$3:$A$203,$H$3:$H$203))</f>
        <v>462.7123879510612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105.30373366193402</v>
      </c>
      <c r="AO3" s="62">
        <f>IF('Données projet'!E10&gt;30,$AM$33-$H$33,LOOKUP('Données projet'!$E$10,$A$3:$A$203,AM3:AM203)-LOOKUP('Données projet'!$E$10,$A$3:$A$203,$H$3:$H$203))</f>
        <v>520.95204451110567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20</v>
      </c>
      <c r="N4" s="14">
        <f>IF('Données projet'!$A$36&gt;35,N3+M4-V3,IF(A4&lt;'Données projet'!$A$36,$K$205^A4,IF(A4='Données projet'!$A$36,'Données projet'!$B$36,N3+M4-V3)))</f>
        <v>1.3492828476735632</v>
      </c>
      <c r="O4" s="14">
        <f>N4*VLOOKUP('Données projet'!$B$9,Paramètres!$A$1:$I$89,3,0)*VLOOKUP('Données projet'!$B$9,Paramètres!$A$1:$I$89,5,0)</f>
        <v>0.67987664128575509</v>
      </c>
      <c r="P4" s="14">
        <f>EXP(-1.0587+0.8836*LN(O4)+0.284)</f>
        <v>0.32770820798048644</v>
      </c>
      <c r="Q4" s="22">
        <f t="shared" ref="Q4:Q34" si="2">(O4+P4)*0.475*44/12</f>
        <v>1.7548769458053706</v>
      </c>
      <c r="R4" s="62">
        <f t="shared" si="0"/>
        <v>259.64376583469425</v>
      </c>
      <c r="S4" s="62">
        <f ca="1">AVERAGE(OFFSET($R$3,0,0,'Données projet'!$E$9+1,1))-AVERAGE(OFFSET($H$3,0,0,'Données projet'!$E$9+1,1))</f>
        <v>94.406322320650759</v>
      </c>
      <c r="T4" s="62">
        <f>$T$3</f>
        <v>462.7123879510612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20</v>
      </c>
      <c r="AI4" s="14">
        <f>IF('Données projet'!$A$62&gt;35,AI3+AH4-AQ3,IF(A4&lt;'Données projet'!$A$62,$AF$205^A4,IF(A4='Données projet'!$A$62,'Données projet'!$B$62,AI3+AH4-AQ3)))</f>
        <v>1.3492828476735632</v>
      </c>
      <c r="AJ4" s="14">
        <f>AI4*VLOOKUP('Données projet'!$B$10,Paramètres!$A$1:$I$89,3,0)*VLOOKUP('Données projet'!$B$10,Paramètres!$A$1:$I$89,5,0)</f>
        <v>0.77249141595006843</v>
      </c>
      <c r="AK4" s="14">
        <f>EXP(-1.0587+0.8836*LN(AJ4)+0.284)</f>
        <v>0.3668553903913036</v>
      </c>
      <c r="AL4" s="22">
        <f t="shared" ref="AL4:AL67" si="4">(AJ4+AK4)*0.475*44/12</f>
        <v>1.9843623543778894</v>
      </c>
      <c r="AM4" s="62">
        <f t="shared" ref="AM4:AM67" si="5">AL4+(AD4+AE4)*44/12</f>
        <v>259.87325124326674</v>
      </c>
      <c r="AN4" s="62">
        <f ca="1">AVERAGE(OFFSET($AM$3,0,0,'Données projet'!$E$10+1,1))-AVERAGE(OFFSET($H$3,0,0,'Données projet'!$E$10+1,1))</f>
        <v>105.30373366193402</v>
      </c>
      <c r="AO4" s="62">
        <f>$AO$3</f>
        <v>520.95204451110567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20</v>
      </c>
      <c r="N5" s="14">
        <f>IF('Données projet'!$A$36&gt;35,N4+M5-V4,IF(A5&lt;'Données projet'!$A$36,$K$205^A5,IF(A5='Données projet'!$A$36,'Données projet'!$B$36,N4+M5-V4)))</f>
        <v>1.82056420302608</v>
      </c>
      <c r="O5" s="14">
        <f>N5*VLOOKUP('Données projet'!$B$9,Paramètres!$A$1:$I$89,3,0)*VLOOKUP('Données projet'!$B$9,Paramètres!$A$1:$I$89,5,0)</f>
        <v>0.91734589062078131</v>
      </c>
      <c r="P5" s="14">
        <f t="shared" ref="P5:P68" si="33">EXP(-1.0587+0.8836*LN(O5)+0.284)</f>
        <v>0.42701814493644336</v>
      </c>
      <c r="Q5" s="22">
        <f t="shared" si="2"/>
        <v>2.3414340285954993</v>
      </c>
      <c r="R5" s="62">
        <f t="shared" si="0"/>
        <v>261.45254513970661</v>
      </c>
      <c r="S5" s="62">
        <f ca="1">AVERAGE(OFFSET($R$3,0,0,'Données projet'!$E$9+1,1))-AVERAGE(OFFSET($H$3,0,0,'Données projet'!$E$9+1,1))</f>
        <v>94.406322320650759</v>
      </c>
      <c r="T5" s="62">
        <f t="shared" ref="T5:T68" si="34">$T$3</f>
        <v>462.7123879510612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20</v>
      </c>
      <c r="AI5" s="14">
        <f>IF('Données projet'!$A$62&gt;35,AI4+AH5-AQ4,IF(A5&lt;'Données projet'!$A$62,$AF$205^A5,IF(A5='Données projet'!$A$62,'Données projet'!$B$62,AI4+AH5-AQ4)))</f>
        <v>1.82056420302608</v>
      </c>
      <c r="AJ5" s="14">
        <f>AI5*VLOOKUP('Données projet'!$B$10,Paramètres!$A$1:$I$89,3,0)*VLOOKUP('Données projet'!$B$10,Paramètres!$A$1:$I$89,5,0)</f>
        <v>1.0423094175164913</v>
      </c>
      <c r="AK5" s="14">
        <f t="shared" ref="AK5:AK68" si="35">EXP(-1.0587+0.8836*LN(AJ5)+0.284)</f>
        <v>0.47802863782452842</v>
      </c>
      <c r="AL5" s="22">
        <f t="shared" si="4"/>
        <v>2.6479221130522759</v>
      </c>
      <c r="AM5" s="62">
        <f t="shared" si="5"/>
        <v>261.75903322416343</v>
      </c>
      <c r="AN5" s="62">
        <f ca="1">AVERAGE(OFFSET($AM$3,0,0,'Données projet'!$E$10+1,1))-AVERAGE(OFFSET($H$3,0,0,'Données projet'!$E$10+1,1))</f>
        <v>105.30373366193402</v>
      </c>
      <c r="AO5" s="62">
        <f t="shared" ref="AO5:AO68" si="36">$AO$3</f>
        <v>520.95204451110567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20</v>
      </c>
      <c r="N6" s="14">
        <f>IF('Données projet'!$A$36&gt;35,N5+M6-V5,IF(A6&lt;'Données projet'!$A$36,$K$205^A6,IF(A6='Données projet'!$A$36,'Données projet'!$B$36,N5+M6-V5)))</f>
        <v>2.4564560522315801</v>
      </c>
      <c r="O6" s="14">
        <f>N6*VLOOKUP('Données projet'!$B$9,Paramètres!$A$1:$I$89,3,0)*VLOOKUP('Données projet'!$B$9,Paramètres!$A$1:$I$89,5,0)</f>
        <v>1.2377590755984487</v>
      </c>
      <c r="P6" s="14">
        <f t="shared" si="33"/>
        <v>0.55642334144959571</v>
      </c>
      <c r="Q6" s="22">
        <f t="shared" si="2"/>
        <v>3.1248677096920101</v>
      </c>
      <c r="R6" s="62">
        <f t="shared" si="0"/>
        <v>263.45820104302533</v>
      </c>
      <c r="S6" s="62">
        <f ca="1">AVERAGE(OFFSET($R$3,0,0,'Données projet'!$E$9+1,1))-AVERAGE(OFFSET($H$3,0,0,'Données projet'!$E$9+1,1))</f>
        <v>94.406322320650759</v>
      </c>
      <c r="T6" s="62">
        <f t="shared" si="34"/>
        <v>462.7123879510612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20</v>
      </c>
      <c r="AI6" s="14">
        <f>IF('Données projet'!$A$62&gt;35,AI5+AH6-AQ5,IF(A6&lt;'Données projet'!$A$62,$AF$205^A6,IF(A6='Données projet'!$A$62,'Données projet'!$B$62,AI5+AH6-AQ5)))</f>
        <v>2.4564560522315801</v>
      </c>
      <c r="AJ6" s="14">
        <f>AI6*VLOOKUP('Données projet'!$B$10,Paramètres!$A$1:$I$89,3,0)*VLOOKUP('Données projet'!$B$10,Paramètres!$A$1:$I$89,5,0)</f>
        <v>1.4063702190236245</v>
      </c>
      <c r="AK6" s="14">
        <f t="shared" si="35"/>
        <v>0.6228922473692815</v>
      </c>
      <c r="AL6" s="22">
        <f t="shared" si="4"/>
        <v>3.5342987956343106</v>
      </c>
      <c r="AM6" s="62">
        <f t="shared" si="5"/>
        <v>263.86763212896761</v>
      </c>
      <c r="AN6" s="62">
        <f ca="1">AVERAGE(OFFSET($AM$3,0,0,'Données projet'!$E$10+1,1))-AVERAGE(OFFSET($H$3,0,0,'Données projet'!$E$10+1,1))</f>
        <v>105.30373366193402</v>
      </c>
      <c r="AO6" s="62">
        <f t="shared" si="36"/>
        <v>520.95204451110567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20</v>
      </c>
      <c r="N7" s="14">
        <f>IF('Données projet'!$A$36&gt;35,N6+M7-V6,IF(A7&lt;'Données projet'!$A$36,$K$205^A7,IF(A7='Données projet'!$A$36,'Données projet'!$B$36,N6+M7-V6)))</f>
        <v>3.3144540173399859</v>
      </c>
      <c r="O7" s="14">
        <f>N7*VLOOKUP('Données projet'!$B$9,Paramètres!$A$1:$I$89,3,0)*VLOOKUP('Données projet'!$B$9,Paramètres!$A$1:$I$89,5,0)</f>
        <v>1.670087090257272</v>
      </c>
      <c r="P7" s="14">
        <f t="shared" si="33"/>
        <v>0.72504397900003692</v>
      </c>
      <c r="Q7" s="22">
        <f t="shared" si="2"/>
        <v>4.171519945623146</v>
      </c>
      <c r="R7" s="62">
        <f t="shared" si="0"/>
        <v>265.72707550117866</v>
      </c>
      <c r="S7" s="62">
        <f ca="1">AVERAGE(OFFSET($R$3,0,0,'Données projet'!$E$9+1,1))-AVERAGE(OFFSET($H$3,0,0,'Données projet'!$E$9+1,1))</f>
        <v>94.406322320650759</v>
      </c>
      <c r="T7" s="62">
        <f t="shared" si="34"/>
        <v>462.7123879510612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20</v>
      </c>
      <c r="AI7" s="14">
        <f>IF('Données projet'!$A$62&gt;35,AI6+AH7-AQ6,IF(A7&lt;'Données projet'!$A$62,$AF$205^A7,IF(A7='Données projet'!$A$62,'Données projet'!$B$62,AI6+AH7-AQ6)))</f>
        <v>3.3144540173399859</v>
      </c>
      <c r="AJ7" s="14">
        <f>AI7*VLOOKUP('Données projet'!$B$10,Paramètres!$A$1:$I$89,3,0)*VLOOKUP('Données projet'!$B$10,Paramètres!$A$1:$I$89,5,0)</f>
        <v>1.8975912140074886</v>
      </c>
      <c r="AK7" s="14">
        <f t="shared" si="35"/>
        <v>0.81165587400472139</v>
      </c>
      <c r="AL7" s="22">
        <f t="shared" si="4"/>
        <v>4.7186053449545993</v>
      </c>
      <c r="AM7" s="62">
        <f t="shared" si="5"/>
        <v>266.27416090051014</v>
      </c>
      <c r="AN7" s="62">
        <f ca="1">AVERAGE(OFFSET($AM$3,0,0,'Données projet'!$E$10+1,1))-AVERAGE(OFFSET($H$3,0,0,'Données projet'!$E$10+1,1))</f>
        <v>105.30373366193402</v>
      </c>
      <c r="AO7" s="62">
        <f t="shared" si="36"/>
        <v>520.95204451110567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20</v>
      </c>
      <c r="N8" s="14">
        <f>IF('Données projet'!$A$36&gt;35,N7+M8-V7,IF(A8&lt;'Données projet'!$A$36,$K$205^A8,IF(A8='Données projet'!$A$36,'Données projet'!$B$36,N7+M8-V7)))</f>
        <v>4.4721359549995778</v>
      </c>
      <c r="O8" s="14">
        <f>N8*VLOOKUP('Données projet'!$B$9,Paramètres!$A$1:$I$89,3,0)*VLOOKUP('Données projet'!$B$9,Paramètres!$A$1:$I$89,5,0)</f>
        <v>2.2534198650051875</v>
      </c>
      <c r="P8" s="14">
        <f t="shared" si="33"/>
        <v>0.94476405341781722</v>
      </c>
      <c r="Q8" s="22">
        <f t="shared" si="2"/>
        <v>5.5701703245867327</v>
      </c>
      <c r="R8" s="62">
        <f t="shared" si="0"/>
        <v>268.34794810236451</v>
      </c>
      <c r="S8" s="62">
        <f ca="1">AVERAGE(OFFSET($R$3,0,0,'Données projet'!$E$9+1,1))-AVERAGE(OFFSET($H$3,0,0,'Données projet'!$E$9+1,1))</f>
        <v>94.406322320650759</v>
      </c>
      <c r="T8" s="62">
        <f t="shared" si="34"/>
        <v>462.7123879510612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20</v>
      </c>
      <c r="AI8" s="14">
        <f>IF('Données projet'!$A$62&gt;35,AI7+AH8-AQ7,IF(A8&lt;'Données projet'!$A$62,$AF$205^A8,IF(A8='Données projet'!$A$62,'Données projet'!$B$62,AI7+AH8-AQ7)))</f>
        <v>4.4721359549995778</v>
      </c>
      <c r="AJ8" s="14">
        <f>AI8*VLOOKUP('Données projet'!$B$10,Paramètres!$A$1:$I$89,3,0)*VLOOKUP('Données projet'!$B$10,Paramètres!$A$1:$I$89,5,0)</f>
        <v>2.5603872769563583</v>
      </c>
      <c r="AK8" s="14">
        <f t="shared" si="35"/>
        <v>1.0576231452368801</v>
      </c>
      <c r="AL8" s="22">
        <f t="shared" si="4"/>
        <v>6.3013681519865576</v>
      </c>
      <c r="AM8" s="62">
        <f t="shared" si="5"/>
        <v>269.07914592976431</v>
      </c>
      <c r="AN8" s="62">
        <f ca="1">AVERAGE(OFFSET($AM$3,0,0,'Données projet'!$E$10+1,1))-AVERAGE(OFFSET($H$3,0,0,'Données projet'!$E$10+1,1))</f>
        <v>105.30373366193402</v>
      </c>
      <c r="AO8" s="62">
        <f t="shared" si="36"/>
        <v>520.95204451110567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20</v>
      </c>
      <c r="N9" s="14">
        <f>IF('Données projet'!$A$36&gt;35,N8+M9-V8,IF(A9&lt;'Données projet'!$A$36,$K$205^A9,IF(A9='Données projet'!$A$36,'Données projet'!$B$36,N8+M9-V8)))</f>
        <v>6.0341763365451611</v>
      </c>
      <c r="O9" s="14">
        <f>N9*VLOOKUP('Données projet'!$B$9,Paramètres!$A$1:$I$89,3,0)*VLOOKUP('Données projet'!$B$9,Paramètres!$A$1:$I$89,5,0)</f>
        <v>3.0405007724583761</v>
      </c>
      <c r="P9" s="14">
        <f t="shared" si="33"/>
        <v>1.2310689316549979</v>
      </c>
      <c r="Q9" s="22">
        <f t="shared" si="2"/>
        <v>7.4396505679974609</v>
      </c>
      <c r="R9" s="62">
        <f t="shared" si="0"/>
        <v>271.43965056799743</v>
      </c>
      <c r="S9" s="62">
        <f ca="1">AVERAGE(OFFSET($R$3,0,0,'Données projet'!$E$9+1,1))-AVERAGE(OFFSET($H$3,0,0,'Données projet'!$E$9+1,1))</f>
        <v>94.406322320650759</v>
      </c>
      <c r="T9" s="62">
        <f t="shared" si="34"/>
        <v>462.7123879510612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20</v>
      </c>
      <c r="AI9" s="14">
        <f>IF('Données projet'!$A$62&gt;35,AI8+AH9-AQ8,IF(A9&lt;'Données projet'!$A$62,$AF$205^A9,IF(A9='Données projet'!$A$62,'Données projet'!$B$62,AI8+AH9-AQ8)))</f>
        <v>6.0341763365451611</v>
      </c>
      <c r="AJ9" s="14">
        <f>AI9*VLOOKUP('Données projet'!$B$10,Paramètres!$A$1:$I$89,3,0)*VLOOKUP('Données projet'!$B$10,Paramètres!$A$1:$I$89,5,0)</f>
        <v>3.454686636198836</v>
      </c>
      <c r="AK9" s="14">
        <f t="shared" si="35"/>
        <v>1.3781292702555425</v>
      </c>
      <c r="AL9" s="22">
        <f t="shared" si="4"/>
        <v>8.417154370408042</v>
      </c>
      <c r="AM9" s="62">
        <f t="shared" si="5"/>
        <v>272.41715437040807</v>
      </c>
      <c r="AN9" s="62">
        <f ca="1">AVERAGE(OFFSET($AM$3,0,0,'Données projet'!$E$10+1,1))-AVERAGE(OFFSET($H$3,0,0,'Données projet'!$E$10+1,1))</f>
        <v>105.30373366193402</v>
      </c>
      <c r="AO9" s="62">
        <f t="shared" si="36"/>
        <v>520.95204451110567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20</v>
      </c>
      <c r="N10" s="14">
        <f>IF('Données projet'!$A$36&gt;35,N9+M10-V9,IF(A10&lt;'Données projet'!$A$36,$K$205^A10,IF(A10='Données projet'!$A$36,'Données projet'!$B$36,N9+M10-V9)))</f>
        <v>8.1418106307380835</v>
      </c>
      <c r="O10" s="14">
        <f>N10*VLOOKUP('Données projet'!$B$9,Paramètres!$A$1:$I$89,3,0)*VLOOKUP('Données projet'!$B$9,Paramètres!$A$1:$I$89,5,0)</f>
        <v>4.1024955406163057</v>
      </c>
      <c r="P10" s="14">
        <f t="shared" si="33"/>
        <v>1.6041367249352163</v>
      </c>
      <c r="Q10" s="22">
        <f t="shared" si="2"/>
        <v>9.9390511958355674</v>
      </c>
      <c r="R10" s="62">
        <f t="shared" si="0"/>
        <v>275.16127341805782</v>
      </c>
      <c r="S10" s="62">
        <f ca="1">AVERAGE(OFFSET($R$3,0,0,'Données projet'!$E$9+1,1))-AVERAGE(OFFSET($H$3,0,0,'Données projet'!$E$9+1,1))</f>
        <v>94.406322320650759</v>
      </c>
      <c r="T10" s="62">
        <f t="shared" si="34"/>
        <v>462.7123879510612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20</v>
      </c>
      <c r="AI10" s="14">
        <f>IF('Données projet'!$A$62&gt;35,AI9+AH10-AQ9,IF(A10&lt;'Données projet'!$A$62,$AF$205^A10,IF(A10='Données projet'!$A$62,'Données projet'!$B$62,AI9+AH10-AQ9)))</f>
        <v>8.1418106307380835</v>
      </c>
      <c r="AJ10" s="14">
        <f>AI10*VLOOKUP('Données projet'!$B$10,Paramètres!$A$1:$I$89,3,0)*VLOOKUP('Données projet'!$B$10,Paramètres!$A$1:$I$89,5,0)</f>
        <v>4.6613494223101677</v>
      </c>
      <c r="AK10" s="14">
        <f t="shared" si="35"/>
        <v>1.7957627857224068</v>
      </c>
      <c r="AL10" s="22">
        <f t="shared" si="4"/>
        <v>11.246137095656733</v>
      </c>
      <c r="AM10" s="62">
        <f t="shared" si="5"/>
        <v>276.46835931787894</v>
      </c>
      <c r="AN10" s="62">
        <f ca="1">AVERAGE(OFFSET($AM$3,0,0,'Données projet'!$E$10+1,1))-AVERAGE(OFFSET($H$3,0,0,'Données projet'!$E$10+1,1))</f>
        <v>105.30373366193402</v>
      </c>
      <c r="AO10" s="62">
        <f t="shared" si="36"/>
        <v>520.95204451110567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20</v>
      </c>
      <c r="N11" s="14">
        <f>IF('Données projet'!$A$36&gt;35,N10+M11-V10,IF(A11&lt;'Données projet'!$A$36,$K$205^A11,IF(A11='Données projet'!$A$36,'Données projet'!$B$36,N10+M11-V10)))</f>
        <v>10.985605433061172</v>
      </c>
      <c r="O11" s="14">
        <f>N11*VLOOKUP('Données projet'!$B$9,Paramètres!$A$1:$I$89,3,0)*VLOOKUP('Données projet'!$B$9,Paramètres!$A$1:$I$89,5,0)</f>
        <v>5.5354268656108641</v>
      </c>
      <c r="P11" s="14">
        <f t="shared" si="33"/>
        <v>2.090260395757455</v>
      </c>
      <c r="Q11" s="22">
        <f t="shared" si="2"/>
        <v>13.28140531354982</v>
      </c>
      <c r="R11" s="62">
        <f t="shared" si="0"/>
        <v>279.7258497579943</v>
      </c>
      <c r="S11" s="62">
        <f ca="1">AVERAGE(OFFSET($R$3,0,0,'Données projet'!$E$9+1,1))-AVERAGE(OFFSET($H$3,0,0,'Données projet'!$E$9+1,1))</f>
        <v>94.406322320650759</v>
      </c>
      <c r="T11" s="62">
        <f t="shared" si="34"/>
        <v>462.7123879510612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20</v>
      </c>
      <c r="AI11" s="14">
        <f>IF('Données projet'!$A$62&gt;35,AI10+AH11-AQ10,IF(A11&lt;'Données projet'!$A$62,$AF$205^A11,IF(A11='Données projet'!$A$62,'Données projet'!$B$62,AI10+AH11-AQ10)))</f>
        <v>10.985605433061172</v>
      </c>
      <c r="AJ11" s="14">
        <f>AI11*VLOOKUP('Données projet'!$B$10,Paramètres!$A$1:$I$89,3,0)*VLOOKUP('Données projet'!$B$10,Paramètres!$A$1:$I$89,5,0)</f>
        <v>6.2894788225361822</v>
      </c>
      <c r="AK11" s="14">
        <f t="shared" si="35"/>
        <v>2.3399575440318019</v>
      </c>
      <c r="AL11" s="22">
        <f t="shared" si="4"/>
        <v>15.02960167177257</v>
      </c>
      <c r="AM11" s="62">
        <f t="shared" si="5"/>
        <v>281.47404611621704</v>
      </c>
      <c r="AN11" s="62">
        <f ca="1">AVERAGE(OFFSET($AM$3,0,0,'Données projet'!$E$10+1,1))-AVERAGE(OFFSET($H$3,0,0,'Données projet'!$E$10+1,1))</f>
        <v>105.30373366193402</v>
      </c>
      <c r="AO11" s="62">
        <f t="shared" si="36"/>
        <v>520.95204451110567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20</v>
      </c>
      <c r="N12" s="14">
        <f>IF('Données projet'!$A$36&gt;35,N11+M12-V11,IF(A12&lt;'Données projet'!$A$36,$K$205^A12,IF(A12='Données projet'!$A$36,'Données projet'!$B$36,N11+M12-V11)))</f>
        <v>14.822688982138946</v>
      </c>
      <c r="O12" s="14">
        <f>N12*VLOOKUP('Données projet'!$B$9,Paramètres!$A$1:$I$89,3,0)*VLOOKUP('Données projet'!$B$9,Paramètres!$A$1:$I$89,5,0)</f>
        <v>7.4688565243201719</v>
      </c>
      <c r="P12" s="14">
        <f t="shared" si="33"/>
        <v>2.7237008255942534</v>
      </c>
      <c r="Q12" s="22">
        <f t="shared" si="2"/>
        <v>17.752037384434292</v>
      </c>
      <c r="R12" s="62">
        <f t="shared" si="0"/>
        <v>285.41870405110097</v>
      </c>
      <c r="S12" s="62">
        <f ca="1">AVERAGE(OFFSET($R$3,0,0,'Données projet'!$E$9+1,1))-AVERAGE(OFFSET($H$3,0,0,'Données projet'!$E$9+1,1))</f>
        <v>94.406322320650759</v>
      </c>
      <c r="T12" s="62">
        <f t="shared" si="34"/>
        <v>462.7123879510612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20</v>
      </c>
      <c r="AI12" s="14">
        <f>IF('Données projet'!$A$62&gt;35,AI11+AH12-AQ11,IF(A12&lt;'Données projet'!$A$62,$AF$205^A12,IF(A12='Données projet'!$A$62,'Données projet'!$B$62,AI11+AH12-AQ11)))</f>
        <v>14.822688982138946</v>
      </c>
      <c r="AJ12" s="14">
        <f>AI12*VLOOKUP('Données projet'!$B$10,Paramètres!$A$1:$I$89,3,0)*VLOOKUP('Données projet'!$B$10,Paramètres!$A$1:$I$89,5,0)</f>
        <v>8.4862858960541896</v>
      </c>
      <c r="AK12" s="14">
        <f t="shared" si="35"/>
        <v>3.0490671437255976</v>
      </c>
      <c r="AL12" s="22">
        <f t="shared" si="4"/>
        <v>20.090739877616461</v>
      </c>
      <c r="AM12" s="62">
        <f t="shared" si="5"/>
        <v>287.75740654428313</v>
      </c>
      <c r="AN12" s="62">
        <f ca="1">AVERAGE(OFFSET($AM$3,0,0,'Données projet'!$E$10+1,1))-AVERAGE(OFFSET($H$3,0,0,'Données projet'!$E$10+1,1))</f>
        <v>105.30373366193402</v>
      </c>
      <c r="AO12" s="62">
        <f t="shared" si="36"/>
        <v>520.95204451110567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</v>
      </c>
      <c r="N13" s="14">
        <f>IF('Données projet'!$A$36&gt;35,N12+M13-V12,IF(A13&lt;'Données projet'!$A$36,$K$205^A13,IF(A13='Données projet'!$A$36,'Données projet'!$B$36,N12+M13-V12)))</f>
        <v>19.999999999999989</v>
      </c>
      <c r="O13" s="14">
        <f>N13*VLOOKUP('Données projet'!$B$9,Paramètres!$A$1:$I$89,3,0)*VLOOKUP('Données projet'!$B$9,Paramètres!$A$1:$I$89,5,0)</f>
        <v>10.077599999999995</v>
      </c>
      <c r="P13" s="14">
        <f t="shared" si="33"/>
        <v>3.5491014432460402</v>
      </c>
      <c r="Q13" s="22">
        <f t="shared" si="2"/>
        <v>23.733171680320179</v>
      </c>
      <c r="R13" s="62">
        <f t="shared" si="0"/>
        <v>292.62206056920905</v>
      </c>
      <c r="S13" s="62">
        <f ca="1">AVERAGE(OFFSET($R$3,0,0,'Données projet'!$E$9+1,1))-AVERAGE(OFFSET($H$3,0,0,'Données projet'!$E$9+1,1))</f>
        <v>94.406322320650759</v>
      </c>
      <c r="T13" s="62">
        <f t="shared" si="34"/>
        <v>462.7123879510612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20</v>
      </c>
      <c r="AI13" s="14">
        <f>IF('Données projet'!$A$62&gt;35,AI12+AH13-AQ12,IF(A13&lt;'Données projet'!$A$62,$AF$205^A13,IF(A13='Données projet'!$A$62,'Données projet'!$B$62,AI12+AH13-AQ12)))</f>
        <v>19.999999999999989</v>
      </c>
      <c r="AJ13" s="14">
        <f>AI13*VLOOKUP('Données projet'!$B$10,Paramètres!$A$1:$I$89,3,0)*VLOOKUP('Données projet'!$B$10,Paramètres!$A$1:$I$89,5,0)</f>
        <v>11.450399999999995</v>
      </c>
      <c r="AK13" s="14">
        <f t="shared" si="35"/>
        <v>3.9730680031605856</v>
      </c>
      <c r="AL13" s="22">
        <f t="shared" si="4"/>
        <v>26.862540105504678</v>
      </c>
      <c r="AM13" s="62">
        <f t="shared" si="5"/>
        <v>295.75142899439356</v>
      </c>
      <c r="AN13" s="62">
        <f ca="1">AVERAGE(OFFSET($AM$3,0,0,'Données projet'!$E$10+1,1))-AVERAGE(OFFSET($H$3,0,0,'Données projet'!$E$10+1,1))</f>
        <v>105.30373366193402</v>
      </c>
      <c r="AO13" s="62">
        <f t="shared" si="36"/>
        <v>520.95204451110567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</v>
      </c>
      <c r="N14" s="14">
        <f>IF('Données projet'!$A$36&gt;35,N13+M14-V13,IF(A14&lt;'Données projet'!$A$36,$K$205^A14,IF(A14='Données projet'!$A$36,'Données projet'!$B$36,N13+M14-V13)))</f>
        <v>26.985656953471246</v>
      </c>
      <c r="O14" s="14">
        <f>N14*VLOOKUP('Données projet'!$B$9,Paramètres!$A$1:$I$89,3,0)*VLOOKUP('Données projet'!$B$9,Paramètres!$A$1:$I$89,5,0)</f>
        <v>13.597532825715092</v>
      </c>
      <c r="P14" s="14">
        <f t="shared" si="33"/>
        <v>4.6246345913203992</v>
      </c>
      <c r="Q14" s="22">
        <f t="shared" si="2"/>
        <v>31.736941584670149</v>
      </c>
      <c r="R14" s="62">
        <f t="shared" si="0"/>
        <v>301.84805269578129</v>
      </c>
      <c r="S14" s="62">
        <f ca="1">AVERAGE(OFFSET($R$3,0,0,'Données projet'!$E$9+1,1))-AVERAGE(OFFSET($H$3,0,0,'Données projet'!$E$9+1,1))</f>
        <v>94.406322320650759</v>
      </c>
      <c r="T14" s="62">
        <f t="shared" si="34"/>
        <v>462.7123879510612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20</v>
      </c>
      <c r="AI14" s="14">
        <f>IF('Données projet'!$A$62&gt;35,AI13+AH14-AQ13,IF(A14&lt;'Données projet'!$A$62,$AF$205^A14,IF(A14='Données projet'!$A$62,'Données projet'!$B$62,AI13+AH14-AQ13)))</f>
        <v>26.985656953471246</v>
      </c>
      <c r="AJ14" s="14">
        <f>AI14*VLOOKUP('Données projet'!$B$10,Paramètres!$A$1:$I$89,3,0)*VLOOKUP('Données projet'!$B$10,Paramètres!$A$1:$I$89,5,0)</f>
        <v>15.449828319001357</v>
      </c>
      <c r="AK14" s="14">
        <f t="shared" si="35"/>
        <v>5.1770815838613204</v>
      </c>
      <c r="AL14" s="22">
        <f t="shared" si="4"/>
        <v>35.925201414152497</v>
      </c>
      <c r="AM14" s="62">
        <f t="shared" si="5"/>
        <v>306.03631252526361</v>
      </c>
      <c r="AN14" s="62">
        <f ca="1">AVERAGE(OFFSET($AM$3,0,0,'Données projet'!$E$10+1,1))-AVERAGE(OFFSET($H$3,0,0,'Données projet'!$E$10+1,1))</f>
        <v>105.30373366193402</v>
      </c>
      <c r="AO14" s="62">
        <f t="shared" si="36"/>
        <v>520.95204451110567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</v>
      </c>
      <c r="N15" s="14">
        <f>IF('Données projet'!$A$36&gt;35,N14+M15-V14,IF(A15&lt;'Données projet'!$A$36,$K$205^A15,IF(A15='Données projet'!$A$36,'Données projet'!$B$36,N14+M15-V14)))</f>
        <v>36.411284060521581</v>
      </c>
      <c r="O15" s="14">
        <f>N15*VLOOKUP('Données projet'!$B$9,Paramètres!$A$1:$I$89,3,0)*VLOOKUP('Données projet'!$B$9,Paramètres!$A$1:$I$89,5,0)</f>
        <v>18.346917812415615</v>
      </c>
      <c r="P15" s="14">
        <f t="shared" si="33"/>
        <v>6.0261013795300942</v>
      </c>
      <c r="Q15" s="22">
        <f t="shared" si="2"/>
        <v>42.44967509263877</v>
      </c>
      <c r="R15" s="62">
        <f t="shared" si="0"/>
        <v>313.78300842597207</v>
      </c>
      <c r="S15" s="62">
        <f ca="1">AVERAGE(OFFSET($R$3,0,0,'Données projet'!$E$9+1,1))-AVERAGE(OFFSET($H$3,0,0,'Données projet'!$E$9+1,1))</f>
        <v>94.406322320650759</v>
      </c>
      <c r="T15" s="62">
        <f t="shared" si="34"/>
        <v>462.7123879510612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20</v>
      </c>
      <c r="AI15" s="14">
        <f>IF('Données projet'!$A$62&gt;35,AI14+AH15-AQ14,IF(A15&lt;'Données projet'!$A$62,$AF$205^A15,IF(A15='Données projet'!$A$62,'Données projet'!$B$62,AI14+AH15-AQ14)))</f>
        <v>36.411284060521581</v>
      </c>
      <c r="AJ15" s="14">
        <f>AI15*VLOOKUP('Données projet'!$B$10,Paramètres!$A$1:$I$89,3,0)*VLOOKUP('Données projet'!$B$10,Paramètres!$A$1:$I$89,5,0)</f>
        <v>20.846188350329818</v>
      </c>
      <c r="AK15" s="14">
        <f t="shared" si="35"/>
        <v>6.7459640017827196</v>
      </c>
      <c r="AL15" s="22">
        <f t="shared" si="4"/>
        <v>48.056332013262669</v>
      </c>
      <c r="AM15" s="62">
        <f t="shared" si="5"/>
        <v>319.38966534659596</v>
      </c>
      <c r="AN15" s="62">
        <f ca="1">AVERAGE(OFFSET($AM$3,0,0,'Données projet'!$E$10+1,1))-AVERAGE(OFFSET($H$3,0,0,'Données projet'!$E$10+1,1))</f>
        <v>105.30373366193402</v>
      </c>
      <c r="AO15" s="62">
        <f t="shared" si="36"/>
        <v>520.95204451110567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</v>
      </c>
      <c r="N16" s="14">
        <f>IF('Données projet'!$A$36&gt;35,N15+M16-V15,IF(A16&lt;'Données projet'!$A$36,$K$205^A16,IF(A16='Données projet'!$A$36,'Données projet'!$B$36,N15+M16-V15)))</f>
        <v>49.129121044631574</v>
      </c>
      <c r="O16" s="14">
        <f>N16*VLOOKUP('Données projet'!$B$9,Paramètres!$A$1:$I$89,3,0)*VLOOKUP('Données projet'!$B$9,Paramètres!$A$1:$I$89,5,0)</f>
        <v>24.75518151196896</v>
      </c>
      <c r="P16" s="14">
        <f t="shared" si="33"/>
        <v>7.8522739730678586</v>
      </c>
      <c r="Q16" s="22">
        <f t="shared" si="2"/>
        <v>56.791318303105783</v>
      </c>
      <c r="R16" s="62">
        <f t="shared" si="0"/>
        <v>329.3468738586613</v>
      </c>
      <c r="S16" s="62">
        <f ca="1">AVERAGE(OFFSET($R$3,0,0,'Données projet'!$E$9+1,1))-AVERAGE(OFFSET($H$3,0,0,'Données projet'!$E$9+1,1))</f>
        <v>94.406322320650759</v>
      </c>
      <c r="T16" s="62">
        <f t="shared" si="34"/>
        <v>462.7123879510612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</v>
      </c>
      <c r="AI16" s="14">
        <f>IF('Données projet'!$A$62&gt;35,AI15+AH16-AQ15,IF(A16&lt;'Données projet'!$A$62,$AF$205^A16,IF(A16='Données projet'!$A$62,'Données projet'!$B$62,AI15+AH16-AQ15)))</f>
        <v>49.129121044631574</v>
      </c>
      <c r="AJ16" s="14">
        <f>AI16*VLOOKUP('Données projet'!$B$10,Paramètres!$A$1:$I$89,3,0)*VLOOKUP('Données projet'!$B$10,Paramètres!$A$1:$I$89,5,0)</f>
        <v>28.127404380472473</v>
      </c>
      <c r="AK16" s="14">
        <f t="shared" si="35"/>
        <v>8.7902864917585859</v>
      </c>
      <c r="AL16" s="22">
        <f t="shared" si="4"/>
        <v>64.298311602469099</v>
      </c>
      <c r="AM16" s="62">
        <f t="shared" si="5"/>
        <v>336.85386715802463</v>
      </c>
      <c r="AN16" s="62">
        <f ca="1">AVERAGE(OFFSET($AM$3,0,0,'Données projet'!$E$10+1,1))-AVERAGE(OFFSET($H$3,0,0,'Données projet'!$E$10+1,1))</f>
        <v>105.30373366193402</v>
      </c>
      <c r="AO16" s="62">
        <f t="shared" si="36"/>
        <v>520.95204451110567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</v>
      </c>
      <c r="N17" s="14">
        <f>IF('Données projet'!$A$36&gt;35,N16+M17-V16,IF(A17&lt;'Données projet'!$A$36,$K$205^A17,IF(A17='Données projet'!$A$36,'Données projet'!$B$36,N16+M17-V16)))</f>
        <v>66.289080346799679</v>
      </c>
      <c r="O17" s="14">
        <f>N17*VLOOKUP('Données projet'!$B$9,Paramètres!$A$1:$I$89,3,0)*VLOOKUP('Données projet'!$B$9,Paramètres!$A$1:$I$89,5,0)</f>
        <v>33.401741805145427</v>
      </c>
      <c r="P17" s="14">
        <f t="shared" si="33"/>
        <v>10.23185682829102</v>
      </c>
      <c r="Q17" s="22">
        <f t="shared" si="2"/>
        <v>75.995184286568488</v>
      </c>
      <c r="R17" s="62">
        <f t="shared" si="0"/>
        <v>349.77296206434625</v>
      </c>
      <c r="S17" s="62">
        <f ca="1">AVERAGE(OFFSET($R$3,0,0,'Données projet'!$E$9+1,1))-AVERAGE(OFFSET($H$3,0,0,'Données projet'!$E$9+1,1))</f>
        <v>94.406322320650759</v>
      </c>
      <c r="T17" s="62">
        <f t="shared" si="34"/>
        <v>462.7123879510612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</v>
      </c>
      <c r="AI17" s="14">
        <f>IF('Données projet'!$A$62&gt;35,AI16+AH17-AQ16,IF(A17&lt;'Données projet'!$A$62,$AF$205^A17,IF(A17='Données projet'!$A$62,'Données projet'!$B$62,AI16+AH17-AQ16)))</f>
        <v>66.289080346799679</v>
      </c>
      <c r="AJ17" s="14">
        <f>AI17*VLOOKUP('Données projet'!$B$10,Paramètres!$A$1:$I$89,3,0)*VLOOKUP('Données projet'!$B$10,Paramètres!$A$1:$I$89,5,0)</f>
        <v>37.951824280149751</v>
      </c>
      <c r="AK17" s="14">
        <f t="shared" si="35"/>
        <v>11.45412821455524</v>
      </c>
      <c r="AL17" s="22">
        <f t="shared" si="4"/>
        <v>86.048700594944521</v>
      </c>
      <c r="AM17" s="62">
        <f t="shared" si="5"/>
        <v>359.82647837272231</v>
      </c>
      <c r="AN17" s="62">
        <f ca="1">AVERAGE(OFFSET($AM$3,0,0,'Données projet'!$E$10+1,1))-AVERAGE(OFFSET($H$3,0,0,'Données projet'!$E$10+1,1))</f>
        <v>105.30373366193402</v>
      </c>
      <c r="AO17" s="62">
        <f t="shared" si="36"/>
        <v>520.95204451110567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</v>
      </c>
      <c r="N18" s="14">
        <f>IF('Données projet'!$A$36&gt;35,N17+M18-V17,IF(A18&lt;'Données projet'!$A$36,$K$205^A18,IF(A18='Données projet'!$A$36,'Données projet'!$B$36,N17+M18-V17)))</f>
        <v>89.442719099991507</v>
      </c>
      <c r="O18" s="14">
        <f>N18*VLOOKUP('Données projet'!$B$9,Paramètres!$A$1:$I$89,3,0)*VLOOKUP('Données projet'!$B$9,Paramètres!$A$1:$I$89,5,0)</f>
        <v>45.068397300103726</v>
      </c>
      <c r="P18" s="14">
        <f t="shared" si="33"/>
        <v>13.332557487642415</v>
      </c>
      <c r="Q18" s="22">
        <f t="shared" si="2"/>
        <v>101.71499625532454</v>
      </c>
      <c r="R18" s="62">
        <f t="shared" si="0"/>
        <v>376.71499625532454</v>
      </c>
      <c r="S18" s="62">
        <f ca="1">AVERAGE(OFFSET($R$3,0,0,'Données projet'!$E$9+1,1))-AVERAGE(OFFSET($H$3,0,0,'Données projet'!$E$9+1,1))</f>
        <v>94.406322320650759</v>
      </c>
      <c r="T18" s="62">
        <f t="shared" si="34"/>
        <v>462.7123879510612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</v>
      </c>
      <c r="AI18" s="14">
        <f>IF('Données projet'!$A$62&gt;35,AI17+AH18-AQ17,IF(A18&lt;'Données projet'!$A$62,$AF$205^A18,IF(A18='Données projet'!$A$62,'Données projet'!$B$62,AI17+AH18-AQ17)))</f>
        <v>89.442719099991507</v>
      </c>
      <c r="AJ18" s="14">
        <f>AI18*VLOOKUP('Données projet'!$B$10,Paramètres!$A$1:$I$89,3,0)*VLOOKUP('Données projet'!$B$10,Paramètres!$A$1:$I$89,5,0)</f>
        <v>51.207745539127131</v>
      </c>
      <c r="AK18" s="14">
        <f t="shared" si="35"/>
        <v>14.925230625699795</v>
      </c>
      <c r="AL18" s="22">
        <f t="shared" si="4"/>
        <v>115.18160015374023</v>
      </c>
      <c r="AM18" s="62">
        <f t="shared" si="5"/>
        <v>390.18160015374025</v>
      </c>
      <c r="AN18" s="62">
        <f ca="1">AVERAGE(OFFSET($AM$3,0,0,'Données projet'!$E$10+1,1))-AVERAGE(OFFSET($H$3,0,0,'Données projet'!$E$10+1,1))</f>
        <v>105.30373366193402</v>
      </c>
      <c r="AO18" s="62">
        <f t="shared" si="36"/>
        <v>520.95204451110567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</v>
      </c>
      <c r="N19" s="14">
        <f>IF('Données projet'!$A$36&gt;35,N18+M19-V18,IF(A19&lt;'Données projet'!$A$36,$K$205^A19,IF(A19='Données projet'!$A$36,'Données projet'!$B$36,N18+M19-V18)))</f>
        <v>120.68352673090315</v>
      </c>
      <c r="O19" s="14">
        <f>N19*VLOOKUP('Données projet'!$B$9,Paramètres!$A$1:$I$89,3,0)*VLOOKUP('Données projet'!$B$9,Paramètres!$A$1:$I$89,5,0)</f>
        <v>60.810015449167487</v>
      </c>
      <c r="P19" s="14">
        <f t="shared" si="33"/>
        <v>17.372906222631311</v>
      </c>
      <c r="Q19" s="22">
        <f t="shared" si="2"/>
        <v>136.1685885783829</v>
      </c>
      <c r="R19" s="62">
        <f t="shared" si="0"/>
        <v>412.3908108006051</v>
      </c>
      <c r="S19" s="62">
        <f ca="1">AVERAGE(OFFSET($R$3,0,0,'Données projet'!$E$9+1,1))-AVERAGE(OFFSET($H$3,0,0,'Données projet'!$E$9+1,1))</f>
        <v>94.406322320650759</v>
      </c>
      <c r="T19" s="62">
        <f t="shared" si="34"/>
        <v>462.7123879510612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</v>
      </c>
      <c r="AI19" s="14">
        <f>IF('Données projet'!$A$62&gt;35,AI18+AH19-AQ18,IF(A19&lt;'Données projet'!$A$62,$AF$205^A19,IF(A19='Données projet'!$A$62,'Données projet'!$B$62,AI18+AH19-AQ18)))</f>
        <v>120.68352673090315</v>
      </c>
      <c r="AJ19" s="14">
        <f>AI19*VLOOKUP('Données projet'!$B$10,Paramètres!$A$1:$I$89,3,0)*VLOOKUP('Données projet'!$B$10,Paramètres!$A$1:$I$89,5,0)</f>
        <v>69.093732723976672</v>
      </c>
      <c r="AK19" s="14">
        <f t="shared" si="35"/>
        <v>19.448229062710645</v>
      </c>
      <c r="AL19" s="22">
        <f t="shared" si="4"/>
        <v>154.21058344514708</v>
      </c>
      <c r="AM19" s="62">
        <f t="shared" si="5"/>
        <v>430.43280566736928</v>
      </c>
      <c r="AN19" s="62">
        <f ca="1">AVERAGE(OFFSET($AM$3,0,0,'Données projet'!$E$10+1,1))-AVERAGE(OFFSET($H$3,0,0,'Données projet'!$E$10+1,1))</f>
        <v>105.30373366193402</v>
      </c>
      <c r="AO19" s="62">
        <f t="shared" si="36"/>
        <v>520.95204451110567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20</v>
      </c>
      <c r="N20" s="14">
        <f>IF('Données projet'!$A$36&gt;35,N19+M20-V19,IF(A20&lt;'Données projet'!$A$36,$K$205^A20,IF(A20='Données projet'!$A$36,'Données projet'!$B$36,N19+M20-V19)))</f>
        <v>162.83621261476159</v>
      </c>
      <c r="O20" s="14">
        <f>N20*VLOOKUP('Données projet'!$B$9,Paramètres!$A$1:$I$89,3,0)*VLOOKUP('Données projet'!$B$9,Paramètres!$A$1:$I$89,5,0)</f>
        <v>82.049910812326075</v>
      </c>
      <c r="P20" s="14">
        <f t="shared" si="33"/>
        <v>22.637657546205123</v>
      </c>
      <c r="Q20" s="22">
        <f t="shared" si="2"/>
        <v>182.33084822444184</v>
      </c>
      <c r="R20" s="62">
        <f t="shared" si="0"/>
        <v>459.77529266888632</v>
      </c>
      <c r="S20" s="62">
        <f ca="1">AVERAGE(OFFSET($R$3,0,0,'Données projet'!$E$9+1,1))-AVERAGE(OFFSET($H$3,0,0,'Données projet'!$E$9+1,1))</f>
        <v>94.406322320650759</v>
      </c>
      <c r="T20" s="62">
        <f t="shared" si="34"/>
        <v>462.7123879510612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20</v>
      </c>
      <c r="AI20" s="14">
        <f>IF('Données projet'!$A$62&gt;35,AI19+AH20-AQ19,IF(A20&lt;'Données projet'!$A$62,$AF$205^A20,IF(A20='Données projet'!$A$62,'Données projet'!$B$62,AI19+AH20-AQ19)))</f>
        <v>162.83621261476159</v>
      </c>
      <c r="AJ20" s="14">
        <f>AI20*VLOOKUP('Données projet'!$B$10,Paramètres!$A$1:$I$89,3,0)*VLOOKUP('Données projet'!$B$10,Paramètres!$A$1:$I$89,5,0)</f>
        <v>93.226988446203308</v>
      </c>
      <c r="AK20" s="14">
        <f t="shared" si="35"/>
        <v>25.34189408265367</v>
      </c>
      <c r="AL20" s="22">
        <f t="shared" si="4"/>
        <v>206.5074704044259</v>
      </c>
      <c r="AM20" s="62">
        <f t="shared" si="5"/>
        <v>483.95191484887039</v>
      </c>
      <c r="AN20" s="62">
        <f ca="1">AVERAGE(OFFSET($AM$3,0,0,'Données projet'!$E$10+1,1))-AVERAGE(OFFSET($H$3,0,0,'Données projet'!$E$10+1,1))</f>
        <v>105.30373366193402</v>
      </c>
      <c r="AO20" s="62">
        <f t="shared" si="36"/>
        <v>520.95204451110567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20</v>
      </c>
      <c r="N21" s="14">
        <f>IF('Données projet'!$A$36&gt;35,N20+M21-V20,IF(A21&lt;'Données projet'!$A$36,$K$205^A21,IF(A21='Données projet'!$A$36,'Données projet'!$B$36,N20+M21-V20)))</f>
        <v>219.71210866122331</v>
      </c>
      <c r="O21" s="14">
        <f>N21*VLOOKUP('Données projet'!$B$9,Paramètres!$A$1:$I$89,3,0)*VLOOKUP('Données projet'!$B$9,Paramètres!$A$1:$I$89,5,0)</f>
        <v>110.70853731221722</v>
      </c>
      <c r="P21" s="14">
        <f t="shared" si="33"/>
        <v>29.497859057782883</v>
      </c>
      <c r="Q21" s="22">
        <f t="shared" si="2"/>
        <v>244.19280701108349</v>
      </c>
      <c r="R21" s="62">
        <f t="shared" si="0"/>
        <v>522.8594736777502</v>
      </c>
      <c r="S21" s="62">
        <f ca="1">AVERAGE(OFFSET($R$3,0,0,'Données projet'!$E$9+1,1))-AVERAGE(OFFSET($H$3,0,0,'Données projet'!$E$9+1,1))</f>
        <v>94.406322320650759</v>
      </c>
      <c r="T21" s="62">
        <f t="shared" si="34"/>
        <v>462.7123879510612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20</v>
      </c>
      <c r="AI21" s="14">
        <f>IF('Données projet'!$A$62&gt;35,AI20+AH21-AQ20,IF(A21&lt;'Données projet'!$A$62,$AF$205^A21,IF(A21='Données projet'!$A$62,'Données projet'!$B$62,AI20+AH21-AQ20)))</f>
        <v>219.71210866122331</v>
      </c>
      <c r="AJ21" s="14">
        <f>AI21*VLOOKUP('Données projet'!$B$10,Paramètres!$A$1:$I$89,3,0)*VLOOKUP('Données projet'!$B$10,Paramètres!$A$1:$I$89,5,0)</f>
        <v>125.78957645072357</v>
      </c>
      <c r="AK21" s="14">
        <f t="shared" si="35"/>
        <v>33.021597679954859</v>
      </c>
      <c r="AL21" s="22">
        <f t="shared" si="4"/>
        <v>276.59612827759827</v>
      </c>
      <c r="AM21" s="62">
        <f t="shared" si="5"/>
        <v>555.2627949442649</v>
      </c>
      <c r="AN21" s="62">
        <f ca="1">AVERAGE(OFFSET($AM$3,0,0,'Données projet'!$E$10+1,1))-AVERAGE(OFFSET($H$3,0,0,'Données projet'!$E$10+1,1))</f>
        <v>105.30373366193402</v>
      </c>
      <c r="AO21" s="62">
        <f t="shared" si="36"/>
        <v>520.95204451110567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20</v>
      </c>
      <c r="N22" s="14">
        <f>IF('Données projet'!$A$36&gt;35,N21+M22-V21,IF(A22&lt;'Données projet'!$A$36,$K$205^A22,IF(A22='Données projet'!$A$36,'Données projet'!$B$36,N21+M22-V21)))</f>
        <v>296.45377964277873</v>
      </c>
      <c r="O22" s="14">
        <f>N22*VLOOKUP('Données projet'!$B$9,Paramètres!$A$1:$I$89,3,0)*VLOOKUP('Données projet'!$B$9,Paramètres!$A$1:$I$89,5,0)</f>
        <v>149.37713048640336</v>
      </c>
      <c r="P22" s="14">
        <f t="shared" si="33"/>
        <v>38.437002027123953</v>
      </c>
      <c r="Q22" s="22">
        <f t="shared" si="2"/>
        <v>327.10961412772673</v>
      </c>
      <c r="R22" s="62">
        <f t="shared" si="0"/>
        <v>606.99850301661559</v>
      </c>
      <c r="S22" s="62">
        <f ca="1">AVERAGE(OFFSET($R$3,0,0,'Données projet'!$E$9+1,1))-AVERAGE(OFFSET($H$3,0,0,'Données projet'!$E$9+1,1))</f>
        <v>94.406322320650759</v>
      </c>
      <c r="T22" s="62">
        <f t="shared" si="34"/>
        <v>462.7123879510612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20</v>
      </c>
      <c r="AI22" s="14">
        <f>IF('Données projet'!$A$62&gt;35,AI21+AH22-AQ21,IF(A22&lt;'Données projet'!$A$62,$AF$205^A22,IF(A22='Données projet'!$A$62,'Données projet'!$B$62,AI21+AH22-AQ21)))</f>
        <v>296.45377964277873</v>
      </c>
      <c r="AJ22" s="14">
        <f>AI22*VLOOKUP('Données projet'!$B$10,Paramètres!$A$1:$I$89,3,0)*VLOOKUP('Données projet'!$B$10,Paramètres!$A$1:$I$89,5,0)</f>
        <v>169.72571792108369</v>
      </c>
      <c r="AK22" s="14">
        <f t="shared" si="35"/>
        <v>43.028587751978222</v>
      </c>
      <c r="AL22" s="22">
        <f t="shared" si="4"/>
        <v>370.54708238058282</v>
      </c>
      <c r="AM22" s="62">
        <f t="shared" si="5"/>
        <v>650.43597126947168</v>
      </c>
      <c r="AN22" s="62">
        <f ca="1">AVERAGE(OFFSET($AM$3,0,0,'Données projet'!$E$10+1,1))-AVERAGE(OFFSET($H$3,0,0,'Données projet'!$E$10+1,1))</f>
        <v>105.30373366193402</v>
      </c>
      <c r="AO22" s="62">
        <f t="shared" si="36"/>
        <v>520.95204451110567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400</v>
      </c>
      <c r="L23" s="13">
        <f>VLOOKUP(A23,'Données projet'!$A$35:$I$55,9,0)</f>
        <v>20</v>
      </c>
      <c r="M23" s="13">
        <f t="array" ref="M23">INDEX(L:L,MIN(IF(ISNUMBER(L23:L219),ROW(L23:L219),"")))</f>
        <v>20</v>
      </c>
      <c r="N23" s="14">
        <f>IF('Données projet'!$A$36&gt;35,N22+M23-V22,IF(A23&lt;'Données projet'!$A$36,$K$205^A23,IF(A23='Données projet'!$A$36,'Données projet'!$B$36,N22+M23-V22)))</f>
        <v>400</v>
      </c>
      <c r="O23" s="14">
        <f>N23*VLOOKUP('Données projet'!$B$9,Paramètres!$A$1:$I$89,3,0)*VLOOKUP('Données projet'!$B$9,Paramètres!$A$1:$I$89,5,0)</f>
        <v>201.55200000000002</v>
      </c>
      <c r="P23" s="14">
        <f t="shared" si="33"/>
        <v>50.08509675021061</v>
      </c>
      <c r="Q23" s="22">
        <f t="shared" si="2"/>
        <v>438.2679435066168</v>
      </c>
      <c r="R23" s="62">
        <f t="shared" si="0"/>
        <v>719.37905461772789</v>
      </c>
      <c r="S23" s="62">
        <f ca="1">AVERAGE(OFFSET($R$3,0,0,'Données projet'!$E$9+1,1))-AVERAGE(OFFSET($H$3,0,0,'Données projet'!$E$9+1,1))</f>
        <v>94.406322320650759</v>
      </c>
      <c r="T23" s="62">
        <f t="shared" si="34"/>
        <v>462.7123879510612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400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0.03</v>
      </c>
      <c r="Y23" s="17">
        <f>IF(ISNA(VLOOKUP(A23,'Données projet'!$A$35:$I$55,7,0)),0%,VLOOKUP(A23,'Données projet'!$A$35:$I$55,7,0))</f>
        <v>0.05</v>
      </c>
      <c r="Z23" s="23">
        <f>EXP(-LN(2)/35)*Z22+(1-EXP(-LN(2)/35))/(LN(2)/35)*V23*W23*VLOOKUP('Données projet'!$B$9,Paramètres!$A$1:$I$89,3,0)*0.475*44/12</f>
        <v>120.31727360523762</v>
      </c>
      <c r="AA23" s="23">
        <f>EXP(-LN(2)/25)*AA22+(1-EXP(-LN(2)/25))/(LN(2)/25)*Calculateur!V23*Calculateur!X23*VLOOKUP('Données projet'!$B$9,Paramètres!$A$1:$I$89,3,0)*0.475*44/12</f>
        <v>6.657974369698799</v>
      </c>
      <c r="AB23" s="23">
        <f>EXP(-LN(2)/2)*AB22+(1-EXP(-LN(2)/2))/(LN(2)/2)*V23*Y23*VLOOKUP('Données projet'!$B$9,Paramètres!$A$1:$I$89,3,0)*0.475*44/12</f>
        <v>9.5084868346272611</v>
      </c>
      <c r="AC23" s="24">
        <f t="shared" si="3"/>
        <v>136.48373480956369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400</v>
      </c>
      <c r="AG23" s="13">
        <f>VLOOKUP(A23,'Données projet'!$A$61:$I$81,9,0)</f>
        <v>20</v>
      </c>
      <c r="AH23" s="13">
        <f t="array" ref="AH23">INDEX(AG:AG,MIN(IF(ISNUMBER(AG23:AG219),ROW(AG23:AG219),"")))</f>
        <v>20</v>
      </c>
      <c r="AI23" s="14">
        <f>IF('Données projet'!$A$62&gt;35,AI22+AH23-AQ22,IF(A23&lt;'Données projet'!$A$62,$AF$205^A23,IF(A23='Données projet'!$A$62,'Données projet'!$B$62,AI22+AH23-AQ22)))</f>
        <v>400</v>
      </c>
      <c r="AJ23" s="14">
        <f>AI23*VLOOKUP('Données projet'!$B$10,Paramètres!$A$1:$I$89,3,0)*VLOOKUP('Données projet'!$B$10,Paramètres!$A$1:$I$89,5,0)</f>
        <v>229.00800000000004</v>
      </c>
      <c r="AK23" s="14">
        <f t="shared" si="35"/>
        <v>56.068134009566236</v>
      </c>
      <c r="AL23" s="22">
        <f t="shared" si="4"/>
        <v>496.50760006666127</v>
      </c>
      <c r="AM23" s="62">
        <f t="shared" si="5"/>
        <v>777.61871117777241</v>
      </c>
      <c r="AN23" s="62">
        <f ca="1">AVERAGE(OFFSET($AM$3,0,0,'Données projet'!$E$10+1,1))-AVERAGE(OFFSET($H$3,0,0,'Données projet'!$E$10+1,1))</f>
        <v>105.30373366193402</v>
      </c>
      <c r="AO23" s="62">
        <f t="shared" si="36"/>
        <v>520.95204451110567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400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0.03</v>
      </c>
      <c r="AT23" s="17">
        <f>IF(ISNA(VLOOKUP(A23,'Données projet'!$A$61:$I$81,7,0)),0%,VLOOKUP(A23,'Données projet'!$A$61:$I$81,7,0))</f>
        <v>0.05</v>
      </c>
      <c r="AU23" s="23">
        <f>EXP(-LN(2)/35)*AU22+(1-EXP(-LN(2)/35))/(LN(2)/35)*AQ23*AR23*VLOOKUP('Données projet'!$B$10,Paramètres!$A$1:$I$89,3,0)*0.475*44/12</f>
        <v>136.7072427650842</v>
      </c>
      <c r="AV23" s="23">
        <f>EXP(-LN(2)/25)*AV22+(1-EXP(-LN(2)/25))/(LN(2)/25)*Calculateur!AQ23*Calculateur!AS23*VLOOKUP('Données projet'!$B$10,Paramètres!$A$1:$I$89,3,0)*0.475*44/12</f>
        <v>7.5649430144874898</v>
      </c>
      <c r="AW23" s="23">
        <f>EXP(-LN(2)/2)*AW22+(1-EXP(-LN(2)/2))/(LN(2)/2)*AQ23*AT23*VLOOKUP('Données projet'!$B$10,Paramètres!$A$1:$I$89,3,0)*0.475*44/12</f>
        <v>10.803760582997539</v>
      </c>
      <c r="AX23" s="23">
        <f t="shared" si="6"/>
        <v>155.07594636256923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94.406322320650759</v>
      </c>
      <c r="T24" s="62">
        <f t="shared" si="34"/>
        <v>462.7123879510612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117.95792525612951</v>
      </c>
      <c r="AA24" s="23">
        <f>EXP(-LN(2)/25)*AA23+(1-EXP(-LN(2)/25))/(LN(2)/25)*Calculateur!V24*Calculateur!X24*VLOOKUP('Données projet'!$B$9,Paramètres!$A$1:$I$89,3,0)*0.475*44/12</f>
        <v>6.4759117104317303</v>
      </c>
      <c r="AB24" s="23">
        <f>EXP(-LN(2)/2)*AB23+(1-EXP(-LN(2)/2))/(LN(2)/2)*V24*Y24*VLOOKUP('Données projet'!$B$9,Paramètres!$A$1:$I$89,3,0)*0.475*44/12</f>
        <v>6.7235155195879468</v>
      </c>
      <c r="AC24" s="24">
        <f t="shared" si="3"/>
        <v>131.15735248614919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105.30373366193402</v>
      </c>
      <c r="AO24" s="62">
        <f t="shared" si="36"/>
        <v>520.95204451110567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134.02649711764559</v>
      </c>
      <c r="AV24" s="23">
        <f>EXP(-LN(2)/25)*AV23+(1-EXP(-LN(2)/25))/(LN(2)/25)*Calculateur!AQ24*Calculateur!AS24*VLOOKUP('Données projet'!$B$10,Paramètres!$A$1:$I$89,3,0)*0.475*44/12</f>
        <v>7.3580792499332661</v>
      </c>
      <c r="AW24" s="23">
        <f>EXP(-LN(2)/2)*AW23+(1-EXP(-LN(2)/2))/(LN(2)/2)*AQ24*AT24*VLOOKUP('Données projet'!$B$10,Paramètres!$A$1:$I$89,3,0)*0.475*44/12</f>
        <v>7.6394123705534884</v>
      </c>
      <c r="AX24" s="23">
        <f t="shared" si="6"/>
        <v>149.02398873813235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94.406322320650759</v>
      </c>
      <c r="T25" s="62">
        <f t="shared" si="34"/>
        <v>462.7123879510612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115.64484228908702</v>
      </c>
      <c r="AA25" s="23">
        <f>EXP(-LN(2)/25)*AA24+(1-EXP(-LN(2)/25))/(LN(2)/25)*Calculateur!V25*Calculateur!X25*VLOOKUP('Données projet'!$B$9,Paramètres!$A$1:$I$89,3,0)*0.475*44/12</f>
        <v>6.2988275641565785</v>
      </c>
      <c r="AB25" s="23">
        <f>EXP(-LN(2)/2)*AB24+(1-EXP(-LN(2)/2))/(LN(2)/2)*V25*Y25*VLOOKUP('Données projet'!$B$9,Paramètres!$A$1:$I$89,3,0)*0.475*44/12</f>
        <v>4.7542434173136314</v>
      </c>
      <c r="AC25" s="24">
        <f t="shared" si="3"/>
        <v>126.69791327055724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105.30373366193402</v>
      </c>
      <c r="AO25" s="62">
        <f t="shared" si="36"/>
        <v>520.95204451110567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131.39831925725986</v>
      </c>
      <c r="AV25" s="23">
        <f>EXP(-LN(2)/25)*AV24+(1-EXP(-LN(2)/25))/(LN(2)/25)*Calculateur!AQ25*Calculateur!AS25*VLOOKUP('Données projet'!$B$10,Paramètres!$A$1:$I$89,3,0)*0.475*44/12</f>
        <v>7.1568721858992701</v>
      </c>
      <c r="AW25" s="23">
        <f>EXP(-LN(2)/2)*AW24+(1-EXP(-LN(2)/2))/(LN(2)/2)*AQ25*AT25*VLOOKUP('Données projet'!$B$10,Paramètres!$A$1:$I$89,3,0)*0.475*44/12</f>
        <v>5.4018802914987702</v>
      </c>
      <c r="AX25" s="23">
        <f t="shared" si="6"/>
        <v>143.95707173465789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94.406322320650759</v>
      </c>
      <c r="T26" s="62">
        <f t="shared" si="34"/>
        <v>462.7123879510612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113.37711746818694</v>
      </c>
      <c r="AA26" s="23">
        <f>EXP(-LN(2)/25)*AA25+(1-EXP(-LN(2)/25))/(LN(2)/25)*Calculateur!V26*Calculateur!X26*VLOOKUP('Données projet'!$B$9,Paramètres!$A$1:$I$89,3,0)*0.475*44/12</f>
        <v>6.1265857931737715</v>
      </c>
      <c r="AB26" s="23">
        <f>EXP(-LN(2)/2)*AB25+(1-EXP(-LN(2)/2))/(LN(2)/2)*V26*Y26*VLOOKUP('Données projet'!$B$9,Paramètres!$A$1:$I$89,3,0)*0.475*44/12</f>
        <v>3.3617577597939743</v>
      </c>
      <c r="AC26" s="24">
        <f t="shared" si="3"/>
        <v>122.86546102115469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105.30373366193402</v>
      </c>
      <c r="AO26" s="62">
        <f t="shared" si="36"/>
        <v>520.95204451110567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128.82167836168608</v>
      </c>
      <c r="AV26" s="23">
        <f>EXP(-LN(2)/25)*AV25+(1-EXP(-LN(2)/25))/(LN(2)/25)*Calculateur!AQ26*Calculateur!AS26*VLOOKUP('Données projet'!$B$10,Paramètres!$A$1:$I$89,3,0)*0.475*44/12</f>
        <v>6.9611671396123036</v>
      </c>
      <c r="AW26" s="23">
        <f>EXP(-LN(2)/2)*AW25+(1-EXP(-LN(2)/2))/(LN(2)/2)*AQ26*AT26*VLOOKUP('Données projet'!$B$10,Paramètres!$A$1:$I$89,3,0)*0.475*44/12</f>
        <v>3.8197061852767447</v>
      </c>
      <c r="AX26" s="23">
        <f t="shared" si="6"/>
        <v>139.60255168657514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94.406322320650759</v>
      </c>
      <c r="T27" s="62">
        <f t="shared" si="34"/>
        <v>462.7123879510612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111.15386134784913</v>
      </c>
      <c r="AA27" s="23">
        <f>EXP(-LN(2)/25)*AA26+(1-EXP(-LN(2)/25))/(LN(2)/25)*Calculateur!V27*Calculateur!X27*VLOOKUP('Données projet'!$B$9,Paramètres!$A$1:$I$89,3,0)*0.475*44/12</f>
        <v>5.9590539824762905</v>
      </c>
      <c r="AB27" s="23">
        <f>EXP(-LN(2)/2)*AB26+(1-EXP(-LN(2)/2))/(LN(2)/2)*V27*Y27*VLOOKUP('Données projet'!$B$9,Paramètres!$A$1:$I$89,3,0)*0.475*44/12</f>
        <v>2.3771217086568162</v>
      </c>
      <c r="AC27" s="24">
        <f t="shared" si="3"/>
        <v>119.49003703898224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105.30373366193402</v>
      </c>
      <c r="AO27" s="62">
        <f t="shared" si="36"/>
        <v>520.95204451110567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126.29556382247874</v>
      </c>
      <c r="AV27" s="23">
        <f>EXP(-LN(2)/25)*AV26+(1-EXP(-LN(2)/25))/(LN(2)/25)*Calculateur!AQ27*Calculateur!AS27*VLOOKUP('Données projet'!$B$10,Paramètres!$A$1:$I$89,3,0)*0.475*44/12</f>
        <v>6.7708136581077349</v>
      </c>
      <c r="AW27" s="23">
        <f>EXP(-LN(2)/2)*AW26+(1-EXP(-LN(2)/2))/(LN(2)/2)*AQ27*AT27*VLOOKUP('Données projet'!$B$10,Paramètres!$A$1:$I$89,3,0)*0.475*44/12</f>
        <v>2.7009401457493856</v>
      </c>
      <c r="AX27" s="23">
        <f t="shared" si="6"/>
        <v>135.76731762633588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94.406322320650759</v>
      </c>
      <c r="T28" s="62">
        <f t="shared" si="34"/>
        <v>462.7123879510612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108.97420192397881</v>
      </c>
      <c r="AA28" s="23">
        <f>EXP(-LN(2)/25)*AA27+(1-EXP(-LN(2)/25))/(LN(2)/25)*Calculateur!V28*Calculateur!X28*VLOOKUP('Données projet'!$B$9,Paramètres!$A$1:$I$89,3,0)*0.475*44/12</f>
        <v>5.7961033379524469</v>
      </c>
      <c r="AB28" s="23">
        <f>EXP(-LN(2)/2)*AB27+(1-EXP(-LN(2)/2))/(LN(2)/2)*V28*Y28*VLOOKUP('Données projet'!$B$9,Paramètres!$A$1:$I$89,3,0)*0.475*44/12</f>
        <v>1.6808788798969874</v>
      </c>
      <c r="AC28" s="24">
        <f t="shared" si="3"/>
        <v>116.45118414182825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105.30373366193402</v>
      </c>
      <c r="AO28" s="62">
        <f t="shared" si="36"/>
        <v>520.95204451110567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123.81898484860751</v>
      </c>
      <c r="AV28" s="23">
        <f>EXP(-LN(2)/25)*AV27+(1-EXP(-LN(2)/25))/(LN(2)/25)*Calculateur!AQ28*Calculateur!AS28*VLOOKUP('Données projet'!$B$10,Paramètres!$A$1:$I$89,3,0)*0.475*44/12</f>
        <v>6.585665402565164</v>
      </c>
      <c r="AW28" s="23">
        <f>EXP(-LN(2)/2)*AW27+(1-EXP(-LN(2)/2))/(LN(2)/2)*AQ28*AT28*VLOOKUP('Données projet'!$B$10,Paramètres!$A$1:$I$89,3,0)*0.475*44/12</f>
        <v>1.9098530926383728</v>
      </c>
      <c r="AX28" s="23">
        <f t="shared" si="6"/>
        <v>132.31450334381105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94.406322320650759</v>
      </c>
      <c r="T29" s="62">
        <f t="shared" si="34"/>
        <v>462.7123879510612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106.83728429194962</v>
      </c>
      <c r="AA29" s="23">
        <f>EXP(-LN(2)/25)*AA28+(1-EXP(-LN(2)/25))/(LN(2)/25)*Calculateur!V29*Calculateur!X29*VLOOKUP('Données projet'!$B$9,Paramètres!$A$1:$I$89,3,0)*0.475*44/12</f>
        <v>5.6376085873723101</v>
      </c>
      <c r="AB29" s="23">
        <f>EXP(-LN(2)/2)*AB28+(1-EXP(-LN(2)/2))/(LN(2)/2)*V29*Y29*VLOOKUP('Données projet'!$B$9,Paramètres!$A$1:$I$89,3,0)*0.475*44/12</f>
        <v>1.1885608543284083</v>
      </c>
      <c r="AC29" s="24">
        <f t="shared" si="3"/>
        <v>113.66345373365034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105.30373366193402</v>
      </c>
      <c r="AO29" s="62">
        <f t="shared" si="36"/>
        <v>520.95204451110567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121.39097007784989</v>
      </c>
      <c r="AV29" s="23">
        <f>EXP(-LN(2)/25)*AV28+(1-EXP(-LN(2)/25))/(LN(2)/25)*Calculateur!AQ29*Calculateur!AS29*VLOOKUP('Données projet'!$B$10,Paramètres!$A$1:$I$89,3,0)*0.475*44/12</f>
        <v>6.4055800358069277</v>
      </c>
      <c r="AW29" s="23">
        <f>EXP(-LN(2)/2)*AW28+(1-EXP(-LN(2)/2))/(LN(2)/2)*AQ29*AT29*VLOOKUP('Données projet'!$B$10,Paramètres!$A$1:$I$89,3,0)*0.475*44/12</f>
        <v>1.350470072874693</v>
      </c>
      <c r="AX29" s="23">
        <f t="shared" si="6"/>
        <v>129.14702018653151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94.406322320650759</v>
      </c>
      <c r="T30" s="62">
        <f t="shared" si="34"/>
        <v>462.7123879510612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104.74227031129347</v>
      </c>
      <c r="AA30" s="23">
        <f>EXP(-LN(2)/25)*AA29+(1-EXP(-LN(2)/25))/(LN(2)/25)*Calculateur!V30*Calculateur!X30*VLOOKUP('Données projet'!$B$9,Paramètres!$A$1:$I$89,3,0)*0.475*44/12</f>
        <v>5.4834478840816638</v>
      </c>
      <c r="AB30" s="23">
        <f>EXP(-LN(2)/2)*AB29+(1-EXP(-LN(2)/2))/(LN(2)/2)*V30*Y30*VLOOKUP('Données projet'!$B$9,Paramètres!$A$1:$I$89,3,0)*0.475*44/12</f>
        <v>0.8404394399484939</v>
      </c>
      <c r="AC30" s="24">
        <f t="shared" si="3"/>
        <v>111.06615763532363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105.30373366193402</v>
      </c>
      <c r="AO30" s="62">
        <f t="shared" si="36"/>
        <v>520.95204451110567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119.01056719580404</v>
      </c>
      <c r="AV30" s="23">
        <f>EXP(-LN(2)/25)*AV29+(1-EXP(-LN(2)/25))/(LN(2)/25)*Calculateur!AQ30*Calculateur!AS30*VLOOKUP('Données projet'!$B$10,Paramètres!$A$1:$I$89,3,0)*0.475*44/12</f>
        <v>6.2304191128729736</v>
      </c>
      <c r="AW30" s="23">
        <f>EXP(-LN(2)/2)*AW29+(1-EXP(-LN(2)/2))/(LN(2)/2)*AQ30*AT30*VLOOKUP('Données projet'!$B$10,Paramètres!$A$1:$I$89,3,0)*0.475*44/12</f>
        <v>0.9549265463191865</v>
      </c>
      <c r="AX30" s="23">
        <f t="shared" si="6"/>
        <v>126.19591285499621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94.406322320650759</v>
      </c>
      <c r="T31" s="62">
        <f t="shared" si="34"/>
        <v>462.7123879510612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102.68833827696562</v>
      </c>
      <c r="AA31" s="23">
        <f>EXP(-LN(2)/25)*AA30+(1-EXP(-LN(2)/25))/(LN(2)/25)*Calculateur!V31*Calculateur!X31*VLOOKUP('Données projet'!$B$9,Paramètres!$A$1:$I$89,3,0)*0.475*44/12</f>
        <v>5.3335027133294588</v>
      </c>
      <c r="AB31" s="23">
        <f>EXP(-LN(2)/2)*AB30+(1-EXP(-LN(2)/2))/(LN(2)/2)*V31*Y31*VLOOKUP('Données projet'!$B$9,Paramètres!$A$1:$I$89,3,0)*0.475*44/12</f>
        <v>0.59428042716420426</v>
      </c>
      <c r="AC31" s="24">
        <f t="shared" si="3"/>
        <v>108.6161214174593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105.30373366193402</v>
      </c>
      <c r="AO31" s="62">
        <f t="shared" si="36"/>
        <v>520.95204451110567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116.67684256237271</v>
      </c>
      <c r="AV31" s="23">
        <f>EXP(-LN(2)/25)*AV30+(1-EXP(-LN(2)/25))/(LN(2)/25)*Calculateur!AQ31*Calculateur!AS31*VLOOKUP('Données projet'!$B$10,Paramètres!$A$1:$I$89,3,0)*0.475*44/12</f>
        <v>6.0600479745879605</v>
      </c>
      <c r="AW31" s="23">
        <f>EXP(-LN(2)/2)*AW30+(1-EXP(-LN(2)/2))/(LN(2)/2)*AQ31*AT31*VLOOKUP('Données projet'!$B$10,Paramètres!$A$1:$I$89,3,0)*0.475*44/12</f>
        <v>0.67523503643734661</v>
      </c>
      <c r="AX31" s="23">
        <f t="shared" si="6"/>
        <v>123.41212557339801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94.406322320650759</v>
      </c>
      <c r="T32" s="62">
        <f t="shared" si="34"/>
        <v>462.7123879510612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100.67468259705612</v>
      </c>
      <c r="AA32" s="23">
        <f>EXP(-LN(2)/25)*AA31+(1-EXP(-LN(2)/25))/(LN(2)/25)*Calculateur!V32*Calculateur!X32*VLOOKUP('Données projet'!$B$9,Paramètres!$A$1:$I$89,3,0)*0.475*44/12</f>
        <v>5.1876578011567469</v>
      </c>
      <c r="AB32" s="23">
        <f>EXP(-LN(2)/2)*AB31+(1-EXP(-LN(2)/2))/(LN(2)/2)*V32*Y32*VLOOKUP('Données projet'!$B$9,Paramètres!$A$1:$I$89,3,0)*0.475*44/12</f>
        <v>0.42021971997424701</v>
      </c>
      <c r="AC32" s="24">
        <f t="shared" si="3"/>
        <v>106.28256011818711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105.30373366193402</v>
      </c>
      <c r="AO32" s="62">
        <f t="shared" si="36"/>
        <v>520.95204451110567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114.38888084557151</v>
      </c>
      <c r="AV32" s="23">
        <f>EXP(-LN(2)/25)*AV31+(1-EXP(-LN(2)/25))/(LN(2)/25)*Calculateur!AQ32*Calculateur!AS32*VLOOKUP('Données projet'!$B$10,Paramètres!$A$1:$I$89,3,0)*0.475*44/12</f>
        <v>5.8943356440387804</v>
      </c>
      <c r="AW32" s="23">
        <f>EXP(-LN(2)/2)*AW31+(1-EXP(-LN(2)/2))/(LN(2)/2)*AQ32*AT32*VLOOKUP('Données projet'!$B$10,Paramètres!$A$1:$I$89,3,0)*0.475*44/12</f>
        <v>0.4774632731595933</v>
      </c>
      <c r="AX32" s="23">
        <f t="shared" si="6"/>
        <v>120.76067976276988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94.406322320650759</v>
      </c>
      <c r="T33" s="62">
        <f t="shared" si="34"/>
        <v>462.7123879510612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98.700513476820944</v>
      </c>
      <c r="AA33" s="23">
        <f>EXP(-LN(2)/25)*AA32+(1-EXP(-LN(2)/25))/(LN(2)/25)*Calculateur!V33*Calculateur!X33*VLOOKUP('Données projet'!$B$9,Paramètres!$A$1:$I$89,3,0)*0.475*44/12</f>
        <v>5.045801025777048</v>
      </c>
      <c r="AB33" s="23">
        <f>EXP(-LN(2)/2)*AB32+(1-EXP(-LN(2)/2))/(LN(2)/2)*V33*Y33*VLOOKUP('Données projet'!$B$9,Paramètres!$A$1:$I$89,3,0)*0.475*44/12</f>
        <v>0.29714021358210219</v>
      </c>
      <c r="AC33" s="24">
        <f t="shared" si="3"/>
        <v>104.04345471618009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105.30373366193402</v>
      </c>
      <c r="AO33" s="62">
        <f t="shared" si="36"/>
        <v>520.95204451110567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112.14578466251791</v>
      </c>
      <c r="AV33" s="23">
        <f>EXP(-LN(2)/25)*AV32+(1-EXP(-LN(2)/25))/(LN(2)/25)*Calculateur!AQ33*Calculateur!AS33*VLOOKUP('Données projet'!$B$10,Paramètres!$A$1:$I$89,3,0)*0.475*44/12</f>
        <v>5.7331547258829003</v>
      </c>
      <c r="AW33" s="23">
        <f>EXP(-LN(2)/2)*AW32+(1-EXP(-LN(2)/2))/(LN(2)/2)*AQ33*AT33*VLOOKUP('Données projet'!$B$10,Paramètres!$A$1:$I$89,3,0)*0.475*44/12</f>
        <v>0.33761751821867336</v>
      </c>
      <c r="AX33" s="23">
        <f t="shared" si="6"/>
        <v>118.21655690661949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94.406322320650759</v>
      </c>
      <c r="T34" s="62">
        <f t="shared" si="34"/>
        <v>462.7123879510612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96.765056608909319</v>
      </c>
      <c r="AA34" s="23">
        <f>EXP(-LN(2)/25)*AA33+(1-EXP(-LN(2)/25))/(LN(2)/25)*Calculateur!V34*Calculateur!X34*VLOOKUP('Données projet'!$B$9,Paramètres!$A$1:$I$89,3,0)*0.475*44/12</f>
        <v>4.9078233313800315</v>
      </c>
      <c r="AB34" s="23">
        <f>EXP(-LN(2)/2)*AB33+(1-EXP(-LN(2)/2))/(LN(2)/2)*V34*Y34*VLOOKUP('Données projet'!$B$9,Paramètres!$A$1:$I$89,3,0)*0.475*44/12</f>
        <v>0.21010985998712353</v>
      </c>
      <c r="AC34" s="24">
        <f t="shared" si="3"/>
        <v>101.88298980027648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105.30373366193402</v>
      </c>
      <c r="AO34" s="62">
        <f t="shared" si="36"/>
        <v>520.95204451110567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109.94667422746042</v>
      </c>
      <c r="AV34" s="23">
        <f>EXP(-LN(2)/25)*AV33+(1-EXP(-LN(2)/25))/(LN(2)/25)*Calculateur!AQ34*Calculateur!AS34*VLOOKUP('Données projet'!$B$10,Paramètres!$A$1:$I$89,3,0)*0.475*44/12</f>
        <v>5.576381308410129</v>
      </c>
      <c r="AW34" s="23">
        <f>EXP(-LN(2)/2)*AW33+(1-EXP(-LN(2)/2))/(LN(2)/2)*AQ34*AT34*VLOOKUP('Données projet'!$B$10,Paramètres!$A$1:$I$89,3,0)*0.475*44/12</f>
        <v>0.23873163657979671</v>
      </c>
      <c r="AX34" s="23">
        <f t="shared" si="6"/>
        <v>115.76178717245035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94.406322320650759</v>
      </c>
      <c r="T35" s="62">
        <f t="shared" si="34"/>
        <v>462.7123879510612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94.867552869665317</v>
      </c>
      <c r="AA35" s="23">
        <f>EXP(-LN(2)/25)*AA34+(1-EXP(-LN(2)/25))/(LN(2)/25)*Calculateur!V35*Calculateur!X35*VLOOKUP('Données projet'!$B$9,Paramètres!$A$1:$I$89,3,0)*0.475*44/12</f>
        <v>4.7736186442922328</v>
      </c>
      <c r="AB35" s="23">
        <f>EXP(-LN(2)/2)*AB34+(1-EXP(-LN(2)/2))/(LN(2)/2)*V35*Y35*VLOOKUP('Données projet'!$B$9,Paramètres!$A$1:$I$89,3,0)*0.475*44/12</f>
        <v>0.14857010679105109</v>
      </c>
      <c r="AC35" s="24">
        <f t="shared" si="3"/>
        <v>99.7897416207486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105.30373366193402</v>
      </c>
      <c r="AO35" s="62">
        <f t="shared" si="36"/>
        <v>520.95204451110567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107.79068700670949</v>
      </c>
      <c r="AV35" s="23">
        <f>EXP(-LN(2)/25)*AV34+(1-EXP(-LN(2)/25))/(LN(2)/25)*Calculateur!AQ35*Calculateur!AS35*VLOOKUP('Données projet'!$B$10,Paramètres!$A$1:$I$89,3,0)*0.475*44/12</f>
        <v>5.4238948682825061</v>
      </c>
      <c r="AW35" s="23">
        <f>EXP(-LN(2)/2)*AW34+(1-EXP(-LN(2)/2))/(LN(2)/2)*AQ35*AT35*VLOOKUP('Données projet'!$B$10,Paramètres!$A$1:$I$89,3,0)*0.475*44/12</f>
        <v>0.16880875910933671</v>
      </c>
      <c r="AX35" s="23">
        <f t="shared" si="6"/>
        <v>113.38339063410133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94.406322320650759</v>
      </c>
      <c r="T36" s="62">
        <f t="shared" si="34"/>
        <v>462.7123879510612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93.007258021384885</v>
      </c>
      <c r="AA36" s="23">
        <f>EXP(-LN(2)/25)*AA35+(1-EXP(-LN(2)/25))/(LN(2)/25)*Calculateur!V36*Calculateur!X36*VLOOKUP('Données projet'!$B$9,Paramètres!$A$1:$I$89,3,0)*0.475*44/12</f>
        <v>4.6430837914303673</v>
      </c>
      <c r="AB36" s="23">
        <f>EXP(-LN(2)/2)*AB35+(1-EXP(-LN(2)/2))/(LN(2)/2)*V36*Y36*VLOOKUP('Données projet'!$B$9,Paramètres!$A$1:$I$89,3,0)*0.475*44/12</f>
        <v>0.10505492999356177</v>
      </c>
      <c r="AC36" s="24">
        <f t="shared" si="3"/>
        <v>97.755396742808813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105.30373366193402</v>
      </c>
      <c r="AO36" s="62">
        <f t="shared" si="36"/>
        <v>520.95204451110567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105.67697738033513</v>
      </c>
      <c r="AV36" s="23">
        <f>EXP(-LN(2)/25)*AV35+(1-EXP(-LN(2)/25))/(LN(2)/25)*Calculateur!AQ36*Calculateur!AS36*VLOOKUP('Données projet'!$B$10,Paramètres!$A$1:$I$89,3,0)*0.475*44/12</f>
        <v>5.275578177879086</v>
      </c>
      <c r="AW36" s="23">
        <f>EXP(-LN(2)/2)*AW35+(1-EXP(-LN(2)/2))/(LN(2)/2)*AQ36*AT36*VLOOKUP('Données projet'!$B$10,Paramètres!$A$1:$I$89,3,0)*0.475*44/12</f>
        <v>0.11936581828989837</v>
      </c>
      <c r="AX36" s="23">
        <f t="shared" si="6"/>
        <v>111.07192137650411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94.406322320650759</v>
      </c>
      <c r="T37" s="62">
        <f t="shared" si="34"/>
        <v>462.7123879510612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91.18344242041141</v>
      </c>
      <c r="AA37" s="23">
        <f>EXP(-LN(2)/25)*AA36+(1-EXP(-LN(2)/25))/(LN(2)/25)*Calculateur!V37*Calculateur!X37*VLOOKUP('Données projet'!$B$9,Paramètres!$A$1:$I$89,3,0)*0.475*44/12</f>
        <v>4.5161184209845393</v>
      </c>
      <c r="AB37" s="23">
        <f>EXP(-LN(2)/2)*AB36+(1-EXP(-LN(2)/2))/(LN(2)/2)*V37*Y37*VLOOKUP('Données projet'!$B$9,Paramètres!$A$1:$I$89,3,0)*0.475*44/12</f>
        <v>7.4285053395525547E-2</v>
      </c>
      <c r="AC37" s="24">
        <f t="shared" si="3"/>
        <v>95.773845894791478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105.30373366193402</v>
      </c>
      <c r="AO37" s="62">
        <f t="shared" si="36"/>
        <v>520.95204451110567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103.6047163104984</v>
      </c>
      <c r="AV37" s="23">
        <f>EXP(-LN(2)/25)*AV36+(1-EXP(-LN(2)/25))/(LN(2)/25)*Calculateur!AQ37*Calculateur!AS37*VLOOKUP('Données projet'!$B$10,Paramètres!$A$1:$I$89,3,0)*0.475*44/12</f>
        <v>5.1313172151743833</v>
      </c>
      <c r="AW37" s="23">
        <f>EXP(-LN(2)/2)*AW36+(1-EXP(-LN(2)/2))/(LN(2)/2)*AQ37*AT37*VLOOKUP('Données projet'!$B$10,Paramètres!$A$1:$I$89,3,0)*0.475*44/12</f>
        <v>8.4404379554668368E-2</v>
      </c>
      <c r="AX37" s="23">
        <f t="shared" si="6"/>
        <v>108.82043790522745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94.406322320650759</v>
      </c>
      <c r="T38" s="62">
        <f t="shared" si="34"/>
        <v>462.7123879510612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89.395390730955356</v>
      </c>
      <c r="AA38" s="23">
        <f>EXP(-LN(2)/25)*AA37+(1-EXP(-LN(2)/25))/(LN(2)/25)*Calculateur!V38*Calculateur!X38*VLOOKUP('Données projet'!$B$9,Paramètres!$A$1:$I$89,3,0)*0.475*44/12</f>
        <v>4.3926249252703711</v>
      </c>
      <c r="AB38" s="23">
        <f>EXP(-LN(2)/2)*AB37+(1-EXP(-LN(2)/2))/(LN(2)/2)*V38*Y38*VLOOKUP('Données projet'!$B$9,Paramètres!$A$1:$I$89,3,0)*0.475*44/12</f>
        <v>5.2527464996780883E-2</v>
      </c>
      <c r="AC38" s="24">
        <f t="shared" si="3"/>
        <v>93.84054312122251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105.30373366193402</v>
      </c>
      <c r="AO38" s="62">
        <f t="shared" si="36"/>
        <v>520.95204451110567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101.57309101628672</v>
      </c>
      <c r="AV38" s="23">
        <f>EXP(-LN(2)/25)*AV37+(1-EXP(-LN(2)/25))/(LN(2)/25)*Calculateur!AQ38*Calculateur!AS38*VLOOKUP('Données projet'!$B$10,Paramètres!$A$1:$I$89,3,0)*0.475*44/12</f>
        <v>4.9910010760811954</v>
      </c>
      <c r="AW38" s="23">
        <f>EXP(-LN(2)/2)*AW37+(1-EXP(-LN(2)/2))/(LN(2)/2)*AQ38*AT38*VLOOKUP('Données projet'!$B$10,Paramètres!$A$1:$I$89,3,0)*0.475*44/12</f>
        <v>5.9682909144949198E-2</v>
      </c>
      <c r="AX38" s="23">
        <f t="shared" si="6"/>
        <v>106.62377500151287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94.406322320650759</v>
      </c>
      <c r="T39" s="62">
        <f t="shared" si="34"/>
        <v>462.7123879510612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87.642401644525691</v>
      </c>
      <c r="AA39" s="23">
        <f>EXP(-LN(2)/25)*AA38+(1-EXP(-LN(2)/25))/(LN(2)/25)*Calculateur!V39*Calculateur!X39*VLOOKUP('Données projet'!$B$9,Paramètres!$A$1:$I$89,3,0)*0.475*44/12</f>
        <v>4.2725083656907472</v>
      </c>
      <c r="AB39" s="23">
        <f>EXP(-LN(2)/2)*AB38+(1-EXP(-LN(2)/2))/(LN(2)/2)*V39*Y39*VLOOKUP('Données projet'!$B$9,Paramètres!$A$1:$I$89,3,0)*0.475*44/12</f>
        <v>3.7142526697762773E-2</v>
      </c>
      <c r="AC39" s="24">
        <f t="shared" si="3"/>
        <v>91.952052536914195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105.30373366193402</v>
      </c>
      <c r="AO39" s="62">
        <f t="shared" si="36"/>
        <v>520.95204451110567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99.581304654925461</v>
      </c>
      <c r="AV39" s="23">
        <f>EXP(-LN(2)/25)*AV38+(1-EXP(-LN(2)/25))/(LN(2)/25)*Calculateur!AQ39*Calculateur!AS39*VLOOKUP('Données projet'!$B$10,Paramètres!$A$1:$I$89,3,0)*0.475*44/12</f>
        <v>4.8545218891904156</v>
      </c>
      <c r="AW39" s="23">
        <f>EXP(-LN(2)/2)*AW38+(1-EXP(-LN(2)/2))/(LN(2)/2)*AQ39*AT39*VLOOKUP('Données projet'!$B$10,Paramètres!$A$1:$I$89,3,0)*0.475*44/12</f>
        <v>4.2202189777334191E-2</v>
      </c>
      <c r="AX39" s="23">
        <f t="shared" si="6"/>
        <v>104.47802873389321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94.406322320650759</v>
      </c>
      <c r="T40" s="62">
        <f t="shared" si="34"/>
        <v>462.7123879510612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85.923787604863151</v>
      </c>
      <c r="AA40" s="23">
        <f>EXP(-LN(2)/25)*AA39+(1-EXP(-LN(2)/25))/(LN(2)/25)*Calculateur!V40*Calculateur!X40*VLOOKUP('Données projet'!$B$9,Paramètres!$A$1:$I$89,3,0)*0.475*44/12</f>
        <v>4.1556763997494839</v>
      </c>
      <c r="AB40" s="23">
        <f>EXP(-LN(2)/2)*AB39+(1-EXP(-LN(2)/2))/(LN(2)/2)*V40*Y40*VLOOKUP('Données projet'!$B$9,Paramètres!$A$1:$I$89,3,0)*0.475*44/12</f>
        <v>2.6263732498390441E-2</v>
      </c>
      <c r="AC40" s="24">
        <f t="shared" si="3"/>
        <v>90.105727737111025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105.30373366193402</v>
      </c>
      <c r="AO40" s="62">
        <f t="shared" si="36"/>
        <v>520.95204451110567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97.628576009240774</v>
      </c>
      <c r="AV40" s="23">
        <f>EXP(-LN(2)/25)*AV39+(1-EXP(-LN(2)/25))/(LN(2)/25)*Calculateur!AQ40*Calculateur!AS40*VLOOKUP('Données projet'!$B$10,Paramètres!$A$1:$I$89,3,0)*0.475*44/12</f>
        <v>4.7217747328422925</v>
      </c>
      <c r="AW40" s="23">
        <f>EXP(-LN(2)/2)*AW39+(1-EXP(-LN(2)/2))/(LN(2)/2)*AQ40*AT40*VLOOKUP('Données projet'!$B$10,Paramètres!$A$1:$I$89,3,0)*0.475*44/12</f>
        <v>2.9841454572474602E-2</v>
      </c>
      <c r="AX40" s="23">
        <f t="shared" si="6"/>
        <v>102.38019219665554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94.406322320650759</v>
      </c>
      <c r="T41" s="62">
        <f t="shared" si="34"/>
        <v>462.7123879510612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84.238874538267325</v>
      </c>
      <c r="AA41" s="23">
        <f>EXP(-LN(2)/25)*AA40+(1-EXP(-LN(2)/25))/(LN(2)/25)*Calculateur!V41*Calculateur!X41*VLOOKUP('Données projet'!$B$9,Paramètres!$A$1:$I$89,3,0)*0.475*44/12</f>
        <v>4.0420392100608105</v>
      </c>
      <c r="AB41" s="23">
        <f>EXP(-LN(2)/2)*AB40+(1-EXP(-LN(2)/2))/(LN(2)/2)*V41*Y41*VLOOKUP('Données projet'!$B$9,Paramètres!$A$1:$I$89,3,0)*0.475*44/12</f>
        <v>1.8571263348881387E-2</v>
      </c>
      <c r="AC41" s="24">
        <f t="shared" si="3"/>
        <v>88.299485011677007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105.30373366193402</v>
      </c>
      <c r="AO41" s="62">
        <f t="shared" si="36"/>
        <v>520.95204451110567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95.714139181251099</v>
      </c>
      <c r="AV41" s="23">
        <f>EXP(-LN(2)/25)*AV40+(1-EXP(-LN(2)/25))/(LN(2)/25)*Calculateur!AQ41*Calculateur!AS41*VLOOKUP('Données projet'!$B$10,Paramètres!$A$1:$I$89,3,0)*0.475*44/12</f>
        <v>4.5926575544653785</v>
      </c>
      <c r="AW41" s="23">
        <f>EXP(-LN(2)/2)*AW40+(1-EXP(-LN(2)/2))/(LN(2)/2)*AQ41*AT41*VLOOKUP('Données projet'!$B$10,Paramètres!$A$1:$I$89,3,0)*0.475*44/12</f>
        <v>2.1101094888667099E-2</v>
      </c>
      <c r="AX41" s="23">
        <f t="shared" si="6"/>
        <v>100.32789783060514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94.406322320650759</v>
      </c>
      <c r="T42" s="62">
        <f t="shared" si="34"/>
        <v>462.7123879510612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82.587001589211951</v>
      </c>
      <c r="AA42" s="23">
        <f>EXP(-LN(2)/25)*AA41+(1-EXP(-LN(2)/25))/(LN(2)/25)*Calculateur!V42*Calculateur!X42*VLOOKUP('Données projet'!$B$9,Paramètres!$A$1:$I$89,3,0)*0.475*44/12</f>
        <v>3.9315094353000939</v>
      </c>
      <c r="AB42" s="23">
        <f>EXP(-LN(2)/2)*AB41+(1-EXP(-LN(2)/2))/(LN(2)/2)*V42*Y42*VLOOKUP('Données projet'!$B$9,Paramètres!$A$1:$I$89,3,0)*0.475*44/12</f>
        <v>1.3131866249195221E-2</v>
      </c>
      <c r="AC42" s="24">
        <f t="shared" si="3"/>
        <v>86.531642890761248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105.30373366193402</v>
      </c>
      <c r="AO42" s="62">
        <f t="shared" si="36"/>
        <v>520.95204451110567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93.837243291767138</v>
      </c>
      <c r="AV42" s="23">
        <f>EXP(-LN(2)/25)*AV41+(1-EXP(-LN(2)/25))/(LN(2)/25)*Calculateur!AQ42*Calculateur!AS42*VLOOKUP('Données projet'!$B$10,Paramètres!$A$1:$I$89,3,0)*0.475*44/12</f>
        <v>4.4670710921211585</v>
      </c>
      <c r="AW42" s="23">
        <f>EXP(-LN(2)/2)*AW41+(1-EXP(-LN(2)/2))/(LN(2)/2)*AQ42*AT42*VLOOKUP('Données projet'!$B$10,Paramètres!$A$1:$I$89,3,0)*0.475*44/12</f>
        <v>1.4920727286237305E-2</v>
      </c>
      <c r="AX42" s="23">
        <f t="shared" si="6"/>
        <v>98.319235111174535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94.406322320650759</v>
      </c>
      <c r="T43" s="62">
        <f t="shared" si="34"/>
        <v>462.7123879510612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80.96752086114455</v>
      </c>
      <c r="AA43" s="23">
        <f>EXP(-LN(2)/25)*AA42+(1-EXP(-LN(2)/25))/(LN(2)/25)*Calculateur!V43*Calculateur!X43*VLOOKUP('Données projet'!$B$9,Paramètres!$A$1:$I$89,3,0)*0.475*44/12</f>
        <v>3.8240021030427171</v>
      </c>
      <c r="AB43" s="23">
        <f>EXP(-LN(2)/2)*AB42+(1-EXP(-LN(2)/2))/(LN(2)/2)*V43*Y43*VLOOKUP('Données projet'!$B$9,Paramètres!$A$1:$I$89,3,0)*0.475*44/12</f>
        <v>9.2856316744406933E-3</v>
      </c>
      <c r="AC43" s="24">
        <f t="shared" si="3"/>
        <v>84.80080859586171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105.30373366193402</v>
      </c>
      <c r="AO43" s="62">
        <f t="shared" si="36"/>
        <v>520.95204451110567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91.997152185882499</v>
      </c>
      <c r="AV43" s="23">
        <f>EXP(-LN(2)/25)*AV42+(1-EXP(-LN(2)/25))/(LN(2)/25)*Calculateur!AQ43*Calculateur!AS43*VLOOKUP('Données projet'!$B$10,Paramètres!$A$1:$I$89,3,0)*0.475*44/12</f>
        <v>4.3449187981940467</v>
      </c>
      <c r="AW43" s="23">
        <f>EXP(-LN(2)/2)*AW42+(1-EXP(-LN(2)/2))/(LN(2)/2)*AQ43*AT43*VLOOKUP('Données projet'!$B$10,Paramètres!$A$1:$I$89,3,0)*0.475*44/12</f>
        <v>1.0550547444333551E-2</v>
      </c>
      <c r="AX43" s="23">
        <f t="shared" si="6"/>
        <v>96.352621531520882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94.406322320650759</v>
      </c>
      <c r="T44" s="62">
        <f t="shared" si="34"/>
        <v>462.7123879510612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79.379797162368831</v>
      </c>
      <c r="AA44" s="23">
        <f>EXP(-LN(2)/25)*AA43+(1-EXP(-LN(2)/25))/(LN(2)/25)*Calculateur!V44*Calculateur!X44*VLOOKUP('Données projet'!$B$9,Paramètres!$A$1:$I$89,3,0)*0.475*44/12</f>
        <v>3.7194345644394833</v>
      </c>
      <c r="AB44" s="23">
        <f>EXP(-LN(2)/2)*AB43+(1-EXP(-LN(2)/2))/(LN(2)/2)*V44*Y44*VLOOKUP('Données projet'!$B$9,Paramètres!$A$1:$I$89,3,0)*0.475*44/12</f>
        <v>6.5659331245976104E-3</v>
      </c>
      <c r="AC44" s="24">
        <f t="shared" si="3"/>
        <v>83.105797659932904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105.30373366193402</v>
      </c>
      <c r="AO44" s="62">
        <f t="shared" si="36"/>
        <v>520.95204451110567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90.193144144239511</v>
      </c>
      <c r="AV44" s="23">
        <f>EXP(-LN(2)/25)*AV43+(1-EXP(-LN(2)/25))/(LN(2)/25)*Calculateur!AQ44*Calculateur!AS44*VLOOKUP('Données projet'!$B$10,Paramètres!$A$1:$I$89,3,0)*0.475*44/12</f>
        <v>4.2261067651680815</v>
      </c>
      <c r="AW44" s="23">
        <f>EXP(-LN(2)/2)*AW43+(1-EXP(-LN(2)/2))/(LN(2)/2)*AQ44*AT44*VLOOKUP('Données projet'!$B$10,Paramètres!$A$1:$I$89,3,0)*0.475*44/12</f>
        <v>7.4603636431186532E-3</v>
      </c>
      <c r="AX44" s="23">
        <f t="shared" si="6"/>
        <v>94.426711273050714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94.406322320650759</v>
      </c>
      <c r="T45" s="62">
        <f t="shared" si="34"/>
        <v>462.7123879510612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77.823207756910278</v>
      </c>
      <c r="AA45" s="23">
        <f>EXP(-LN(2)/25)*AA44+(1-EXP(-LN(2)/25))/(LN(2)/25)*Calculateur!V45*Calculateur!X45*VLOOKUP('Données projet'!$B$9,Paramètres!$A$1:$I$89,3,0)*0.475*44/12</f>
        <v>3.6177264306783226</v>
      </c>
      <c r="AB45" s="23">
        <f>EXP(-LN(2)/2)*AB44+(1-EXP(-LN(2)/2))/(LN(2)/2)*V45*Y45*VLOOKUP('Données projet'!$B$9,Paramètres!$A$1:$I$89,3,0)*0.475*44/12</f>
        <v>4.6428158372203467E-3</v>
      </c>
      <c r="AC45" s="24">
        <f t="shared" si="3"/>
        <v>81.445577003425811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105.30373366193402</v>
      </c>
      <c r="AO45" s="62">
        <f t="shared" si="36"/>
        <v>520.95204451110567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88.424511599956887</v>
      </c>
      <c r="AV45" s="23">
        <f>EXP(-LN(2)/25)*AV44+(1-EXP(-LN(2)/25))/(LN(2)/25)*Calculateur!AQ45*Calculateur!AS45*VLOOKUP('Données projet'!$B$10,Paramètres!$A$1:$I$89,3,0)*0.475*44/12</f>
        <v>4.1105436534332647</v>
      </c>
      <c r="AW45" s="23">
        <f>EXP(-LN(2)/2)*AW44+(1-EXP(-LN(2)/2))/(LN(2)/2)*AQ45*AT45*VLOOKUP('Données projet'!$B$10,Paramètres!$A$1:$I$89,3,0)*0.475*44/12</f>
        <v>5.2752737221667765E-3</v>
      </c>
      <c r="AX45" s="23">
        <f t="shared" si="6"/>
        <v>92.540330527112317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94.406322320650759</v>
      </c>
      <c r="T46" s="62">
        <f t="shared" si="34"/>
        <v>462.7123879510612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76.297142120266983</v>
      </c>
      <c r="AA46" s="23">
        <f>EXP(-LN(2)/25)*AA45+(1-EXP(-LN(2)/25))/(LN(2)/25)*Calculateur!V46*Calculateur!X46*VLOOKUP('Données projet'!$B$9,Paramètres!$A$1:$I$89,3,0)*0.475*44/12</f>
        <v>3.5187995111834591</v>
      </c>
      <c r="AB46" s="23">
        <f>EXP(-LN(2)/2)*AB45+(1-EXP(-LN(2)/2))/(LN(2)/2)*V46*Y46*VLOOKUP('Données projet'!$B$9,Paramètres!$A$1:$I$89,3,0)*0.475*44/12</f>
        <v>3.2829665622988052E-3</v>
      </c>
      <c r="AC46" s="24">
        <f t="shared" si="3"/>
        <v>79.819224598012738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105.30373366193402</v>
      </c>
      <c r="AO46" s="62">
        <f t="shared" si="36"/>
        <v>520.95204451110567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86.69056086110831</v>
      </c>
      <c r="AV46" s="23">
        <f>EXP(-LN(2)/25)*AV45+(1-EXP(-LN(2)/25))/(LN(2)/25)*Calculateur!AQ46*Calculateur!AS46*VLOOKUP('Données projet'!$B$10,Paramètres!$A$1:$I$89,3,0)*0.475*44/12</f>
        <v>3.9981406210660362</v>
      </c>
      <c r="AW46" s="23">
        <f>EXP(-LN(2)/2)*AW45+(1-EXP(-LN(2)/2))/(LN(2)/2)*AQ46*AT46*VLOOKUP('Données projet'!$B$10,Paramètres!$A$1:$I$89,3,0)*0.475*44/12</f>
        <v>3.730181821559327E-3</v>
      </c>
      <c r="AX46" s="23">
        <f t="shared" si="6"/>
        <v>90.692431663995905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94.406322320650759</v>
      </c>
      <c r="T47" s="62">
        <f t="shared" si="34"/>
        <v>462.7123879510612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74.80100169995012</v>
      </c>
      <c r="AA47" s="23">
        <f>EXP(-LN(2)/25)*AA46+(1-EXP(-LN(2)/25))/(LN(2)/25)*Calculateur!V47*Calculateur!X47*VLOOKUP('Données projet'!$B$9,Paramètres!$A$1:$I$89,3,0)*0.475*44/12</f>
        <v>3.4225777535045236</v>
      </c>
      <c r="AB47" s="23">
        <f>EXP(-LN(2)/2)*AB46+(1-EXP(-LN(2)/2))/(LN(2)/2)*V47*Y47*VLOOKUP('Données projet'!$B$9,Paramètres!$A$1:$I$89,3,0)*0.475*44/12</f>
        <v>2.3214079186101733E-3</v>
      </c>
      <c r="AC47" s="24">
        <f t="shared" si="3"/>
        <v>78.225900861373262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105.30373366193402</v>
      </c>
      <c r="AO47" s="62">
        <f t="shared" si="36"/>
        <v>520.95204451110567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84.990611838643034</v>
      </c>
      <c r="AV47" s="23">
        <f>EXP(-LN(2)/25)*AV46+(1-EXP(-LN(2)/25))/(LN(2)/25)*Calculateur!AQ47*Calculateur!AS47*VLOOKUP('Données projet'!$B$10,Paramètres!$A$1:$I$89,3,0)*0.475*44/12</f>
        <v>3.8888112555299079</v>
      </c>
      <c r="AW47" s="23">
        <f>EXP(-LN(2)/2)*AW46+(1-EXP(-LN(2)/2))/(LN(2)/2)*AQ47*AT47*VLOOKUP('Données projet'!$B$10,Paramètres!$A$1:$I$89,3,0)*0.475*44/12</f>
        <v>2.6376368610833887E-3</v>
      </c>
      <c r="AX47" s="23">
        <f t="shared" si="6"/>
        <v>88.882060731034016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94.406322320650759</v>
      </c>
      <c r="T48" s="62">
        <f t="shared" si="34"/>
        <v>462.7123879510612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73.334199680720133</v>
      </c>
      <c r="AA48" s="23">
        <f>EXP(-LN(2)/25)*AA47+(1-EXP(-LN(2)/25))/(LN(2)/25)*Calculateur!V48*Calculateur!X48*VLOOKUP('Données projet'!$B$9,Paramètres!$A$1:$I$89,3,0)*0.475*44/12</f>
        <v>3.3289871848494008</v>
      </c>
      <c r="AB48" s="23">
        <f>EXP(-LN(2)/2)*AB47+(1-EXP(-LN(2)/2))/(LN(2)/2)*V48*Y48*VLOOKUP('Données projet'!$B$9,Paramètres!$A$1:$I$89,3,0)*0.475*44/12</f>
        <v>1.6414832811494026E-3</v>
      </c>
      <c r="AC48" s="24">
        <f t="shared" si="3"/>
        <v>76.664828348850676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105.30373366193402</v>
      </c>
      <c r="AO48" s="62">
        <f t="shared" si="36"/>
        <v>520.95204451110567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83.323997779641772</v>
      </c>
      <c r="AV48" s="23">
        <f>EXP(-LN(2)/25)*AV47+(1-EXP(-LN(2)/25))/(LN(2)/25)*Calculateur!AQ48*Calculateur!AS48*VLOOKUP('Données projet'!$B$10,Paramètres!$A$1:$I$89,3,0)*0.475*44/12</f>
        <v>3.7824715072437467</v>
      </c>
      <c r="AW48" s="23">
        <f>EXP(-LN(2)/2)*AW47+(1-EXP(-LN(2)/2))/(LN(2)/2)*AQ48*AT48*VLOOKUP('Données projet'!$B$10,Paramètres!$A$1:$I$89,3,0)*0.475*44/12</f>
        <v>1.8650909107796639E-3</v>
      </c>
      <c r="AX48" s="23">
        <f t="shared" si="6"/>
        <v>87.108334377796297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94.406322320650759</v>
      </c>
      <c r="T49" s="62">
        <f t="shared" si="34"/>
        <v>462.7123879510612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71.896160754426347</v>
      </c>
      <c r="AA49" s="23">
        <f>EXP(-LN(2)/25)*AA48+(1-EXP(-LN(2)/25))/(LN(2)/25)*Calculateur!V49*Calculateur!X49*VLOOKUP('Données projet'!$B$9,Paramètres!$A$1:$I$89,3,0)*0.475*44/12</f>
        <v>3.2379558552158665</v>
      </c>
      <c r="AB49" s="23">
        <f>EXP(-LN(2)/2)*AB48+(1-EXP(-LN(2)/2))/(LN(2)/2)*V49*Y49*VLOOKUP('Données projet'!$B$9,Paramètres!$A$1:$I$89,3,0)*0.475*44/12</f>
        <v>1.1607039593050867E-3</v>
      </c>
      <c r="AC49" s="24">
        <f t="shared" si="3"/>
        <v>75.13527731360152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105.30373366193402</v>
      </c>
      <c r="AO49" s="62">
        <f t="shared" si="36"/>
        <v>520.95204451110567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81.690065005803319</v>
      </c>
      <c r="AV49" s="23">
        <f>EXP(-LN(2)/25)*AV48+(1-EXP(-LN(2)/25))/(LN(2)/25)*Calculateur!AQ49*Calculateur!AS49*VLOOKUP('Données projet'!$B$10,Paramètres!$A$1:$I$89,3,0)*0.475*44/12</f>
        <v>3.6790396249666348</v>
      </c>
      <c r="AW49" s="23">
        <f>EXP(-LN(2)/2)*AW48+(1-EXP(-LN(2)/2))/(LN(2)/2)*AQ49*AT49*VLOOKUP('Données projet'!$B$10,Paramètres!$A$1:$I$89,3,0)*0.475*44/12</f>
        <v>1.3188184305416946E-3</v>
      </c>
      <c r="AX49" s="23">
        <f t="shared" si="6"/>
        <v>85.370423449200501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94.406322320650759</v>
      </c>
      <c r="T50" s="62">
        <f t="shared" si="34"/>
        <v>462.7123879510612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70.486320894360048</v>
      </c>
      <c r="AA50" s="23">
        <f>EXP(-LN(2)/25)*AA49+(1-EXP(-LN(2)/25))/(LN(2)/25)*Calculateur!V50*Calculateur!X50*VLOOKUP('Données projet'!$B$9,Paramètres!$A$1:$I$89,3,0)*0.475*44/12</f>
        <v>3.1494137820782906</v>
      </c>
      <c r="AB50" s="23">
        <f>EXP(-LN(2)/2)*AB49+(1-EXP(-LN(2)/2))/(LN(2)/2)*V50*Y50*VLOOKUP('Données projet'!$B$9,Paramètres!$A$1:$I$89,3,0)*0.475*44/12</f>
        <v>8.207416405747013E-4</v>
      </c>
      <c r="AC50" s="24">
        <f t="shared" si="3"/>
        <v>73.636555418078913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105.30373366193402</v>
      </c>
      <c r="AO50" s="62">
        <f t="shared" si="36"/>
        <v>520.95204451110567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80.08817265705926</v>
      </c>
      <c r="AV50" s="23">
        <f>EXP(-LN(2)/25)*AV49+(1-EXP(-LN(2)/25))/(LN(2)/25)*Calculateur!AQ50*Calculateur!AS50*VLOOKUP('Données projet'!$B$10,Paramètres!$A$1:$I$89,3,0)*0.475*44/12</f>
        <v>3.5784360929496368</v>
      </c>
      <c r="AW50" s="23">
        <f>EXP(-LN(2)/2)*AW49+(1-EXP(-LN(2)/2))/(LN(2)/2)*AQ50*AT50*VLOOKUP('Données projet'!$B$10,Paramètres!$A$1:$I$89,3,0)*0.475*44/12</f>
        <v>9.3254545538983208E-4</v>
      </c>
      <c r="AX50" s="23">
        <f t="shared" si="6"/>
        <v>83.667541295464275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94.406322320650759</v>
      </c>
      <c r="T51" s="62">
        <f t="shared" si="34"/>
        <v>462.7123879510612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69.10412713403224</v>
      </c>
      <c r="AA51" s="23">
        <f>EXP(-LN(2)/25)*AA50+(1-EXP(-LN(2)/25))/(LN(2)/25)*Calculateur!V51*Calculateur!X51*VLOOKUP('Données projet'!$B$9,Paramètres!$A$1:$I$89,3,0)*0.475*44/12</f>
        <v>3.0632928965868871</v>
      </c>
      <c r="AB51" s="23">
        <f>EXP(-LN(2)/2)*AB50+(1-EXP(-LN(2)/2))/(LN(2)/2)*V51*Y51*VLOOKUP('Données projet'!$B$9,Paramètres!$A$1:$I$89,3,0)*0.475*44/12</f>
        <v>5.8035197965254333E-4</v>
      </c>
      <c r="AC51" s="24">
        <f t="shared" si="3"/>
        <v>72.168000382598777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105.30373366193402</v>
      </c>
      <c r="AO51" s="62">
        <f t="shared" si="36"/>
        <v>520.95204451110567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78.517692440216209</v>
      </c>
      <c r="AV51" s="23">
        <f>EXP(-LN(2)/25)*AV50+(1-EXP(-LN(2)/25))/(LN(2)/25)*Calculateur!AQ51*Calculateur!AS51*VLOOKUP('Données projet'!$B$10,Paramètres!$A$1:$I$89,3,0)*0.475*44/12</f>
        <v>3.4805835698061536</v>
      </c>
      <c r="AW51" s="23">
        <f>EXP(-LN(2)/2)*AW50+(1-EXP(-LN(2)/2))/(LN(2)/2)*AQ51*AT51*VLOOKUP('Données projet'!$B$10,Paramètres!$A$1:$I$89,3,0)*0.475*44/12</f>
        <v>6.5940921527084739E-4</v>
      </c>
      <c r="AX51" s="23">
        <f t="shared" si="6"/>
        <v>81.99893541923764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94.406322320650759</v>
      </c>
      <c r="T52" s="62">
        <f t="shared" si="34"/>
        <v>462.7123879510612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67.749037350289512</v>
      </c>
      <c r="AA52" s="23">
        <f>EXP(-LN(2)/25)*AA51+(1-EXP(-LN(2)/25))/(LN(2)/25)*Calculateur!V52*Calculateur!X52*VLOOKUP('Données projet'!$B$9,Paramètres!$A$1:$I$89,3,0)*0.475*44/12</f>
        <v>2.9795269912381466</v>
      </c>
      <c r="AB52" s="23">
        <f>EXP(-LN(2)/2)*AB51+(1-EXP(-LN(2)/2))/(LN(2)/2)*V52*Y52*VLOOKUP('Données projet'!$B$9,Paramètres!$A$1:$I$89,3,0)*0.475*44/12</f>
        <v>4.1037082028735065E-4</v>
      </c>
      <c r="AC52" s="24">
        <f t="shared" si="3"/>
        <v>70.728974712347949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105.30373366193402</v>
      </c>
      <c r="AO52" s="62">
        <f t="shared" si="36"/>
        <v>520.95204451110567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76.978008382527108</v>
      </c>
      <c r="AV52" s="23">
        <f>EXP(-LN(2)/25)*AV51+(1-EXP(-LN(2)/25))/(LN(2)/25)*Calculateur!AQ52*Calculateur!AS52*VLOOKUP('Données projet'!$B$10,Paramètres!$A$1:$I$89,3,0)*0.475*44/12</f>
        <v>3.3854068290538692</v>
      </c>
      <c r="AW52" s="23">
        <f>EXP(-LN(2)/2)*AW51+(1-EXP(-LN(2)/2))/(LN(2)/2)*AQ52*AT52*VLOOKUP('Données projet'!$B$10,Paramètres!$A$1:$I$89,3,0)*0.475*44/12</f>
        <v>4.6627272769491615E-4</v>
      </c>
      <c r="AX52" s="23">
        <f t="shared" si="6"/>
        <v>80.363881484308664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94.406322320650759</v>
      </c>
      <c r="T53" s="62">
        <f t="shared" si="34"/>
        <v>462.7123879510612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66.420520050682825</v>
      </c>
      <c r="AA53" s="23">
        <f>EXP(-LN(2)/25)*AA52+(1-EXP(-LN(2)/25))/(LN(2)/25)*Calculateur!V53*Calculateur!X53*VLOOKUP('Données projet'!$B$9,Paramètres!$A$1:$I$89,3,0)*0.475*44/12</f>
        <v>2.8980516689762248</v>
      </c>
      <c r="AB53" s="23">
        <f>EXP(-LN(2)/2)*AB52+(1-EXP(-LN(2)/2))/(LN(2)/2)*V53*Y53*VLOOKUP('Données projet'!$B$9,Paramètres!$A$1:$I$89,3,0)*0.475*44/12</f>
        <v>2.9017598982627167E-4</v>
      </c>
      <c r="AC53" s="24">
        <f t="shared" si="3"/>
        <v>69.31886189564888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105.30373366193402</v>
      </c>
      <c r="AO53" s="62">
        <f t="shared" si="36"/>
        <v>520.95204451110567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75.468516590094751</v>
      </c>
      <c r="AV53" s="23">
        <f>EXP(-LN(2)/25)*AV52+(1-EXP(-LN(2)/25))/(LN(2)/25)*Calculateur!AQ53*Calculateur!AS53*VLOOKUP('Données projet'!$B$10,Paramètres!$A$1:$I$89,3,0)*0.475*44/12</f>
        <v>3.2928327012825833</v>
      </c>
      <c r="AW53" s="23">
        <f>EXP(-LN(2)/2)*AW52+(1-EXP(-LN(2)/2))/(LN(2)/2)*AQ53*AT53*VLOOKUP('Données projet'!$B$10,Paramètres!$A$1:$I$89,3,0)*0.475*44/12</f>
        <v>3.2970460763542375E-4</v>
      </c>
      <c r="AX53" s="23">
        <f t="shared" si="6"/>
        <v>78.761678995984965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94.406322320650759</v>
      </c>
      <c r="T54" s="62">
        <f t="shared" si="34"/>
        <v>462.7123879510612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65.118054165005887</v>
      </c>
      <c r="AA54" s="23">
        <f>EXP(-LN(2)/25)*AA53+(1-EXP(-LN(2)/25))/(LN(2)/25)*Calculateur!V54*Calculateur!X54*VLOOKUP('Données projet'!$B$9,Paramètres!$A$1:$I$89,3,0)*0.475*44/12</f>
        <v>2.8188042936861564</v>
      </c>
      <c r="AB54" s="23">
        <f>EXP(-LN(2)/2)*AB53+(1-EXP(-LN(2)/2))/(LN(2)/2)*V54*Y54*VLOOKUP('Données projet'!$B$9,Paramètres!$A$1:$I$89,3,0)*0.475*44/12</f>
        <v>2.0518541014367532E-4</v>
      </c>
      <c r="AC54" s="24">
        <f t="shared" si="3"/>
        <v>67.937063644102182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105.30373366193402</v>
      </c>
      <c r="AO54" s="62">
        <f t="shared" si="36"/>
        <v>520.95204451110567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73.9886250110129</v>
      </c>
      <c r="AV54" s="23">
        <f>EXP(-LN(2)/25)*AV53+(1-EXP(-LN(2)/25))/(LN(2)/25)*Calculateur!AQ54*Calculateur!AS54*VLOOKUP('Données projet'!$B$10,Paramètres!$A$1:$I$89,3,0)*0.475*44/12</f>
        <v>3.2027900179034652</v>
      </c>
      <c r="AW54" s="23">
        <f>EXP(-LN(2)/2)*AW53+(1-EXP(-LN(2)/2))/(LN(2)/2)*AQ54*AT54*VLOOKUP('Données projet'!$B$10,Paramètres!$A$1:$I$89,3,0)*0.475*44/12</f>
        <v>2.331363638474581E-4</v>
      </c>
      <c r="AX54" s="23">
        <f t="shared" si="6"/>
        <v>77.191648165280213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94.406322320650759</v>
      </c>
      <c r="T55" s="62">
        <f t="shared" si="34"/>
        <v>462.7123879510612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63.841128840921328</v>
      </c>
      <c r="AA55" s="23">
        <f>EXP(-LN(2)/25)*AA54+(1-EXP(-LN(2)/25))/(LN(2)/25)*Calculateur!V55*Calculateur!X55*VLOOKUP('Données projet'!$B$9,Paramètres!$A$1:$I$89,3,0)*0.475*44/12</f>
        <v>2.7417239420408333</v>
      </c>
      <c r="AB55" s="23">
        <f>EXP(-LN(2)/2)*AB54+(1-EXP(-LN(2)/2))/(LN(2)/2)*V55*Y55*VLOOKUP('Données projet'!$B$9,Paramètres!$A$1:$I$89,3,0)*0.475*44/12</f>
        <v>1.4508799491313583E-4</v>
      </c>
      <c r="AC55" s="24">
        <f t="shared" si="3"/>
        <v>66.582997870957072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105.30373366193402</v>
      </c>
      <c r="AO55" s="62">
        <f t="shared" si="36"/>
        <v>520.95204451110567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72.537753203152107</v>
      </c>
      <c r="AV55" s="23">
        <f>EXP(-LN(2)/25)*AV54+(1-EXP(-LN(2)/25))/(LN(2)/25)*Calculateur!AQ55*Calculateur!AS55*VLOOKUP('Données projet'!$B$10,Paramètres!$A$1:$I$89,3,0)*0.475*44/12</f>
        <v>3.1152095564364881</v>
      </c>
      <c r="AW55" s="23">
        <f>EXP(-LN(2)/2)*AW54+(1-EXP(-LN(2)/2))/(LN(2)/2)*AQ55*AT55*VLOOKUP('Données projet'!$B$10,Paramètres!$A$1:$I$89,3,0)*0.475*44/12</f>
        <v>1.648523038177119E-4</v>
      </c>
      <c r="AX55" s="23">
        <f t="shared" si="6"/>
        <v>75.653127611892401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94.406322320650759</v>
      </c>
      <c r="T56" s="62">
        <f t="shared" si="34"/>
        <v>462.7123879510612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62.589243243594524</v>
      </c>
      <c r="AA56" s="23">
        <f>EXP(-LN(2)/25)*AA55+(1-EXP(-LN(2)/25))/(LN(2)/25)*Calculateur!V56*Calculateur!X56*VLOOKUP('Données projet'!$B$9,Paramètres!$A$1:$I$89,3,0)*0.475*44/12</f>
        <v>2.6667513566647307</v>
      </c>
      <c r="AB56" s="23">
        <f>EXP(-LN(2)/2)*AB55+(1-EXP(-LN(2)/2))/(LN(2)/2)*V56*Y56*VLOOKUP('Données projet'!$B$9,Paramètres!$A$1:$I$89,3,0)*0.475*44/12</f>
        <v>1.0259270507183766E-4</v>
      </c>
      <c r="AC56" s="24">
        <f t="shared" si="3"/>
        <v>65.256097192964333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105.30373366193402</v>
      </c>
      <c r="AO56" s="62">
        <f t="shared" si="36"/>
        <v>520.95204451110567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71.115332106499054</v>
      </c>
      <c r="AV56" s="23">
        <f>EXP(-LN(2)/25)*AV55+(1-EXP(-LN(2)/25))/(LN(2)/25)*Calculateur!AQ56*Calculateur!AS56*VLOOKUP('Données projet'!$B$10,Paramètres!$A$1:$I$89,3,0)*0.475*44/12</f>
        <v>3.0300239872939816</v>
      </c>
      <c r="AW56" s="23">
        <f>EXP(-LN(2)/2)*AW55+(1-EXP(-LN(2)/2))/(LN(2)/2)*AQ56*AT56*VLOOKUP('Données projet'!$B$10,Paramètres!$A$1:$I$89,3,0)*0.475*44/12</f>
        <v>1.1656818192372906E-4</v>
      </c>
      <c r="AX56" s="23">
        <f t="shared" si="6"/>
        <v>74.145472661974964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94.406322320650759</v>
      </c>
      <c r="T57" s="62">
        <f t="shared" si="34"/>
        <v>462.7123879510612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61.36190635925648</v>
      </c>
      <c r="AA57" s="23">
        <f>EXP(-LN(2)/25)*AA56+(1-EXP(-LN(2)/25))/(LN(2)/25)*Calculateur!V57*Calculateur!X57*VLOOKUP('Données projet'!$B$9,Paramètres!$A$1:$I$89,3,0)*0.475*44/12</f>
        <v>2.5938289005783748</v>
      </c>
      <c r="AB57" s="23">
        <f>EXP(-LN(2)/2)*AB56+(1-EXP(-LN(2)/2))/(LN(2)/2)*V57*Y57*VLOOKUP('Données projet'!$B$9,Paramètres!$A$1:$I$89,3,0)*0.475*44/12</f>
        <v>7.2543997456567917E-5</v>
      </c>
      <c r="AC57" s="24">
        <f t="shared" si="3"/>
        <v>63.955807803832307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105.30373366193402</v>
      </c>
      <c r="AO57" s="62">
        <f t="shared" si="36"/>
        <v>520.95204451110567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69.720803819960167</v>
      </c>
      <c r="AV57" s="23">
        <f>EXP(-LN(2)/25)*AV56+(1-EXP(-LN(2)/25))/(LN(2)/25)*Calculateur!AQ57*Calculateur!AS57*VLOOKUP('Données projet'!$B$10,Paramètres!$A$1:$I$89,3,0)*0.475*44/12</f>
        <v>2.9471678220193915</v>
      </c>
      <c r="AW57" s="23">
        <f>EXP(-LN(2)/2)*AW56+(1-EXP(-LN(2)/2))/(LN(2)/2)*AQ57*AT57*VLOOKUP('Données projet'!$B$10,Paramètres!$A$1:$I$89,3,0)*0.475*44/12</f>
        <v>8.2426151908855964E-5</v>
      </c>
      <c r="AX57" s="23">
        <f t="shared" si="6"/>
        <v>72.668054068131468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94.406322320650759</v>
      </c>
      <c r="T58" s="62">
        <f t="shared" si="34"/>
        <v>462.7123879510612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60.158636802618723</v>
      </c>
      <c r="AA58" s="23">
        <f>EXP(-LN(2)/25)*AA57+(1-EXP(-LN(2)/25))/(LN(2)/25)*Calculateur!V58*Calculateur!X58*VLOOKUP('Données projet'!$B$9,Paramètres!$A$1:$I$89,3,0)*0.475*44/12</f>
        <v>2.5229005128885253</v>
      </c>
      <c r="AB58" s="23">
        <f>EXP(-LN(2)/2)*AB57+(1-EXP(-LN(2)/2))/(LN(2)/2)*V58*Y58*VLOOKUP('Données projet'!$B$9,Paramètres!$A$1:$I$89,3,0)*0.475*44/12</f>
        <v>5.1296352535918831E-5</v>
      </c>
      <c r="AC58" s="24">
        <f t="shared" si="3"/>
        <v>62.681588611859787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105.30373366193402</v>
      </c>
      <c r="AO58" s="62">
        <f t="shared" si="36"/>
        <v>520.95204451110567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68.35362138254203</v>
      </c>
      <c r="AV58" s="23">
        <f>EXP(-LN(2)/25)*AV57+(1-EXP(-LN(2)/25))/(LN(2)/25)*Calculateur!AQ58*Calculateur!AS58*VLOOKUP('Données projet'!$B$10,Paramètres!$A$1:$I$89,3,0)*0.475*44/12</f>
        <v>2.8665773629414515</v>
      </c>
      <c r="AW58" s="23">
        <f>EXP(-LN(2)/2)*AW57+(1-EXP(-LN(2)/2))/(LN(2)/2)*AQ58*AT58*VLOOKUP('Données projet'!$B$10,Paramètres!$A$1:$I$89,3,0)*0.475*44/12</f>
        <v>5.8284090961864546E-5</v>
      </c>
      <c r="AX58" s="23">
        <f t="shared" si="6"/>
        <v>71.220257029574455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94.406322320650759</v>
      </c>
      <c r="T59" s="62">
        <f t="shared" si="34"/>
        <v>462.7123879510612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58.978962628064671</v>
      </c>
      <c r="AA59" s="23">
        <f>EXP(-LN(2)/25)*AA58+(1-EXP(-LN(2)/25))/(LN(2)/25)*Calculateur!V59*Calculateur!X59*VLOOKUP('Données projet'!$B$9,Paramètres!$A$1:$I$89,3,0)*0.475*44/12</f>
        <v>2.4539116656900166</v>
      </c>
      <c r="AB59" s="23">
        <f>EXP(-LN(2)/2)*AB58+(1-EXP(-LN(2)/2))/(LN(2)/2)*V59*Y59*VLOOKUP('Données projet'!$B$9,Paramètres!$A$1:$I$89,3,0)*0.475*44/12</f>
        <v>3.6271998728283958E-5</v>
      </c>
      <c r="AC59" s="24">
        <f t="shared" si="3"/>
        <v>61.432910565753417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105.30373366193402</v>
      </c>
      <c r="AO59" s="62">
        <f t="shared" si="36"/>
        <v>520.95204451110567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67.013248558822724</v>
      </c>
      <c r="AV59" s="23">
        <f>EXP(-LN(2)/25)*AV58+(1-EXP(-LN(2)/25))/(LN(2)/25)*Calculateur!AQ59*Calculateur!AS59*VLOOKUP('Données projet'!$B$10,Paramètres!$A$1:$I$89,3,0)*0.475*44/12</f>
        <v>2.7881906542050658</v>
      </c>
      <c r="AW59" s="23">
        <f>EXP(-LN(2)/2)*AW58+(1-EXP(-LN(2)/2))/(LN(2)/2)*AQ59*AT59*VLOOKUP('Données projet'!$B$10,Paramètres!$A$1:$I$89,3,0)*0.475*44/12</f>
        <v>4.1213075954427989E-5</v>
      </c>
      <c r="AX59" s="23">
        <f t="shared" si="6"/>
        <v>69.801480426103751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94.406322320650759</v>
      </c>
      <c r="T60" s="62">
        <f t="shared" si="34"/>
        <v>462.7123879510612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57.822421144543426</v>
      </c>
      <c r="AA60" s="23">
        <f>EXP(-LN(2)/25)*AA59+(1-EXP(-LN(2)/25))/(LN(2)/25)*Calculateur!V60*Calculateur!X60*VLOOKUP('Données projet'!$B$9,Paramètres!$A$1:$I$89,3,0)*0.475*44/12</f>
        <v>2.3868093221461173</v>
      </c>
      <c r="AB60" s="23">
        <f>EXP(-LN(2)/2)*AB59+(1-EXP(-LN(2)/2))/(LN(2)/2)*V60*Y60*VLOOKUP('Données projet'!$B$9,Paramètres!$A$1:$I$89,3,0)*0.475*44/12</f>
        <v>2.5648176267959415E-5</v>
      </c>
      <c r="AC60" s="24">
        <f t="shared" si="3"/>
        <v>60.209256114865816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105.30373366193402</v>
      </c>
      <c r="AO60" s="62">
        <f t="shared" si="36"/>
        <v>520.95204451110567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65.699159628629857</v>
      </c>
      <c r="AV60" s="23">
        <f>EXP(-LN(2)/25)*AV59+(1-EXP(-LN(2)/25))/(LN(2)/25)*Calculateur!AQ60*Calculateur!AS60*VLOOKUP('Données projet'!$B$10,Paramètres!$A$1:$I$89,3,0)*0.475*44/12</f>
        <v>2.7119474341412544</v>
      </c>
      <c r="AW60" s="23">
        <f>EXP(-LN(2)/2)*AW59+(1-EXP(-LN(2)/2))/(LN(2)/2)*AQ60*AT60*VLOOKUP('Données projet'!$B$10,Paramètres!$A$1:$I$89,3,0)*0.475*44/12</f>
        <v>2.9142045480932276E-5</v>
      </c>
      <c r="AX60" s="23">
        <f t="shared" si="6"/>
        <v>68.411136204816586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94.406322320650759</v>
      </c>
      <c r="T61" s="62">
        <f t="shared" si="34"/>
        <v>462.7123879510612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56.688558734093384</v>
      </c>
      <c r="AA61" s="23">
        <f>EXP(-LN(2)/25)*AA60+(1-EXP(-LN(2)/25))/(LN(2)/25)*Calculateur!V61*Calculateur!X61*VLOOKUP('Données projet'!$B$9,Paramètres!$A$1:$I$89,3,0)*0.475*44/12</f>
        <v>2.3215418957151845</v>
      </c>
      <c r="AB61" s="23">
        <f>EXP(-LN(2)/2)*AB60+(1-EXP(-LN(2)/2))/(LN(2)/2)*V61*Y61*VLOOKUP('Données projet'!$B$9,Paramètres!$A$1:$I$89,3,0)*0.475*44/12</f>
        <v>1.8135999364141979E-5</v>
      </c>
      <c r="AC61" s="24">
        <f t="shared" si="3"/>
        <v>59.010118765807931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105.30373366193402</v>
      </c>
      <c r="AO61" s="62">
        <f t="shared" si="36"/>
        <v>520.95204451110567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64.41083918084297</v>
      </c>
      <c r="AV61" s="23">
        <f>EXP(-LN(2)/25)*AV60+(1-EXP(-LN(2)/25))/(LN(2)/25)*Calculateur!AQ61*Calculateur!AS61*VLOOKUP('Données projet'!$B$10,Paramètres!$A$1:$I$89,3,0)*0.475*44/12</f>
        <v>2.6377890889395443</v>
      </c>
      <c r="AW61" s="23">
        <f>EXP(-LN(2)/2)*AW60+(1-EXP(-LN(2)/2))/(LN(2)/2)*AQ61*AT61*VLOOKUP('Données projet'!$B$10,Paramètres!$A$1:$I$89,3,0)*0.475*44/12</f>
        <v>2.0606537977213998E-5</v>
      </c>
      <c r="AX61" s="23">
        <f t="shared" si="6"/>
        <v>67.048648876320485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94.406322320650759</v>
      </c>
      <c r="T62" s="62">
        <f t="shared" si="34"/>
        <v>462.7123879510612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55.576930673924487</v>
      </c>
      <c r="AA62" s="23">
        <f>EXP(-LN(2)/25)*AA61+(1-EXP(-LN(2)/25))/(LN(2)/25)*Calculateur!V62*Calculateur!X62*VLOOKUP('Données projet'!$B$9,Paramètres!$A$1:$I$89,3,0)*0.475*44/12</f>
        <v>2.2580592104922705</v>
      </c>
      <c r="AB62" s="23">
        <f>EXP(-LN(2)/2)*AB61+(1-EXP(-LN(2)/2))/(LN(2)/2)*V62*Y62*VLOOKUP('Données projet'!$B$9,Paramètres!$A$1:$I$89,3,0)*0.475*44/12</f>
        <v>1.2824088133979708E-5</v>
      </c>
      <c r="AC62" s="24">
        <f t="shared" si="3"/>
        <v>57.835002708504888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105.30373366193402</v>
      </c>
      <c r="AO62" s="62">
        <f t="shared" si="36"/>
        <v>520.95204451110567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63.147781911239299</v>
      </c>
      <c r="AV62" s="23">
        <f>EXP(-LN(2)/25)*AV61+(1-EXP(-LN(2)/25))/(LN(2)/25)*Calculateur!AQ62*Calculateur!AS62*VLOOKUP('Données projet'!$B$10,Paramètres!$A$1:$I$89,3,0)*0.475*44/12</f>
        <v>2.565658607587193</v>
      </c>
      <c r="AW62" s="23">
        <f>EXP(-LN(2)/2)*AW61+(1-EXP(-LN(2)/2))/(LN(2)/2)*AQ62*AT62*VLOOKUP('Données projet'!$B$10,Paramètres!$A$1:$I$89,3,0)*0.475*44/12</f>
        <v>1.4571022740466142E-5</v>
      </c>
      <c r="AX62" s="23">
        <f t="shared" si="6"/>
        <v>65.713455089849234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94.406322320650759</v>
      </c>
      <c r="T63" s="62">
        <f t="shared" si="34"/>
        <v>462.7123879510612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54.487100961989334</v>
      </c>
      <c r="AA63" s="23">
        <f>EXP(-LN(2)/25)*AA62+(1-EXP(-LN(2)/25))/(LN(2)/25)*Calculateur!V63*Calculateur!X63*VLOOKUP('Données projet'!$B$9,Paramètres!$A$1:$I$89,3,0)*0.475*44/12</f>
        <v>2.1963124626351864</v>
      </c>
      <c r="AB63" s="23">
        <f>EXP(-LN(2)/2)*AB62+(1-EXP(-LN(2)/2))/(LN(2)/2)*V63*Y63*VLOOKUP('Données projet'!$B$9,Paramètres!$A$1:$I$89,3,0)*0.475*44/12</f>
        <v>9.0679996820709896E-6</v>
      </c>
      <c r="AC63" s="24">
        <f t="shared" si="3"/>
        <v>56.683422492624203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105.30373366193402</v>
      </c>
      <c r="AO63" s="62">
        <f t="shared" si="36"/>
        <v>520.95204451110567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61.909492424303693</v>
      </c>
      <c r="AV63" s="23">
        <f>EXP(-LN(2)/25)*AV62+(1-EXP(-LN(2)/25))/(LN(2)/25)*Calculateur!AQ63*Calculateur!AS63*VLOOKUP('Données projet'!$B$10,Paramètres!$A$1:$I$89,3,0)*0.475*44/12</f>
        <v>2.495500538040599</v>
      </c>
      <c r="AW63" s="23">
        <f>EXP(-LN(2)/2)*AW62+(1-EXP(-LN(2)/2))/(LN(2)/2)*AQ63*AT63*VLOOKUP('Données projet'!$B$10,Paramètres!$A$1:$I$89,3,0)*0.475*44/12</f>
        <v>1.0303268988607001E-5</v>
      </c>
      <c r="AX63" s="23">
        <f t="shared" si="6"/>
        <v>64.405003265613288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94.406322320650759</v>
      </c>
      <c r="T64" s="62">
        <f t="shared" si="34"/>
        <v>462.7123879510612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53.418642145974744</v>
      </c>
      <c r="AA64" s="23">
        <f>EXP(-LN(2)/25)*AA63+(1-EXP(-LN(2)/25))/(LN(2)/25)*Calculateur!V64*Calculateur!X64*VLOOKUP('Données projet'!$B$9,Paramètres!$A$1:$I$89,3,0)*0.475*44/12</f>
        <v>2.1362541828453745</v>
      </c>
      <c r="AB64" s="23">
        <f>EXP(-LN(2)/2)*AB63+(1-EXP(-LN(2)/2))/(LN(2)/2)*V64*Y64*VLOOKUP('Données projet'!$B$9,Paramètres!$A$1:$I$89,3,0)*0.475*44/12</f>
        <v>6.4120440669898539E-6</v>
      </c>
      <c r="AC64" s="24">
        <f t="shared" si="3"/>
        <v>55.554902740864186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105.30373366193402</v>
      </c>
      <c r="AO64" s="62">
        <f t="shared" si="36"/>
        <v>520.95204451110567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60.695485038924879</v>
      </c>
      <c r="AV64" s="23">
        <f>EXP(-LN(2)/25)*AV63+(1-EXP(-LN(2)/25))/(LN(2)/25)*Calculateur!AQ64*Calculateur!AS64*VLOOKUP('Données projet'!$B$10,Paramètres!$A$1:$I$89,3,0)*0.475*44/12</f>
        <v>2.4272609445952091</v>
      </c>
      <c r="AW64" s="23">
        <f>EXP(-LN(2)/2)*AW63+(1-EXP(-LN(2)/2))/(LN(2)/2)*AQ64*AT64*VLOOKUP('Données projet'!$B$10,Paramètres!$A$1:$I$89,3,0)*0.475*44/12</f>
        <v>7.2855113702330716E-6</v>
      </c>
      <c r="AX64" s="23">
        <f t="shared" si="6"/>
        <v>63.122753269031463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94.406322320650759</v>
      </c>
      <c r="T65" s="62">
        <f t="shared" si="34"/>
        <v>462.7123879510612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52.37113515564667</v>
      </c>
      <c r="AA65" s="23">
        <f>EXP(-LN(2)/25)*AA64+(1-EXP(-LN(2)/25))/(LN(2)/25)*Calculateur!V65*Calculateur!X65*VLOOKUP('Données projet'!$B$9,Paramètres!$A$1:$I$89,3,0)*0.475*44/12</f>
        <v>2.0778381998747428</v>
      </c>
      <c r="AB65" s="23">
        <f>EXP(-LN(2)/2)*AB64+(1-EXP(-LN(2)/2))/(LN(2)/2)*V65*Y65*VLOOKUP('Données projet'!$B$9,Paramètres!$A$1:$I$89,3,0)*0.475*44/12</f>
        <v>4.5339998410354948E-6</v>
      </c>
      <c r="AC65" s="24">
        <f t="shared" si="3"/>
        <v>54.448977889521252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105.30373366193402</v>
      </c>
      <c r="AO65" s="62">
        <f t="shared" si="36"/>
        <v>520.95204451110567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59.505283597901958</v>
      </c>
      <c r="AV65" s="23">
        <f>EXP(-LN(2)/25)*AV64+(1-EXP(-LN(2)/25))/(LN(2)/25)*Calculateur!AQ65*Calculateur!AS65*VLOOKUP('Données projet'!$B$10,Paramètres!$A$1:$I$89,3,0)*0.475*44/12</f>
        <v>2.3608873664211476</v>
      </c>
      <c r="AW65" s="23">
        <f>EXP(-LN(2)/2)*AW64+(1-EXP(-LN(2)/2))/(LN(2)/2)*AQ65*AT65*VLOOKUP('Données projet'!$B$10,Paramètres!$A$1:$I$89,3,0)*0.475*44/12</f>
        <v>5.1516344943035011E-6</v>
      </c>
      <c r="AX65" s="23">
        <f t="shared" si="6"/>
        <v>61.8661761159576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94.406322320650759</v>
      </c>
      <c r="T66" s="62">
        <f t="shared" si="34"/>
        <v>462.7123879510612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51.344169138482748</v>
      </c>
      <c r="AA66" s="23">
        <f>EXP(-LN(2)/25)*AA65+(1-EXP(-LN(2)/25))/(LN(2)/25)*Calculateur!V66*Calculateur!X66*VLOOKUP('Données projet'!$B$9,Paramètres!$A$1:$I$89,3,0)*0.475*44/12</f>
        <v>2.0210196050304061</v>
      </c>
      <c r="AB66" s="23">
        <f>EXP(-LN(2)/2)*AB65+(1-EXP(-LN(2)/2))/(LN(2)/2)*V66*Y66*VLOOKUP('Données projet'!$B$9,Paramètres!$A$1:$I$89,3,0)*0.475*44/12</f>
        <v>3.2060220334949269E-6</v>
      </c>
      <c r="AC66" s="24">
        <f t="shared" si="3"/>
        <v>53.365191949535188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105.30373366193402</v>
      </c>
      <c r="AO66" s="62">
        <f t="shared" si="36"/>
        <v>520.95204451110567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58.338421281186299</v>
      </c>
      <c r="AV66" s="23">
        <f>EXP(-LN(2)/25)*AV65+(1-EXP(-LN(2)/25))/(LN(2)/25)*Calculateur!AQ66*Calculateur!AS66*VLOOKUP('Données projet'!$B$10,Paramètres!$A$1:$I$89,3,0)*0.475*44/12</f>
        <v>2.2963287772326906</v>
      </c>
      <c r="AW66" s="23">
        <f>EXP(-LN(2)/2)*AW65+(1-EXP(-LN(2)/2))/(LN(2)/2)*AQ66*AT66*VLOOKUP('Données projet'!$B$10,Paramètres!$A$1:$I$89,3,0)*0.475*44/12</f>
        <v>3.6427556851165362E-6</v>
      </c>
      <c r="AX66" s="23">
        <f t="shared" si="6"/>
        <v>60.634753701174674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94.406322320650759</v>
      </c>
      <c r="T67" s="62">
        <f t="shared" si="34"/>
        <v>462.7123879510612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50.337341298527996</v>
      </c>
      <c r="AA67" s="23">
        <f>EXP(-LN(2)/25)*AA66+(1-EXP(-LN(2)/25))/(LN(2)/25)*Calculateur!V67*Calculateur!X67*VLOOKUP('Données projet'!$B$9,Paramètres!$A$1:$I$89,3,0)*0.475*44/12</f>
        <v>1.9657547176500478</v>
      </c>
      <c r="AB67" s="23">
        <f>EXP(-LN(2)/2)*AB66+(1-EXP(-LN(2)/2))/(LN(2)/2)*V67*Y67*VLOOKUP('Données projet'!$B$9,Paramètres!$A$1:$I$89,3,0)*0.475*44/12</f>
        <v>2.2669999205177474E-6</v>
      </c>
      <c r="AC67" s="24">
        <f t="shared" si="3"/>
        <v>52.303098283177967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105.30373366193402</v>
      </c>
      <c r="AO67" s="62">
        <f t="shared" si="36"/>
        <v>520.95204451110567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57.194440422785696</v>
      </c>
      <c r="AV67" s="23">
        <f>EXP(-LN(2)/25)*AV66+(1-EXP(-LN(2)/25))/(LN(2)/25)*Calculateur!AQ67*Calculateur!AS67*VLOOKUP('Données projet'!$B$10,Paramètres!$A$1:$I$89,3,0)*0.475*44/12</f>
        <v>2.2335355460605806</v>
      </c>
      <c r="AW67" s="23">
        <f>EXP(-LN(2)/2)*AW66+(1-EXP(-LN(2)/2))/(LN(2)/2)*AQ67*AT67*VLOOKUP('Données projet'!$B$10,Paramètres!$A$1:$I$89,3,0)*0.475*44/12</f>
        <v>2.5758172471517506E-6</v>
      </c>
      <c r="AX67" s="23">
        <f t="shared" si="6"/>
        <v>59.427978544663524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94.406322320650759</v>
      </c>
      <c r="T68" s="62">
        <f t="shared" si="34"/>
        <v>462.7123879510612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49.350256738410408</v>
      </c>
      <c r="AA68" s="23">
        <f>EXP(-LN(2)/25)*AA67+(1-EXP(-LN(2)/25))/(LN(2)/25)*Calculateur!V68*Calculateur!X68*VLOOKUP('Données projet'!$B$9,Paramètres!$A$1:$I$89,3,0)*0.475*44/12</f>
        <v>1.9120010515213595</v>
      </c>
      <c r="AB68" s="23">
        <f>EXP(-LN(2)/2)*AB67+(1-EXP(-LN(2)/2))/(LN(2)/2)*V68*Y68*VLOOKUP('Données projet'!$B$9,Paramètres!$A$1:$I$89,3,0)*0.475*44/12</f>
        <v>1.6030110167474635E-6</v>
      </c>
      <c r="AC68" s="24">
        <f t="shared" ref="AC68:AC131" si="57">SUM(Z68:AB68)</f>
        <v>51.262259392942781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105.30373366193402</v>
      </c>
      <c r="AO68" s="62">
        <f t="shared" si="36"/>
        <v>520.95204451110567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56.072892331258906</v>
      </c>
      <c r="AV68" s="23">
        <f>EXP(-LN(2)/25)*AV67+(1-EXP(-LN(2)/25))/(LN(2)/25)*Calculateur!AQ68*Calculateur!AS68*VLOOKUP('Données projet'!$B$10,Paramètres!$A$1:$I$89,3,0)*0.475*44/12</f>
        <v>2.1724593990970242</v>
      </c>
      <c r="AW68" s="23">
        <f>EXP(-LN(2)/2)*AW67+(1-EXP(-LN(2)/2))/(LN(2)/2)*AQ68*AT68*VLOOKUP('Données projet'!$B$10,Paramètres!$A$1:$I$89,3,0)*0.475*44/12</f>
        <v>1.8213778425582681E-6</v>
      </c>
      <c r="AX68" s="23">
        <f t="shared" ref="AX68:AX131" si="60">SUM(AU68:AW68)</f>
        <v>58.245353551733771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94.406322320650759</v>
      </c>
      <c r="T69" s="62">
        <f t="shared" ref="T69:T132" si="88">$T$3</f>
        <v>462.7123879510612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48.382528304454596</v>
      </c>
      <c r="AA69" s="23">
        <f>EXP(-LN(2)/25)*AA68+(1-EXP(-LN(2)/25))/(LN(2)/25)*Calculateur!V69*Calculateur!X69*VLOOKUP('Données projet'!$B$9,Paramètres!$A$1:$I$89,3,0)*0.475*44/12</f>
        <v>1.8597172822197425</v>
      </c>
      <c r="AB69" s="23">
        <f>EXP(-LN(2)/2)*AB68+(1-EXP(-LN(2)/2))/(LN(2)/2)*V69*Y69*VLOOKUP('Données projet'!$B$9,Paramètres!$A$1:$I$89,3,0)*0.475*44/12</f>
        <v>1.1334999602588737E-6</v>
      </c>
      <c r="AC69" s="24">
        <f t="shared" si="57"/>
        <v>50.242246720174293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105.30373366193402</v>
      </c>
      <c r="AO69" s="62">
        <f t="shared" ref="AO69:AO132" si="90">$AO$3</f>
        <v>520.95204451110567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54.973337113730167</v>
      </c>
      <c r="AV69" s="23">
        <f>EXP(-LN(2)/25)*AV68+(1-EXP(-LN(2)/25))/(LN(2)/25)*Calculateur!AQ69*Calculateur!AS69*VLOOKUP('Données projet'!$B$10,Paramètres!$A$1:$I$89,3,0)*0.475*44/12</f>
        <v>2.1130533825840416</v>
      </c>
      <c r="AW69" s="23">
        <f>EXP(-LN(2)/2)*AW68+(1-EXP(-LN(2)/2))/(LN(2)/2)*AQ69*AT69*VLOOKUP('Données projet'!$B$10,Paramètres!$A$1:$I$89,3,0)*0.475*44/12</f>
        <v>1.2879086235758753E-6</v>
      </c>
      <c r="AX69" s="23">
        <f t="shared" si="60"/>
        <v>57.086391784222833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94.406322320650759</v>
      </c>
      <c r="T70" s="62">
        <f t="shared" si="88"/>
        <v>462.7123879510612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47.433776434832595</v>
      </c>
      <c r="AA70" s="23">
        <f>EXP(-LN(2)/25)*AA69+(1-EXP(-LN(2)/25))/(LN(2)/25)*Calculateur!V70*Calculateur!X70*VLOOKUP('Données projet'!$B$9,Paramètres!$A$1:$I$89,3,0)*0.475*44/12</f>
        <v>1.8088632153391622</v>
      </c>
      <c r="AB70" s="23">
        <f>EXP(-LN(2)/2)*AB69+(1-EXP(-LN(2)/2))/(LN(2)/2)*V70*Y70*VLOOKUP('Données projet'!$B$9,Paramètres!$A$1:$I$89,3,0)*0.475*44/12</f>
        <v>8.0150550837373173E-7</v>
      </c>
      <c r="AC70" s="24">
        <f t="shared" si="57"/>
        <v>49.242640451677261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105.30373366193402</v>
      </c>
      <c r="AO70" s="62">
        <f t="shared" si="90"/>
        <v>520.95204451110567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53.895343503354702</v>
      </c>
      <c r="AV70" s="23">
        <f>EXP(-LN(2)/25)*AV69+(1-EXP(-LN(2)/25))/(LN(2)/25)*Calculateur!AQ70*Calculateur!AS70*VLOOKUP('Données projet'!$B$10,Paramètres!$A$1:$I$89,3,0)*0.475*44/12</f>
        <v>2.0552718267166332</v>
      </c>
      <c r="AW70" s="23">
        <f>EXP(-LN(2)/2)*AW69+(1-EXP(-LN(2)/2))/(LN(2)/2)*AQ70*AT70*VLOOKUP('Données projet'!$B$10,Paramètres!$A$1:$I$89,3,0)*0.475*44/12</f>
        <v>9.1068892127913406E-7</v>
      </c>
      <c r="AX70" s="23">
        <f t="shared" si="60"/>
        <v>55.950616240760255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94.406322320650759</v>
      </c>
      <c r="T71" s="62">
        <f t="shared" si="88"/>
        <v>462.7123879510612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46.503629010692379</v>
      </c>
      <c r="AA71" s="23">
        <f>EXP(-LN(2)/25)*AA70+(1-EXP(-LN(2)/25))/(LN(2)/25)*Calculateur!V71*Calculateur!X71*VLOOKUP('Données projet'!$B$9,Paramètres!$A$1:$I$89,3,0)*0.475*44/12</f>
        <v>1.7593997555917305</v>
      </c>
      <c r="AB71" s="23">
        <f>EXP(-LN(2)/2)*AB70+(1-EXP(-LN(2)/2))/(LN(2)/2)*V71*Y71*VLOOKUP('Données projet'!$B$9,Paramètres!$A$1:$I$89,3,0)*0.475*44/12</f>
        <v>5.6674998012943685E-7</v>
      </c>
      <c r="AC71" s="24">
        <f t="shared" si="57"/>
        <v>48.26302933303409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105.30373366193402</v>
      </c>
      <c r="AO71" s="62">
        <f t="shared" si="90"/>
        <v>520.95204451110567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52.838488690167523</v>
      </c>
      <c r="AV71" s="23">
        <f>EXP(-LN(2)/25)*AV70+(1-EXP(-LN(2)/25))/(LN(2)/25)*Calculateur!AQ71*Calculateur!AS71*VLOOKUP('Données projet'!$B$10,Paramètres!$A$1:$I$89,3,0)*0.475*44/12</f>
        <v>1.999070310533019</v>
      </c>
      <c r="AW71" s="23">
        <f>EXP(-LN(2)/2)*AW70+(1-EXP(-LN(2)/2))/(LN(2)/2)*AQ71*AT71*VLOOKUP('Données projet'!$B$10,Paramètres!$A$1:$I$89,3,0)*0.475*44/12</f>
        <v>6.4395431178793764E-7</v>
      </c>
      <c r="AX71" s="23">
        <f t="shared" si="60"/>
        <v>54.837559644654853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94.406322320650759</v>
      </c>
      <c r="T72" s="62">
        <f t="shared" si="88"/>
        <v>462.7123879510612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45.591721210205641</v>
      </c>
      <c r="AA72" s="23">
        <f>EXP(-LN(2)/25)*AA71+(1-EXP(-LN(2)/25))/(LN(2)/25)*Calculateur!V72*Calculateur!X72*VLOOKUP('Données projet'!$B$9,Paramètres!$A$1:$I$89,3,0)*0.475*44/12</f>
        <v>1.7112888767522625</v>
      </c>
      <c r="AB72" s="23">
        <f>EXP(-LN(2)/2)*AB71+(1-EXP(-LN(2)/2))/(LN(2)/2)*V72*Y72*VLOOKUP('Données projet'!$B$9,Paramètres!$A$1:$I$89,3,0)*0.475*44/12</f>
        <v>4.0075275418686587E-7</v>
      </c>
      <c r="AC72" s="24">
        <f t="shared" si="57"/>
        <v>47.303010487710658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105.30373366193402</v>
      </c>
      <c r="AO72" s="62">
        <f t="shared" si="90"/>
        <v>520.95204451110567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51.802358155249159</v>
      </c>
      <c r="AV72" s="23">
        <f>EXP(-LN(2)/25)*AV71+(1-EXP(-LN(2)/25))/(LN(2)/25)*Calculateur!AQ72*Calculateur!AS72*VLOOKUP('Données projet'!$B$10,Paramètres!$A$1:$I$89,3,0)*0.475*44/12</f>
        <v>1.9444056277649548</v>
      </c>
      <c r="AW72" s="23">
        <f>EXP(-LN(2)/2)*AW71+(1-EXP(-LN(2)/2))/(LN(2)/2)*AQ72*AT72*VLOOKUP('Données projet'!$B$10,Paramètres!$A$1:$I$89,3,0)*0.475*44/12</f>
        <v>4.5534446063956703E-7</v>
      </c>
      <c r="AX72" s="23">
        <f t="shared" si="60"/>
        <v>53.74676423835858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94.406322320650759</v>
      </c>
      <c r="T73" s="62">
        <f t="shared" si="88"/>
        <v>462.7123879510612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44.697695365477614</v>
      </c>
      <c r="AA73" s="23">
        <f>EXP(-LN(2)/25)*AA72+(1-EXP(-LN(2)/25))/(LN(2)/25)*Calculateur!V73*Calculateur!X73*VLOOKUP('Données projet'!$B$9,Paramètres!$A$1:$I$89,3,0)*0.475*44/12</f>
        <v>1.6644935924247011</v>
      </c>
      <c r="AB73" s="23">
        <f>EXP(-LN(2)/2)*AB72+(1-EXP(-LN(2)/2))/(LN(2)/2)*V73*Y73*VLOOKUP('Données projet'!$B$9,Paramètres!$A$1:$I$89,3,0)*0.475*44/12</f>
        <v>2.8337499006471842E-7</v>
      </c>
      <c r="AC73" s="24">
        <f t="shared" si="57"/>
        <v>46.362189241277299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105.30373366193402</v>
      </c>
      <c r="AO73" s="62">
        <f t="shared" si="90"/>
        <v>520.95204451110567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50.78654550814332</v>
      </c>
      <c r="AV73" s="23">
        <f>EXP(-LN(2)/25)*AV72+(1-EXP(-LN(2)/25))/(LN(2)/25)*Calculateur!AQ73*Calculateur!AS73*VLOOKUP('Données projet'!$B$10,Paramètres!$A$1:$I$89,3,0)*0.475*44/12</f>
        <v>1.8912357536218742</v>
      </c>
      <c r="AW73" s="23">
        <f>EXP(-LN(2)/2)*AW72+(1-EXP(-LN(2)/2))/(LN(2)/2)*AQ73*AT73*VLOOKUP('Données projet'!$B$10,Paramètres!$A$1:$I$89,3,0)*0.475*44/12</f>
        <v>3.2197715589396882E-7</v>
      </c>
      <c r="AX73" s="23">
        <f t="shared" si="60"/>
        <v>52.677781583742345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94.406322320650759</v>
      </c>
      <c r="T74" s="62">
        <f t="shared" si="88"/>
        <v>462.7123879510612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43.821200822262782</v>
      </c>
      <c r="AA74" s="23">
        <f>EXP(-LN(2)/25)*AA73+(1-EXP(-LN(2)/25))/(LN(2)/25)*Calculateur!V74*Calculateur!X74*VLOOKUP('Données projet'!$B$9,Paramètres!$A$1:$I$89,3,0)*0.475*44/12</f>
        <v>1.6189779276079339</v>
      </c>
      <c r="AB74" s="23">
        <f>EXP(-LN(2)/2)*AB73+(1-EXP(-LN(2)/2))/(LN(2)/2)*V74*Y74*VLOOKUP('Données projet'!$B$9,Paramètres!$A$1:$I$89,3,0)*0.475*44/12</f>
        <v>2.0037637709343293E-7</v>
      </c>
      <c r="AC74" s="24">
        <f t="shared" si="57"/>
        <v>45.440178950247095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105.30373366193402</v>
      </c>
      <c r="AO74" s="62">
        <f t="shared" si="90"/>
        <v>520.95204451110567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49.790652327462688</v>
      </c>
      <c r="AV74" s="23">
        <f>EXP(-LN(2)/25)*AV73+(1-EXP(-LN(2)/25))/(LN(2)/25)*Calculateur!AQ74*Calculateur!AS74*VLOOKUP('Données projet'!$B$10,Paramètres!$A$1:$I$89,3,0)*0.475*44/12</f>
        <v>1.8395198124833183</v>
      </c>
      <c r="AW74" s="23">
        <f>EXP(-LN(2)/2)*AW73+(1-EXP(-LN(2)/2))/(LN(2)/2)*AQ74*AT74*VLOOKUP('Données projet'!$B$10,Paramètres!$A$1:$I$89,3,0)*0.475*44/12</f>
        <v>2.2767223031978351E-7</v>
      </c>
      <c r="AX74" s="23">
        <f t="shared" si="60"/>
        <v>51.630172367618236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94.406322320650759</v>
      </c>
      <c r="T75" s="62">
        <f t="shared" si="88"/>
        <v>462.7123879510612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42.961893802431511</v>
      </c>
      <c r="AA75" s="23">
        <f>EXP(-LN(2)/25)*AA74+(1-EXP(-LN(2)/25))/(LN(2)/25)*Calculateur!V75*Calculateur!X75*VLOOKUP('Données projet'!$B$9,Paramètres!$A$1:$I$89,3,0)*0.475*44/12</f>
        <v>1.574706891039146</v>
      </c>
      <c r="AB75" s="23">
        <f>EXP(-LN(2)/2)*AB74+(1-EXP(-LN(2)/2))/(LN(2)/2)*V75*Y75*VLOOKUP('Données projet'!$B$9,Paramètres!$A$1:$I$89,3,0)*0.475*44/12</f>
        <v>1.4168749503235921E-7</v>
      </c>
      <c r="AC75" s="24">
        <f t="shared" si="57"/>
        <v>44.536600835158154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105.30373366193402</v>
      </c>
      <c r="AO75" s="62">
        <f t="shared" si="90"/>
        <v>520.95204451110567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48.814288004620344</v>
      </c>
      <c r="AV75" s="23">
        <f>EXP(-LN(2)/25)*AV74+(1-EXP(-LN(2)/25))/(LN(2)/25)*Calculateur!AQ75*Calculateur!AS75*VLOOKUP('Données projet'!$B$10,Paramètres!$A$1:$I$89,3,0)*0.475*44/12</f>
        <v>1.7892180464748193</v>
      </c>
      <c r="AW75" s="23">
        <f>EXP(-LN(2)/2)*AW74+(1-EXP(-LN(2)/2))/(LN(2)/2)*AQ75*AT75*VLOOKUP('Données projet'!$B$10,Paramètres!$A$1:$I$89,3,0)*0.475*44/12</f>
        <v>1.6098857794698441E-7</v>
      </c>
      <c r="AX75" s="23">
        <f t="shared" si="60"/>
        <v>50.603506212083744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94.406322320650759</v>
      </c>
      <c r="T76" s="62">
        <f t="shared" si="88"/>
        <v>462.7123879510612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42.119437269133606</v>
      </c>
      <c r="AA76" s="23">
        <f>EXP(-LN(2)/25)*AA75+(1-EXP(-LN(2)/25))/(LN(2)/25)*Calculateur!V76*Calculateur!X76*VLOOKUP('Données projet'!$B$9,Paramètres!$A$1:$I$89,3,0)*0.475*44/12</f>
        <v>1.5316464482934442</v>
      </c>
      <c r="AB76" s="23">
        <f>EXP(-LN(2)/2)*AB75+(1-EXP(-LN(2)/2))/(LN(2)/2)*V76*Y76*VLOOKUP('Données projet'!$B$9,Paramètres!$A$1:$I$89,3,0)*0.475*44/12</f>
        <v>1.0018818854671647E-7</v>
      </c>
      <c r="AC76" s="24">
        <f t="shared" si="57"/>
        <v>43.651083817615238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105.30373366193402</v>
      </c>
      <c r="AO76" s="62">
        <f t="shared" si="90"/>
        <v>520.95204451110567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47.857069590625507</v>
      </c>
      <c r="AV76" s="23">
        <f>EXP(-LN(2)/25)*AV75+(1-EXP(-LN(2)/25))/(LN(2)/25)*Calculateur!AQ76*Calculateur!AS76*VLOOKUP('Données projet'!$B$10,Paramètres!$A$1:$I$89,3,0)*0.475*44/12</f>
        <v>1.7402917849030777</v>
      </c>
      <c r="AW76" s="23">
        <f>EXP(-LN(2)/2)*AW75+(1-EXP(-LN(2)/2))/(LN(2)/2)*AQ76*AT76*VLOOKUP('Données projet'!$B$10,Paramètres!$A$1:$I$89,3,0)*0.475*44/12</f>
        <v>1.1383611515989176E-7</v>
      </c>
      <c r="AX76" s="23">
        <f t="shared" si="60"/>
        <v>49.597361489364701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94.406322320650759</v>
      </c>
      <c r="T77" s="62">
        <f t="shared" si="88"/>
        <v>462.7123879510612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41.293500794605919</v>
      </c>
      <c r="AA77" s="23">
        <f>EXP(-LN(2)/25)*AA76+(1-EXP(-LN(2)/25))/(LN(2)/25)*Calculateur!V77*Calculateur!X77*VLOOKUP('Données projet'!$B$9,Paramètres!$A$1:$I$89,3,0)*0.475*44/12</f>
        <v>1.489763495619074</v>
      </c>
      <c r="AB77" s="23">
        <f>EXP(-LN(2)/2)*AB76+(1-EXP(-LN(2)/2))/(LN(2)/2)*V77*Y77*VLOOKUP('Données projet'!$B$9,Paramètres!$A$1:$I$89,3,0)*0.475*44/12</f>
        <v>7.0843747516179606E-8</v>
      </c>
      <c r="AC77" s="24">
        <f t="shared" si="57"/>
        <v>42.783264361068738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105.30373366193402</v>
      </c>
      <c r="AO77" s="62">
        <f t="shared" si="90"/>
        <v>520.95204451110567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46.918621645883526</v>
      </c>
      <c r="AV77" s="23">
        <f>EXP(-LN(2)/25)*AV76+(1-EXP(-LN(2)/25))/(LN(2)/25)*Calculateur!AQ77*Calculateur!AS77*VLOOKUP('Données projet'!$B$10,Paramètres!$A$1:$I$89,3,0)*0.475*44/12</f>
        <v>1.6927034145269355</v>
      </c>
      <c r="AW77" s="23">
        <f>EXP(-LN(2)/2)*AW76+(1-EXP(-LN(2)/2))/(LN(2)/2)*AQ77*AT77*VLOOKUP('Données projet'!$B$10,Paramètres!$A$1:$I$89,3,0)*0.475*44/12</f>
        <v>8.0494288973492205E-8</v>
      </c>
      <c r="AX77" s="23">
        <f t="shared" si="60"/>
        <v>48.611325140904754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94.406322320650759</v>
      </c>
      <c r="T78" s="62">
        <f t="shared" si="88"/>
        <v>462.7123879510612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40.483760430572218</v>
      </c>
      <c r="AA78" s="23">
        <f>EXP(-LN(2)/25)*AA77+(1-EXP(-LN(2)/25))/(LN(2)/25)*Calculateur!V78*Calculateur!X78*VLOOKUP('Données projet'!$B$9,Paramètres!$A$1:$I$89,3,0)*0.475*44/12</f>
        <v>1.4490258344881131</v>
      </c>
      <c r="AB78" s="23">
        <f>EXP(-LN(2)/2)*AB77+(1-EXP(-LN(2)/2))/(LN(2)/2)*V78*Y78*VLOOKUP('Données projet'!$B$9,Paramètres!$A$1:$I$89,3,0)*0.475*44/12</f>
        <v>5.0094094273358233E-8</v>
      </c>
      <c r="AC78" s="24">
        <f t="shared" si="57"/>
        <v>41.932786315154424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105.30373366193402</v>
      </c>
      <c r="AO78" s="62">
        <f t="shared" si="90"/>
        <v>520.95204451110567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45.998576092941207</v>
      </c>
      <c r="AV78" s="23">
        <f>EXP(-LN(2)/25)*AV77+(1-EXP(-LN(2)/25))/(LN(2)/25)*Calculateur!AQ78*Calculateur!AS78*VLOOKUP('Données projet'!$B$10,Paramètres!$A$1:$I$89,3,0)*0.475*44/12</f>
        <v>1.6464163506412925</v>
      </c>
      <c r="AW78" s="23">
        <f>EXP(-LN(2)/2)*AW77+(1-EXP(-LN(2)/2))/(LN(2)/2)*AQ78*AT78*VLOOKUP('Données projet'!$B$10,Paramètres!$A$1:$I$89,3,0)*0.475*44/12</f>
        <v>5.6918057579945879E-8</v>
      </c>
      <c r="AX78" s="23">
        <f t="shared" si="60"/>
        <v>47.644992500500557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94.406322320650759</v>
      </c>
      <c r="T79" s="62">
        <f t="shared" si="88"/>
        <v>462.7123879510612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39.689898581184359</v>
      </c>
      <c r="AA79" s="23">
        <f>EXP(-LN(2)/25)*AA78+(1-EXP(-LN(2)/25))/(LN(2)/25)*Calculateur!V79*Calculateur!X79*VLOOKUP('Données projet'!$B$9,Paramètres!$A$1:$I$89,3,0)*0.475*44/12</f>
        <v>1.4094021468430789</v>
      </c>
      <c r="AB79" s="23">
        <f>EXP(-LN(2)/2)*AB78+(1-EXP(-LN(2)/2))/(LN(2)/2)*V79*Y79*VLOOKUP('Données projet'!$B$9,Paramètres!$A$1:$I$89,3,0)*0.475*44/12</f>
        <v>3.5421873758089803E-8</v>
      </c>
      <c r="AC79" s="24">
        <f t="shared" si="57"/>
        <v>41.099300763449314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105.30373366193402</v>
      </c>
      <c r="AO79" s="62">
        <f t="shared" si="90"/>
        <v>520.95204451110567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45.096572072119713</v>
      </c>
      <c r="AV79" s="23">
        <f>EXP(-LN(2)/25)*AV78+(1-EXP(-LN(2)/25))/(LN(2)/25)*Calculateur!AQ79*Calculateur!AS79*VLOOKUP('Données projet'!$B$10,Paramètres!$A$1:$I$89,3,0)*0.475*44/12</f>
        <v>1.6013950089517335</v>
      </c>
      <c r="AW79" s="23">
        <f>EXP(-LN(2)/2)*AW78+(1-EXP(-LN(2)/2))/(LN(2)/2)*AQ79*AT79*VLOOKUP('Données projet'!$B$10,Paramètres!$A$1:$I$89,3,0)*0.475*44/12</f>
        <v>4.0247144486746103E-8</v>
      </c>
      <c r="AX79" s="23">
        <f t="shared" si="60"/>
        <v>46.697967121318591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94.406322320650759</v>
      </c>
      <c r="T80" s="62">
        <f t="shared" si="88"/>
        <v>462.7123879510612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38.911603878455082</v>
      </c>
      <c r="AA80" s="23">
        <f>EXP(-LN(2)/25)*AA79+(1-EXP(-LN(2)/25))/(LN(2)/25)*Calculateur!V80*Calculateur!X80*VLOOKUP('Données projet'!$B$9,Paramètres!$A$1:$I$89,3,0)*0.475*44/12</f>
        <v>1.3708619710204173</v>
      </c>
      <c r="AB80" s="23">
        <f>EXP(-LN(2)/2)*AB79+(1-EXP(-LN(2)/2))/(LN(2)/2)*V80*Y80*VLOOKUP('Données projet'!$B$9,Paramètres!$A$1:$I$89,3,0)*0.475*44/12</f>
        <v>2.5047047136679117E-8</v>
      </c>
      <c r="AC80" s="24">
        <f t="shared" si="57"/>
        <v>40.282465874522551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105.30373366193402</v>
      </c>
      <c r="AO80" s="62">
        <f t="shared" si="90"/>
        <v>520.95204451110567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44.212255799978401</v>
      </c>
      <c r="AV80" s="23">
        <f>EXP(-LN(2)/25)*AV79+(1-EXP(-LN(2)/25))/(LN(2)/25)*Calculateur!AQ80*Calculateur!AS80*VLOOKUP('Données projet'!$B$10,Paramètres!$A$1:$I$89,3,0)*0.475*44/12</f>
        <v>1.5576047782182449</v>
      </c>
      <c r="AW80" s="23">
        <f>EXP(-LN(2)/2)*AW79+(1-EXP(-LN(2)/2))/(LN(2)/2)*AQ80*AT80*VLOOKUP('Données projet'!$B$10,Paramètres!$A$1:$I$89,3,0)*0.475*44/12</f>
        <v>2.8459028789972939E-8</v>
      </c>
      <c r="AX80" s="23">
        <f t="shared" si="60"/>
        <v>45.769860606655669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94.406322320650759</v>
      </c>
      <c r="T81" s="62">
        <f t="shared" si="88"/>
        <v>462.7123879510612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38.148571060133435</v>
      </c>
      <c r="AA81" s="23">
        <f>EXP(-LN(2)/25)*AA80+(1-EXP(-LN(2)/25))/(LN(2)/25)*Calculateur!V81*Calculateur!X81*VLOOKUP('Données projet'!$B$9,Paramètres!$A$1:$I$89,3,0)*0.475*44/12</f>
        <v>1.333375678332366</v>
      </c>
      <c r="AB81" s="23">
        <f>EXP(-LN(2)/2)*AB80+(1-EXP(-LN(2)/2))/(LN(2)/2)*V81*Y81*VLOOKUP('Données projet'!$B$9,Paramètres!$A$1:$I$89,3,0)*0.475*44/12</f>
        <v>1.7710936879044901E-8</v>
      </c>
      <c r="AC81" s="24">
        <f t="shared" si="57"/>
        <v>39.48194675617674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105.30373366193402</v>
      </c>
      <c r="AO81" s="62">
        <f t="shared" si="90"/>
        <v>520.95204451110567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43.345280430554112</v>
      </c>
      <c r="AV81" s="23">
        <f>EXP(-LN(2)/25)*AV80+(1-EXP(-LN(2)/25))/(LN(2)/25)*Calculateur!AQ81*Calculateur!AS81*VLOOKUP('Données projet'!$B$10,Paramètres!$A$1:$I$89,3,0)*0.475*44/12</f>
        <v>1.5150119936469917</v>
      </c>
      <c r="AW81" s="23">
        <f>EXP(-LN(2)/2)*AW80+(1-EXP(-LN(2)/2))/(LN(2)/2)*AQ81*AT81*VLOOKUP('Données projet'!$B$10,Paramètres!$A$1:$I$89,3,0)*0.475*44/12</f>
        <v>2.0123572243373051E-8</v>
      </c>
      <c r="AX81" s="23">
        <f t="shared" si="60"/>
        <v>44.860292444324678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94.406322320650759</v>
      </c>
      <c r="T82" s="62">
        <f t="shared" si="88"/>
        <v>462.7123879510612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37.40050084997501</v>
      </c>
      <c r="AA82" s="23">
        <f>EXP(-LN(2)/25)*AA81+(1-EXP(-LN(2)/25))/(LN(2)/25)*Calculateur!V82*Calculateur!X82*VLOOKUP('Données projet'!$B$9,Paramètres!$A$1:$I$89,3,0)*0.475*44/12</f>
        <v>1.2969144502891881</v>
      </c>
      <c r="AB82" s="23">
        <f>EXP(-LN(2)/2)*AB81+(1-EXP(-LN(2)/2))/(LN(2)/2)*V82*Y82*VLOOKUP('Données projet'!$B$9,Paramètres!$A$1:$I$89,3,0)*0.475*44/12</f>
        <v>1.2523523568339558E-8</v>
      </c>
      <c r="AC82" s="24">
        <f t="shared" si="57"/>
        <v>38.697415312787719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105.30373366193402</v>
      </c>
      <c r="AO82" s="62">
        <f t="shared" si="90"/>
        <v>520.95204451110567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42.495305919321474</v>
      </c>
      <c r="AV82" s="23">
        <f>EXP(-LN(2)/25)*AV81+(1-EXP(-LN(2)/25))/(LN(2)/25)*Calculateur!AQ82*Calculateur!AS82*VLOOKUP('Données projet'!$B$10,Paramètres!$A$1:$I$89,3,0)*0.475*44/12</f>
        <v>1.4735839110096967</v>
      </c>
      <c r="AW82" s="23">
        <f>EXP(-LN(2)/2)*AW81+(1-EXP(-LN(2)/2))/(LN(2)/2)*AQ82*AT82*VLOOKUP('Données projet'!$B$10,Paramètres!$A$1:$I$89,3,0)*0.475*44/12</f>
        <v>1.422951439498647E-8</v>
      </c>
      <c r="AX82" s="23">
        <f t="shared" si="60"/>
        <v>43.968889844560685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94.406322320650759</v>
      </c>
      <c r="T83" s="62">
        <f t="shared" si="88"/>
        <v>462.7123879510612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36.667099840360017</v>
      </c>
      <c r="AA83" s="23">
        <f>EXP(-LN(2)/25)*AA82+(1-EXP(-LN(2)/25))/(LN(2)/25)*Calculateur!V83*Calculateur!X83*VLOOKUP('Données projet'!$B$9,Paramètres!$A$1:$I$89,3,0)*0.475*44/12</f>
        <v>1.2614502564442633</v>
      </c>
      <c r="AB83" s="23">
        <f>EXP(-LN(2)/2)*AB82+(1-EXP(-LN(2)/2))/(LN(2)/2)*V83*Y83*VLOOKUP('Données projet'!$B$9,Paramètres!$A$1:$I$89,3,0)*0.475*44/12</f>
        <v>8.8554684395224507E-9</v>
      </c>
      <c r="AC83" s="24">
        <f t="shared" si="57"/>
        <v>37.928550105659745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105.30373366193402</v>
      </c>
      <c r="AO83" s="62">
        <f t="shared" si="90"/>
        <v>520.95204451110567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41.661998889820843</v>
      </c>
      <c r="AV83" s="23">
        <f>EXP(-LN(2)/25)*AV82+(1-EXP(-LN(2)/25))/(LN(2)/25)*Calculateur!AQ83*Calculateur!AS83*VLOOKUP('Données projet'!$B$10,Paramètres!$A$1:$I$89,3,0)*0.475*44/12</f>
        <v>1.4332886814707266</v>
      </c>
      <c r="AW83" s="23">
        <f>EXP(-LN(2)/2)*AW82+(1-EXP(-LN(2)/2))/(LN(2)/2)*AQ83*AT83*VLOOKUP('Données projet'!$B$10,Paramètres!$A$1:$I$89,3,0)*0.475*44/12</f>
        <v>1.0061786121686526E-8</v>
      </c>
      <c r="AX83" s="23">
        <f t="shared" si="60"/>
        <v>43.095287581353361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94.406322320650759</v>
      </c>
      <c r="T84" s="62">
        <f t="shared" si="88"/>
        <v>462.7123879510612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35.948080377213124</v>
      </c>
      <c r="AA84" s="23">
        <f>EXP(-LN(2)/25)*AA83+(1-EXP(-LN(2)/25))/(LN(2)/25)*Calculateur!V84*Calculateur!X84*VLOOKUP('Données projet'!$B$9,Paramètres!$A$1:$I$89,3,0)*0.475*44/12</f>
        <v>1.226955832845009</v>
      </c>
      <c r="AB84" s="23">
        <f>EXP(-LN(2)/2)*AB83+(1-EXP(-LN(2)/2))/(LN(2)/2)*V84*Y84*VLOOKUP('Données projet'!$B$9,Paramètres!$A$1:$I$89,3,0)*0.475*44/12</f>
        <v>6.2617617841697792E-9</v>
      </c>
      <c r="AC84" s="24">
        <f t="shared" si="57"/>
        <v>37.175036216319896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105.30373366193402</v>
      </c>
      <c r="AO84" s="62">
        <f t="shared" si="90"/>
        <v>520.95204451110567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40.845032502901624</v>
      </c>
      <c r="AV84" s="23">
        <f>EXP(-LN(2)/25)*AV83+(1-EXP(-LN(2)/25))/(LN(2)/25)*Calculateur!AQ84*Calculateur!AS84*VLOOKUP('Données projet'!$B$10,Paramètres!$A$1:$I$89,3,0)*0.475*44/12</f>
        <v>1.3940953271025336</v>
      </c>
      <c r="AW84" s="23">
        <f>EXP(-LN(2)/2)*AW83+(1-EXP(-LN(2)/2))/(LN(2)/2)*AQ84*AT84*VLOOKUP('Données projet'!$B$10,Paramètres!$A$1:$I$89,3,0)*0.475*44/12</f>
        <v>7.1147571974932348E-9</v>
      </c>
      <c r="AX84" s="23">
        <f t="shared" si="60"/>
        <v>42.239127837118914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94.406322320650759</v>
      </c>
      <c r="T85" s="62">
        <f t="shared" si="88"/>
        <v>462.7123879510612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35.243160447179974</v>
      </c>
      <c r="AA85" s="23">
        <f>EXP(-LN(2)/25)*AA84+(1-EXP(-LN(2)/25))/(LN(2)/25)*Calculateur!V85*Calculateur!X85*VLOOKUP('Données projet'!$B$9,Paramètres!$A$1:$I$89,3,0)*0.475*44/12</f>
        <v>1.1934046610730591</v>
      </c>
      <c r="AB85" s="23">
        <f>EXP(-LN(2)/2)*AB84+(1-EXP(-LN(2)/2))/(LN(2)/2)*V85*Y85*VLOOKUP('Données projet'!$B$9,Paramètres!$A$1:$I$89,3,0)*0.475*44/12</f>
        <v>4.4277342197612254E-9</v>
      </c>
      <c r="AC85" s="24">
        <f t="shared" si="57"/>
        <v>36.436565112680768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105.30373366193402</v>
      </c>
      <c r="AO85" s="62">
        <f t="shared" si="90"/>
        <v>520.95204451110567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40.044086328529595</v>
      </c>
      <c r="AV85" s="23">
        <f>EXP(-LN(2)/25)*AV84+(1-EXP(-LN(2)/25))/(LN(2)/25)*Calculateur!AQ85*Calculateur!AS85*VLOOKUP('Données projet'!$B$10,Paramètres!$A$1:$I$89,3,0)*0.475*44/12</f>
        <v>1.3559737170706279</v>
      </c>
      <c r="AW85" s="23">
        <f>EXP(-LN(2)/2)*AW84+(1-EXP(-LN(2)/2))/(LN(2)/2)*AQ85*AT85*VLOOKUP('Données projet'!$B$10,Paramètres!$A$1:$I$89,3,0)*0.475*44/12</f>
        <v>5.0308930608432628E-9</v>
      </c>
      <c r="AX85" s="23">
        <f t="shared" si="60"/>
        <v>41.400060050631112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94.406322320650759</v>
      </c>
      <c r="T86" s="62">
        <f t="shared" si="88"/>
        <v>462.7123879510612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34.552063567016077</v>
      </c>
      <c r="AA86" s="23">
        <f>EXP(-LN(2)/25)*AA85+(1-EXP(-LN(2)/25))/(LN(2)/25)*Calculateur!V86*Calculateur!X86*VLOOKUP('Données projet'!$B$9,Paramètres!$A$1:$I$89,3,0)*0.475*44/12</f>
        <v>1.1607709478575927</v>
      </c>
      <c r="AB86" s="23">
        <f>EXP(-LN(2)/2)*AB85+(1-EXP(-LN(2)/2))/(LN(2)/2)*V86*Y86*VLOOKUP('Données projet'!$B$9,Paramètres!$A$1:$I$89,3,0)*0.475*44/12</f>
        <v>3.1308808920848896E-9</v>
      </c>
      <c r="AC86" s="24">
        <f t="shared" si="57"/>
        <v>35.712834518004549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105.30373366193402</v>
      </c>
      <c r="AO86" s="62">
        <f t="shared" si="90"/>
        <v>520.95204451110567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39.258846220108076</v>
      </c>
      <c r="AV86" s="23">
        <f>EXP(-LN(2)/25)*AV85+(1-EXP(-LN(2)/25))/(LN(2)/25)*Calculateur!AQ86*Calculateur!AS86*VLOOKUP('Données projet'!$B$10,Paramètres!$A$1:$I$89,3,0)*0.475*44/12</f>
        <v>1.3188945444697728</v>
      </c>
      <c r="AW86" s="23">
        <f>EXP(-LN(2)/2)*AW85+(1-EXP(-LN(2)/2))/(LN(2)/2)*AQ86*AT86*VLOOKUP('Données projet'!$B$10,Paramètres!$A$1:$I$89,3,0)*0.475*44/12</f>
        <v>3.5573785987466174E-9</v>
      </c>
      <c r="AX86" s="23">
        <f t="shared" si="60"/>
        <v>40.577740768135229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94.406322320650759</v>
      </c>
      <c r="T87" s="62">
        <f t="shared" si="88"/>
        <v>462.7123879510612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33.874518675144714</v>
      </c>
      <c r="AA87" s="23">
        <f>EXP(-LN(2)/25)*AA86+(1-EXP(-LN(2)/25))/(LN(2)/25)*Calculateur!V87*Calculateur!X87*VLOOKUP('Données projet'!$B$9,Paramètres!$A$1:$I$89,3,0)*0.475*44/12</f>
        <v>1.1290296052461357</v>
      </c>
      <c r="AB87" s="23">
        <f>EXP(-LN(2)/2)*AB86+(1-EXP(-LN(2)/2))/(LN(2)/2)*V87*Y87*VLOOKUP('Données projet'!$B$9,Paramètres!$A$1:$I$89,3,0)*0.475*44/12</f>
        <v>2.2138671098806127E-9</v>
      </c>
      <c r="AC87" s="24">
        <f t="shared" si="57"/>
        <v>35.003548282604719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105.30373366193402</v>
      </c>
      <c r="AO87" s="62">
        <f t="shared" si="90"/>
        <v>520.95204451110567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38.489004191263525</v>
      </c>
      <c r="AV87" s="23">
        <f>EXP(-LN(2)/25)*AV86+(1-EXP(-LN(2)/25))/(LN(2)/25)*Calculateur!AQ87*Calculateur!AS87*VLOOKUP('Données projet'!$B$10,Paramètres!$A$1:$I$89,3,0)*0.475*44/12</f>
        <v>1.2828293037935972</v>
      </c>
      <c r="AW87" s="23">
        <f>EXP(-LN(2)/2)*AW86+(1-EXP(-LN(2)/2))/(LN(2)/2)*AQ87*AT87*VLOOKUP('Données projet'!$B$10,Paramètres!$A$1:$I$89,3,0)*0.475*44/12</f>
        <v>2.5154465304216314E-9</v>
      </c>
      <c r="AX87" s="23">
        <f t="shared" si="60"/>
        <v>39.771833497572572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94.406322320650759</v>
      </c>
      <c r="T88" s="62">
        <f t="shared" si="88"/>
        <v>462.7123879510612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33.21026002534137</v>
      </c>
      <c r="AA88" s="23">
        <f>EXP(-LN(2)/25)*AA87+(1-EXP(-LN(2)/25))/(LN(2)/25)*Calculateur!V88*Calculateur!X88*VLOOKUP('Données projet'!$B$9,Paramètres!$A$1:$I$89,3,0)*0.475*44/12</f>
        <v>1.0981562313175937</v>
      </c>
      <c r="AB88" s="23">
        <f>EXP(-LN(2)/2)*AB87+(1-EXP(-LN(2)/2))/(LN(2)/2)*V88*Y88*VLOOKUP('Données projet'!$B$9,Paramètres!$A$1:$I$89,3,0)*0.475*44/12</f>
        <v>1.5654404460424448E-9</v>
      </c>
      <c r="AC88" s="24">
        <f t="shared" si="57"/>
        <v>34.308416258224405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105.30373366193402</v>
      </c>
      <c r="AO88" s="62">
        <f t="shared" si="90"/>
        <v>520.95204451110567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37.734258295047347</v>
      </c>
      <c r="AV88" s="23">
        <f>EXP(-LN(2)/25)*AV87+(1-EXP(-LN(2)/25))/(LN(2)/25)*Calculateur!AQ88*Calculateur!AS88*VLOOKUP('Données projet'!$B$10,Paramètres!$A$1:$I$89,3,0)*0.475*44/12</f>
        <v>1.2477502690203002</v>
      </c>
      <c r="AW88" s="23">
        <f>EXP(-LN(2)/2)*AW87+(1-EXP(-LN(2)/2))/(LN(2)/2)*AQ88*AT88*VLOOKUP('Données projet'!$B$10,Paramètres!$A$1:$I$89,3,0)*0.475*44/12</f>
        <v>1.7786892993733087E-9</v>
      </c>
      <c r="AX88" s="23">
        <f t="shared" si="60"/>
        <v>38.982008565846336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94.406322320650759</v>
      </c>
      <c r="T89" s="62">
        <f t="shared" si="88"/>
        <v>462.7123879510612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32.559027082502901</v>
      </c>
      <c r="AA89" s="23">
        <f>EXP(-LN(2)/25)*AA88+(1-EXP(-LN(2)/25))/(LN(2)/25)*Calculateur!V89*Calculateur!X89*VLOOKUP('Données projet'!$B$9,Paramètres!$A$1:$I$89,3,0)*0.475*44/12</f>
        <v>1.0681270914226877</v>
      </c>
      <c r="AB89" s="23">
        <f>EXP(-LN(2)/2)*AB88+(1-EXP(-LN(2)/2))/(LN(2)/2)*V89*Y89*VLOOKUP('Données projet'!$B$9,Paramètres!$A$1:$I$89,3,0)*0.475*44/12</f>
        <v>1.1069335549403063E-9</v>
      </c>
      <c r="AC89" s="24">
        <f t="shared" si="57"/>
        <v>33.627154175032523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105.30373366193402</v>
      </c>
      <c r="AO89" s="62">
        <f t="shared" si="90"/>
        <v>520.95204451110567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36.994312505506421</v>
      </c>
      <c r="AV89" s="23">
        <f>EXP(-LN(2)/25)*AV88+(1-EXP(-LN(2)/25))/(LN(2)/25)*Calculateur!AQ89*Calculateur!AS89*VLOOKUP('Données projet'!$B$10,Paramètres!$A$1:$I$89,3,0)*0.475*44/12</f>
        <v>1.2136304722976052</v>
      </c>
      <c r="AW89" s="23">
        <f>EXP(-LN(2)/2)*AW88+(1-EXP(-LN(2)/2))/(LN(2)/2)*AQ89*AT89*VLOOKUP('Données projet'!$B$10,Paramètres!$A$1:$I$89,3,0)*0.475*44/12</f>
        <v>1.2577232652108157E-9</v>
      </c>
      <c r="AX89" s="23">
        <f t="shared" si="60"/>
        <v>38.207942979061748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94.406322320650759</v>
      </c>
      <c r="T90" s="62">
        <f t="shared" si="88"/>
        <v>462.7123879510612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31.920564420460622</v>
      </c>
      <c r="AA90" s="23">
        <f>EXP(-LN(2)/25)*AA89+(1-EXP(-LN(2)/25))/(LN(2)/25)*Calculateur!V90*Calculateur!X90*VLOOKUP('Données projet'!$B$9,Paramètres!$A$1:$I$89,3,0)*0.475*44/12</f>
        <v>1.0389190999373719</v>
      </c>
      <c r="AB90" s="23">
        <f>EXP(-LN(2)/2)*AB89+(1-EXP(-LN(2)/2))/(LN(2)/2)*V90*Y90*VLOOKUP('Données projet'!$B$9,Paramètres!$A$1:$I$89,3,0)*0.475*44/12</f>
        <v>7.827202230212224E-10</v>
      </c>
      <c r="AC90" s="24">
        <f t="shared" si="57"/>
        <v>32.959483521180715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105.30373366193402</v>
      </c>
      <c r="AO90" s="62">
        <f t="shared" si="90"/>
        <v>520.95204451110567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36.268876601576032</v>
      </c>
      <c r="AV90" s="23">
        <f>EXP(-LN(2)/25)*AV89+(1-EXP(-LN(2)/25))/(LN(2)/25)*Calculateur!AQ90*Calculateur!AS90*VLOOKUP('Données projet'!$B$10,Paramètres!$A$1:$I$89,3,0)*0.475*44/12</f>
        <v>1.1804436832105745</v>
      </c>
      <c r="AW90" s="23">
        <f>EXP(-LN(2)/2)*AW89+(1-EXP(-LN(2)/2))/(LN(2)/2)*AQ90*AT90*VLOOKUP('Données projet'!$B$10,Paramètres!$A$1:$I$89,3,0)*0.475*44/12</f>
        <v>8.8934464968665435E-10</v>
      </c>
      <c r="AX90" s="23">
        <f t="shared" si="60"/>
        <v>37.449320285675952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94.406322320650759</v>
      </c>
      <c r="T91" s="62">
        <f t="shared" si="88"/>
        <v>462.7123879510612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31.294621621797219</v>
      </c>
      <c r="AA91" s="23">
        <f>EXP(-LN(2)/25)*AA90+(1-EXP(-LN(2)/25))/(LN(2)/25)*Calculateur!V91*Calculateur!X91*VLOOKUP('Données projet'!$B$9,Paramètres!$A$1:$I$89,3,0)*0.475*44/12</f>
        <v>1.0105098025152035</v>
      </c>
      <c r="AB91" s="23">
        <f>EXP(-LN(2)/2)*AB90+(1-EXP(-LN(2)/2))/(LN(2)/2)*V91*Y91*VLOOKUP('Données projet'!$B$9,Paramètres!$A$1:$I$89,3,0)*0.475*44/12</f>
        <v>5.5346677747015317E-10</v>
      </c>
      <c r="AC91" s="24">
        <f t="shared" si="57"/>
        <v>32.305131424865891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105.30373366193402</v>
      </c>
      <c r="AO91" s="62">
        <f t="shared" si="90"/>
        <v>520.95204451110567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35.557666053249505</v>
      </c>
      <c r="AV91" s="23">
        <f>EXP(-LN(2)/25)*AV90+(1-EXP(-LN(2)/25))/(LN(2)/25)*Calculateur!AQ91*Calculateur!AS91*VLOOKUP('Données projet'!$B$10,Paramètres!$A$1:$I$89,3,0)*0.475*44/12</f>
        <v>1.148164388616346</v>
      </c>
      <c r="AW91" s="23">
        <f>EXP(-LN(2)/2)*AW90+(1-EXP(-LN(2)/2))/(LN(2)/2)*AQ91*AT91*VLOOKUP('Données projet'!$B$10,Paramètres!$A$1:$I$89,3,0)*0.475*44/12</f>
        <v>6.2886163260540785E-10</v>
      </c>
      <c r="AX91" s="23">
        <f t="shared" si="60"/>
        <v>36.705830442494708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94.406322320650759</v>
      </c>
      <c r="T92" s="62">
        <f t="shared" si="88"/>
        <v>462.7123879510612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30.680953179628197</v>
      </c>
      <c r="AA92" s="23">
        <f>EXP(-LN(2)/25)*AA91+(1-EXP(-LN(2)/25))/(LN(2)/25)*Calculateur!V92*Calculateur!X92*VLOOKUP('Données projet'!$B$9,Paramètres!$A$1:$I$89,3,0)*0.475*44/12</f>
        <v>0.98287735882502425</v>
      </c>
      <c r="AB92" s="23">
        <f>EXP(-LN(2)/2)*AB91+(1-EXP(-LN(2)/2))/(LN(2)/2)*V92*Y92*VLOOKUP('Données projet'!$B$9,Paramètres!$A$1:$I$89,3,0)*0.475*44/12</f>
        <v>3.913601115106112E-10</v>
      </c>
      <c r="AC92" s="24">
        <f t="shared" si="57"/>
        <v>31.663830538844582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105.30373366193402</v>
      </c>
      <c r="AO92" s="62">
        <f t="shared" si="90"/>
        <v>520.95204451110567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34.860401909980062</v>
      </c>
      <c r="AV92" s="23">
        <f>EXP(-LN(2)/25)*AV91+(1-EXP(-LN(2)/25))/(LN(2)/25)*Calculateur!AQ92*Calculateur!AS92*VLOOKUP('Données projet'!$B$10,Paramètres!$A$1:$I$89,3,0)*0.475*44/12</f>
        <v>1.116767773030291</v>
      </c>
      <c r="AW92" s="23">
        <f>EXP(-LN(2)/2)*AW91+(1-EXP(-LN(2)/2))/(LN(2)/2)*AQ92*AT92*VLOOKUP('Données projet'!$B$10,Paramètres!$A$1:$I$89,3,0)*0.475*44/12</f>
        <v>4.4467232484332718E-10</v>
      </c>
      <c r="AX92" s="23">
        <f t="shared" si="60"/>
        <v>35.977169683455024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94.406322320650759</v>
      </c>
      <c r="T93" s="62">
        <f t="shared" si="88"/>
        <v>462.7123879510612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30.079318401309319</v>
      </c>
      <c r="AA93" s="23">
        <f>EXP(-LN(2)/25)*AA92+(1-EXP(-LN(2)/25))/(LN(2)/25)*Calculateur!V93*Calculateur!X93*VLOOKUP('Données projet'!$B$9,Paramètres!$A$1:$I$89,3,0)*0.475*44/12</f>
        <v>0.95600052576068006</v>
      </c>
      <c r="AB93" s="23">
        <f>EXP(-LN(2)/2)*AB92+(1-EXP(-LN(2)/2))/(LN(2)/2)*V93*Y93*VLOOKUP('Données projet'!$B$9,Paramètres!$A$1:$I$89,3,0)*0.475*44/12</f>
        <v>2.7673338873507659E-10</v>
      </c>
      <c r="AC93" s="24">
        <f t="shared" si="57"/>
        <v>31.035318927346733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105.30373366193402</v>
      </c>
      <c r="AO93" s="62">
        <f t="shared" si="90"/>
        <v>520.95204451110567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34.176810691270994</v>
      </c>
      <c r="AV93" s="23">
        <f>EXP(-LN(2)/25)*AV92+(1-EXP(-LN(2)/25))/(LN(2)/25)*Calculateur!AQ93*Calculateur!AS93*VLOOKUP('Données projet'!$B$10,Paramètres!$A$1:$I$89,3,0)*0.475*44/12</f>
        <v>1.0862296995485128</v>
      </c>
      <c r="AW93" s="23">
        <f>EXP(-LN(2)/2)*AW92+(1-EXP(-LN(2)/2))/(LN(2)/2)*AQ93*AT93*VLOOKUP('Données projet'!$B$10,Paramètres!$A$1:$I$89,3,0)*0.475*44/12</f>
        <v>3.1443081630270393E-10</v>
      </c>
      <c r="AX93" s="23">
        <f t="shared" si="60"/>
        <v>35.263040391133934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94.406322320650759</v>
      </c>
      <c r="T94" s="62">
        <f t="shared" si="88"/>
        <v>462.7123879510612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29.489481314032293</v>
      </c>
      <c r="AA94" s="23">
        <f>EXP(-LN(2)/25)*AA93+(1-EXP(-LN(2)/25))/(LN(2)/25)*Calculateur!V94*Calculateur!X94*VLOOKUP('Données projet'!$B$9,Paramètres!$A$1:$I$89,3,0)*0.475*44/12</f>
        <v>0.9298586411098716</v>
      </c>
      <c r="AB94" s="23">
        <f>EXP(-LN(2)/2)*AB93+(1-EXP(-LN(2)/2))/(LN(2)/2)*V94*Y94*VLOOKUP('Données projet'!$B$9,Paramètres!$A$1:$I$89,3,0)*0.475*44/12</f>
        <v>1.956800557553056E-10</v>
      </c>
      <c r="AC94" s="24">
        <f t="shared" si="57"/>
        <v>30.419339955337843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105.30373366193402</v>
      </c>
      <c r="AO94" s="62">
        <f t="shared" si="90"/>
        <v>520.95204451110567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33.506624279411341</v>
      </c>
      <c r="AV94" s="23">
        <f>EXP(-LN(2)/25)*AV93+(1-EXP(-LN(2)/25))/(LN(2)/25)*Calculateur!AQ94*Calculateur!AS94*VLOOKUP('Données projet'!$B$10,Paramètres!$A$1:$I$89,3,0)*0.475*44/12</f>
        <v>1.0565266912920215</v>
      </c>
      <c r="AW94" s="23">
        <f>EXP(-LN(2)/2)*AW93+(1-EXP(-LN(2)/2))/(LN(2)/2)*AQ94*AT94*VLOOKUP('Données projet'!$B$10,Paramètres!$A$1:$I$89,3,0)*0.475*44/12</f>
        <v>2.2233616242166359E-10</v>
      </c>
      <c r="AX94" s="23">
        <f t="shared" si="60"/>
        <v>34.563150970925697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94.406322320650759</v>
      </c>
      <c r="T95" s="62">
        <f t="shared" si="88"/>
        <v>462.7123879510612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28.911210572271671</v>
      </c>
      <c r="AA95" s="23">
        <f>EXP(-LN(2)/25)*AA94+(1-EXP(-LN(2)/25))/(LN(2)/25)*Calculateur!V95*Calculateur!X95*VLOOKUP('Données projet'!$B$9,Paramètres!$A$1:$I$89,3,0)*0.475*44/12</f>
        <v>0.90443160766958142</v>
      </c>
      <c r="AB95" s="23">
        <f>EXP(-LN(2)/2)*AB94+(1-EXP(-LN(2)/2))/(LN(2)/2)*V95*Y95*VLOOKUP('Données projet'!$B$9,Paramètres!$A$1:$I$89,3,0)*0.475*44/12</f>
        <v>1.3836669436753829E-10</v>
      </c>
      <c r="AC95" s="24">
        <f t="shared" si="57"/>
        <v>29.815642180079621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105.30373366193402</v>
      </c>
      <c r="AO95" s="62">
        <f t="shared" si="90"/>
        <v>520.95204451110567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32.849579814314907</v>
      </c>
      <c r="AV95" s="23">
        <f>EXP(-LN(2)/25)*AV94+(1-EXP(-LN(2)/25))/(LN(2)/25)*Calculateur!AQ95*Calculateur!AS95*VLOOKUP('Données projet'!$B$10,Paramètres!$A$1:$I$89,3,0)*0.475*44/12</f>
        <v>1.0276359133583173</v>
      </c>
      <c r="AW95" s="23">
        <f>EXP(-LN(2)/2)*AW94+(1-EXP(-LN(2)/2))/(LN(2)/2)*AQ95*AT95*VLOOKUP('Données projet'!$B$10,Paramètres!$A$1:$I$89,3,0)*0.475*44/12</f>
        <v>1.5721540815135196E-10</v>
      </c>
      <c r="AX95" s="23">
        <f t="shared" si="60"/>
        <v>33.877215727830439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94.406322320650759</v>
      </c>
      <c r="T96" s="62">
        <f t="shared" si="88"/>
        <v>462.7123879510612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28.344279367046649</v>
      </c>
      <c r="AA96" s="23">
        <f>EXP(-LN(2)/25)*AA95+(1-EXP(-LN(2)/25))/(LN(2)/25)*Calculateur!V96*Calculateur!X96*VLOOKUP('Données projet'!$B$9,Paramètres!$A$1:$I$89,3,0)*0.475*44/12</f>
        <v>0.87969987779586556</v>
      </c>
      <c r="AB96" s="23">
        <f>EXP(-LN(2)/2)*AB95+(1-EXP(-LN(2)/2))/(LN(2)/2)*V96*Y96*VLOOKUP('Données projet'!$B$9,Paramètres!$A$1:$I$89,3,0)*0.475*44/12</f>
        <v>9.78400278776528E-11</v>
      </c>
      <c r="AC96" s="24">
        <f t="shared" si="57"/>
        <v>29.223979244940356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105.30373366193402</v>
      </c>
      <c r="AO96" s="62">
        <f t="shared" si="90"/>
        <v>520.95204451110567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32.205419590421464</v>
      </c>
      <c r="AV96" s="23">
        <f>EXP(-LN(2)/25)*AV95+(1-EXP(-LN(2)/25))/(LN(2)/25)*Calculateur!AQ96*Calculateur!AS96*VLOOKUP('Données projet'!$B$10,Paramètres!$A$1:$I$89,3,0)*0.475*44/12</f>
        <v>0.99953515526651016</v>
      </c>
      <c r="AW96" s="23">
        <f>EXP(-LN(2)/2)*AW95+(1-EXP(-LN(2)/2))/(LN(2)/2)*AQ96*AT96*VLOOKUP('Données projet'!$B$10,Paramètres!$A$1:$I$89,3,0)*0.475*44/12</f>
        <v>1.1116808121083179E-10</v>
      </c>
      <c r="AX96" s="23">
        <f t="shared" si="60"/>
        <v>33.204954745799142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94.406322320650759</v>
      </c>
      <c r="T97" s="62">
        <f t="shared" si="88"/>
        <v>462.7123879510612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27.788465336962201</v>
      </c>
      <c r="AA97" s="23">
        <f>EXP(-LN(2)/25)*AA96+(1-EXP(-LN(2)/25))/(LN(2)/25)*Calculateur!V97*Calculateur!X97*VLOOKUP('Données projet'!$B$9,Paramètres!$A$1:$I$89,3,0)*0.475*44/12</f>
        <v>0.85564443837613158</v>
      </c>
      <c r="AB97" s="23">
        <f>EXP(-LN(2)/2)*AB96+(1-EXP(-LN(2)/2))/(LN(2)/2)*V97*Y97*VLOOKUP('Données projet'!$B$9,Paramètres!$A$1:$I$89,3,0)*0.475*44/12</f>
        <v>6.9183347183769146E-11</v>
      </c>
      <c r="AC97" s="24">
        <f t="shared" si="57"/>
        <v>28.644109775407514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105.30373366193402</v>
      </c>
      <c r="AO97" s="62">
        <f t="shared" si="90"/>
        <v>520.95204451110567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31.573890955619628</v>
      </c>
      <c r="AV97" s="23">
        <f>EXP(-LN(2)/25)*AV96+(1-EXP(-LN(2)/25))/(LN(2)/25)*Calculateur!AQ97*Calculateur!AS97*VLOOKUP('Données projet'!$B$10,Paramètres!$A$1:$I$89,3,0)*0.475*44/12</f>
        <v>0.97220281388247809</v>
      </c>
      <c r="AW97" s="23">
        <f>EXP(-LN(2)/2)*AW96+(1-EXP(-LN(2)/2))/(LN(2)/2)*AQ97*AT97*VLOOKUP('Données projet'!$B$10,Paramètres!$A$1:$I$89,3,0)*0.475*44/12</f>
        <v>7.8607704075675982E-11</v>
      </c>
      <c r="AX97" s="23">
        <f t="shared" si="60"/>
        <v>32.546093769580715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94.406322320650759</v>
      </c>
      <c r="T98" s="62">
        <f t="shared" si="88"/>
        <v>462.7123879510612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27.243550480994625</v>
      </c>
      <c r="AA98" s="23">
        <f>EXP(-LN(2)/25)*AA97+(1-EXP(-LN(2)/25))/(LN(2)/25)*Calculateur!V98*Calculateur!X98*VLOOKUP('Données projet'!$B$9,Paramètres!$A$1:$I$89,3,0)*0.475*44/12</f>
        <v>0.83224679621235087</v>
      </c>
      <c r="AB98" s="23">
        <f>EXP(-LN(2)/2)*AB97+(1-EXP(-LN(2)/2))/(LN(2)/2)*V98*Y98*VLOOKUP('Données projet'!$B$9,Paramètres!$A$1:$I$89,3,0)*0.475*44/12</f>
        <v>4.89200139388264E-11</v>
      </c>
      <c r="AC98" s="24">
        <f t="shared" si="57"/>
        <v>28.075797277255898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105.30373366193402</v>
      </c>
      <c r="AO98" s="62">
        <f t="shared" si="90"/>
        <v>520.95204451110567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30.954746212151825</v>
      </c>
      <c r="AV98" s="23">
        <f>EXP(-LN(2)/25)*AV97+(1-EXP(-LN(2)/25))/(LN(2)/25)*Calculateur!AQ98*Calculateur!AS98*VLOOKUP('Données projet'!$B$10,Paramètres!$A$1:$I$89,3,0)*0.475*44/12</f>
        <v>0.94561787681093779</v>
      </c>
      <c r="AW98" s="23">
        <f>EXP(-LN(2)/2)*AW97+(1-EXP(-LN(2)/2))/(LN(2)/2)*AQ98*AT98*VLOOKUP('Données projet'!$B$10,Paramètres!$A$1:$I$89,3,0)*0.475*44/12</f>
        <v>5.5584040605415897E-11</v>
      </c>
      <c r="AX98" s="23">
        <f t="shared" si="60"/>
        <v>31.90036408901835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94.406322320650759</v>
      </c>
      <c r="T99" s="62">
        <f t="shared" si="88"/>
        <v>462.7123879510612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26.709321072987329</v>
      </c>
      <c r="AA99" s="23">
        <f>EXP(-LN(2)/25)*AA98+(1-EXP(-LN(2)/25))/(LN(2)/25)*Calculateur!V99*Calculateur!X99*VLOOKUP('Données projet'!$B$9,Paramètres!$A$1:$I$89,3,0)*0.475*44/12</f>
        <v>0.80948896380396729</v>
      </c>
      <c r="AB99" s="23">
        <f>EXP(-LN(2)/2)*AB98+(1-EXP(-LN(2)/2))/(LN(2)/2)*V99*Y99*VLOOKUP('Données projet'!$B$9,Paramètres!$A$1:$I$89,3,0)*0.475*44/12</f>
        <v>3.4591673591884573E-11</v>
      </c>
      <c r="AC99" s="24">
        <f t="shared" si="57"/>
        <v>27.51881003682589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105.30373366193402</v>
      </c>
      <c r="AO99" s="62">
        <f t="shared" si="90"/>
        <v>520.95204451110567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30.347742519462418</v>
      </c>
      <c r="AV99" s="23">
        <f>EXP(-LN(2)/25)*AV98+(1-EXP(-LN(2)/25))/(LN(2)/25)*Calculateur!AQ99*Calculateur!AS99*VLOOKUP('Données projet'!$B$10,Paramètres!$A$1:$I$89,3,0)*0.475*44/12</f>
        <v>0.91975990624165982</v>
      </c>
      <c r="AW99" s="23">
        <f>EXP(-LN(2)/2)*AW98+(1-EXP(-LN(2)/2))/(LN(2)/2)*AQ99*AT99*VLOOKUP('Données projet'!$B$10,Paramètres!$A$1:$I$89,3,0)*0.475*44/12</f>
        <v>3.9303852037837991E-11</v>
      </c>
      <c r="AX99" s="23">
        <f t="shared" si="60"/>
        <v>31.26750242574338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94.406322320650759</v>
      </c>
      <c r="T100" s="62">
        <f t="shared" si="88"/>
        <v>462.7123879510612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26.185567577823292</v>
      </c>
      <c r="AA100" s="23">
        <f>EXP(-LN(2)/25)*AA99+(1-EXP(-LN(2)/25))/(LN(2)/25)*Calculateur!V100*Calculateur!X100*VLOOKUP('Données projet'!$B$9,Paramètres!$A$1:$I$89,3,0)*0.475*44/12</f>
        <v>0.78735344551957331</v>
      </c>
      <c r="AB100" s="23">
        <f>EXP(-LN(2)/2)*AB99+(1-EXP(-LN(2)/2))/(LN(2)/2)*V100*Y100*VLOOKUP('Données projet'!$B$9,Paramètres!$A$1:$I$89,3,0)*0.475*44/12</f>
        <v>2.44600069694132E-11</v>
      </c>
      <c r="AC100" s="24">
        <f t="shared" si="57"/>
        <v>26.972921023367327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105.30373366193402</v>
      </c>
      <c r="AO100" s="62">
        <f t="shared" si="90"/>
        <v>520.95204451110567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29.752641798950958</v>
      </c>
      <c r="AV100" s="23">
        <f>EXP(-LN(2)/25)*AV99+(1-EXP(-LN(2)/25))/(LN(2)/25)*Calculateur!AQ100*Calculateur!AS100*VLOOKUP('Données projet'!$B$10,Paramètres!$A$1:$I$89,3,0)*0.475*44/12</f>
        <v>0.89460902323741032</v>
      </c>
      <c r="AW100" s="23">
        <f>EXP(-LN(2)/2)*AW99+(1-EXP(-LN(2)/2))/(LN(2)/2)*AQ100*AT100*VLOOKUP('Données projet'!$B$10,Paramètres!$A$1:$I$89,3,0)*0.475*44/12</f>
        <v>2.7792020302707949E-11</v>
      </c>
      <c r="AX100" s="23">
        <f t="shared" si="60"/>
        <v>30.647250822216161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94.406322320650759</v>
      </c>
      <c r="T101" s="62">
        <f t="shared" si="88"/>
        <v>462.7123879510612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25.672084569241335</v>
      </c>
      <c r="AA101" s="23">
        <f>EXP(-LN(2)/25)*AA100+(1-EXP(-LN(2)/25))/(LN(2)/25)*Calculateur!V101*Calculateur!X101*VLOOKUP('Données projet'!$B$9,Paramètres!$A$1:$I$89,3,0)*0.475*44/12</f>
        <v>0.76582322414672244</v>
      </c>
      <c r="AB101" s="23">
        <f>EXP(-LN(2)/2)*AB100+(1-EXP(-LN(2)/2))/(LN(2)/2)*V101*Y101*VLOOKUP('Données projet'!$B$9,Paramètres!$A$1:$I$89,3,0)*0.475*44/12</f>
        <v>1.7295836795942287E-11</v>
      </c>
      <c r="AC101" s="24">
        <f t="shared" si="57"/>
        <v>26.437907793405351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105.30373366193402</v>
      </c>
      <c r="AO101" s="62">
        <f t="shared" si="90"/>
        <v>520.95204451110567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29.169210640593128</v>
      </c>
      <c r="AV101" s="23">
        <f>EXP(-LN(2)/25)*AV100+(1-EXP(-LN(2)/25))/(LN(2)/25)*Calculateur!AQ101*Calculateur!AS101*VLOOKUP('Données projet'!$B$10,Paramètres!$A$1:$I$89,3,0)*0.475*44/12</f>
        <v>0.8701458924515395</v>
      </c>
      <c r="AW101" s="23">
        <f>EXP(-LN(2)/2)*AW100+(1-EXP(-LN(2)/2))/(LN(2)/2)*AQ101*AT101*VLOOKUP('Données projet'!$B$10,Paramètres!$A$1:$I$89,3,0)*0.475*44/12</f>
        <v>1.9651926018918995E-11</v>
      </c>
      <c r="AX101" s="23">
        <f t="shared" si="60"/>
        <v>30.039356533064321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94.406322320650759</v>
      </c>
      <c r="T102" s="62">
        <f t="shared" si="88"/>
        <v>462.7123879510612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25.168670649263959</v>
      </c>
      <c r="AA102" s="23">
        <f>EXP(-LN(2)/25)*AA101+(1-EXP(-LN(2)/25))/(LN(2)/25)*Calculateur!V102*Calculateur!X102*VLOOKUP('Données projet'!$B$9,Paramètres!$A$1:$I$89,3,0)*0.475*44/12</f>
        <v>0.74488174780953731</v>
      </c>
      <c r="AB102" s="23">
        <f>EXP(-LN(2)/2)*AB101+(1-EXP(-LN(2)/2))/(LN(2)/2)*V102*Y102*VLOOKUP('Données projet'!$B$9,Paramètres!$A$1:$I$89,3,0)*0.475*44/12</f>
        <v>1.22300034847066E-11</v>
      </c>
      <c r="AC102" s="24">
        <f t="shared" si="57"/>
        <v>25.913552397085724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105.30373366193402</v>
      </c>
      <c r="AO102" s="62">
        <f t="shared" si="90"/>
        <v>520.95204451110567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28.597220211392827</v>
      </c>
      <c r="AV102" s="23">
        <f>EXP(-LN(2)/25)*AV101+(1-EXP(-LN(2)/25))/(LN(2)/25)*Calculateur!AQ102*Calculateur!AS102*VLOOKUP('Données projet'!$B$10,Paramètres!$A$1:$I$89,3,0)*0.475*44/12</f>
        <v>0.84635170726346842</v>
      </c>
      <c r="AW102" s="23">
        <f>EXP(-LN(2)/2)*AW101+(1-EXP(-LN(2)/2))/(LN(2)/2)*AQ102*AT102*VLOOKUP('Données projet'!$B$10,Paramètres!$A$1:$I$89,3,0)*0.475*44/12</f>
        <v>1.3896010151353974E-11</v>
      </c>
      <c r="AX102" s="23">
        <f t="shared" si="60"/>
        <v>29.443571918670191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94.406322320650759</v>
      </c>
      <c r="T103" s="62">
        <f t="shared" si="88"/>
        <v>462.7123879510612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24.675128369205165</v>
      </c>
      <c r="AA103" s="23">
        <f>EXP(-LN(2)/25)*AA102+(1-EXP(-LN(2)/25))/(LN(2)/25)*Calculateur!V103*Calculateur!X103*VLOOKUP('Données projet'!$B$9,Paramètres!$A$1:$I$89,3,0)*0.475*44/12</f>
        <v>0.72451291724405686</v>
      </c>
      <c r="AB103" s="23">
        <f>EXP(-LN(2)/2)*AB102+(1-EXP(-LN(2)/2))/(LN(2)/2)*V103*Y103*VLOOKUP('Données projet'!$B$9,Paramètres!$A$1:$I$89,3,0)*0.475*44/12</f>
        <v>8.6479183979711433E-12</v>
      </c>
      <c r="AC103" s="24">
        <f t="shared" si="57"/>
        <v>25.399641286457868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105.30373366193402</v>
      </c>
      <c r="AO103" s="62">
        <f t="shared" si="90"/>
        <v>520.95204451110567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28.036446165629432</v>
      </c>
      <c r="AV103" s="23">
        <f>EXP(-LN(2)/25)*AV102+(1-EXP(-LN(2)/25))/(LN(2)/25)*Calculateur!AQ103*Calculateur!AS103*VLOOKUP('Données projet'!$B$10,Paramètres!$A$1:$I$89,3,0)*0.475*44/12</f>
        <v>0.82320817532064694</v>
      </c>
      <c r="AW103" s="23">
        <f>EXP(-LN(2)/2)*AW102+(1-EXP(-LN(2)/2))/(LN(2)/2)*AQ103*AT103*VLOOKUP('Données projet'!$B$10,Paramètres!$A$1:$I$89,3,0)*0.475*44/12</f>
        <v>9.8259630094594977E-12</v>
      </c>
      <c r="AX103" s="23">
        <f t="shared" si="60"/>
        <v>28.859654340959906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94.406322320650759</v>
      </c>
      <c r="T104" s="62">
        <f t="shared" si="88"/>
        <v>462.7123879510612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24.191264152227259</v>
      </c>
      <c r="AA104" s="23">
        <f>EXP(-LN(2)/25)*AA103+(1-EXP(-LN(2)/25))/(LN(2)/25)*Calculateur!V104*Calculateur!X104*VLOOKUP('Données projet'!$B$9,Paramètres!$A$1:$I$89,3,0)*0.475*44/12</f>
        <v>0.70470107342153976</v>
      </c>
      <c r="AB104" s="23">
        <f>EXP(-LN(2)/2)*AB103+(1-EXP(-LN(2)/2))/(LN(2)/2)*V104*Y104*VLOOKUP('Données projet'!$B$9,Paramètres!$A$1:$I$89,3,0)*0.475*44/12</f>
        <v>6.1150017423533E-12</v>
      </c>
      <c r="AC104" s="24">
        <f t="shared" si="57"/>
        <v>24.895965225654912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105.30373366193402</v>
      </c>
      <c r="AO104" s="62">
        <f t="shared" si="90"/>
        <v>520.95204451110567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27.486668556865062</v>
      </c>
      <c r="AV104" s="23">
        <f>EXP(-LN(2)/25)*AV103+(1-EXP(-LN(2)/25))/(LN(2)/25)*Calculateur!AQ104*Calculateur!AS104*VLOOKUP('Données projet'!$B$10,Paramètres!$A$1:$I$89,3,0)*0.475*44/12</f>
        <v>0.80069750447586741</v>
      </c>
      <c r="AW104" s="23">
        <f>EXP(-LN(2)/2)*AW103+(1-EXP(-LN(2)/2))/(LN(2)/2)*AQ104*AT104*VLOOKUP('Données projet'!$B$10,Paramètres!$A$1:$I$89,3,0)*0.475*44/12</f>
        <v>6.9480050756769871E-12</v>
      </c>
      <c r="AX104" s="23">
        <f t="shared" si="60"/>
        <v>28.287366061347878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94.406322320650759</v>
      </c>
      <c r="T105" s="62">
        <f t="shared" si="88"/>
        <v>462.7123879510612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23.716888217416258</v>
      </c>
      <c r="AA105" s="23">
        <f>EXP(-LN(2)/25)*AA104+(1-EXP(-LN(2)/25))/(LN(2)/25)*Calculateur!V105*Calculateur!X105*VLOOKUP('Données projet'!$B$9,Paramètres!$A$1:$I$89,3,0)*0.475*44/12</f>
        <v>0.68543098551020887</v>
      </c>
      <c r="AB105" s="23">
        <f>EXP(-LN(2)/2)*AB104+(1-EXP(-LN(2)/2))/(LN(2)/2)*V105*Y105*VLOOKUP('Données projet'!$B$9,Paramètres!$A$1:$I$89,3,0)*0.475*44/12</f>
        <v>4.3239591989855717E-12</v>
      </c>
      <c r="AC105" s="24">
        <f t="shared" si="57"/>
        <v>24.402319202930791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105.30373366193402</v>
      </c>
      <c r="AO105" s="62">
        <f t="shared" si="90"/>
        <v>520.95204451110567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26.94767175167733</v>
      </c>
      <c r="AV105" s="23">
        <f>EXP(-LN(2)/25)*AV104+(1-EXP(-LN(2)/25))/(LN(2)/25)*Calculateur!AQ105*Calculateur!AS105*VLOOKUP('Données projet'!$B$10,Paramètres!$A$1:$I$89,3,0)*0.475*44/12</f>
        <v>0.77880238910912303</v>
      </c>
      <c r="AW105" s="23">
        <f>EXP(-LN(2)/2)*AW104+(1-EXP(-LN(2)/2))/(LN(2)/2)*AQ105*AT105*VLOOKUP('Données projet'!$B$10,Paramètres!$A$1:$I$89,3,0)*0.475*44/12</f>
        <v>4.9129815047297489E-12</v>
      </c>
      <c r="AX105" s="23">
        <f t="shared" si="60"/>
        <v>27.726474140791368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94.406322320650759</v>
      </c>
      <c r="T106" s="62">
        <f t="shared" si="88"/>
        <v>462.7123879510612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23.25181450534615</v>
      </c>
      <c r="AA106" s="23">
        <f>EXP(-LN(2)/25)*AA105+(1-EXP(-LN(2)/25))/(LN(2)/25)*Calculateur!V106*Calculateur!X106*VLOOKUP('Données projet'!$B$9,Paramètres!$A$1:$I$89,3,0)*0.475*44/12</f>
        <v>0.66668783916618324</v>
      </c>
      <c r="AB106" s="23">
        <f>EXP(-LN(2)/2)*AB105+(1-EXP(-LN(2)/2))/(LN(2)/2)*V106*Y106*VLOOKUP('Données projet'!$B$9,Paramètres!$A$1:$I$89,3,0)*0.475*44/12</f>
        <v>3.05750087117665E-12</v>
      </c>
      <c r="AC106" s="24">
        <f t="shared" si="57"/>
        <v>23.918502344515392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105.30373366193402</v>
      </c>
      <c r="AO106" s="62">
        <f t="shared" si="90"/>
        <v>520.95204451110567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26.41924434508374</v>
      </c>
      <c r="AV106" s="23">
        <f>EXP(-LN(2)/25)*AV105+(1-EXP(-LN(2)/25))/(LN(2)/25)*Calculateur!AQ106*Calculateur!AS106*VLOOKUP('Données projet'!$B$10,Paramètres!$A$1:$I$89,3,0)*0.475*44/12</f>
        <v>0.7575059968234964</v>
      </c>
      <c r="AW106" s="23">
        <f>EXP(-LN(2)/2)*AW105+(1-EXP(-LN(2)/2))/(LN(2)/2)*AQ106*AT106*VLOOKUP('Données projet'!$B$10,Paramètres!$A$1:$I$89,3,0)*0.475*44/12</f>
        <v>3.4740025378384936E-12</v>
      </c>
      <c r="AX106" s="23">
        <f t="shared" si="60"/>
        <v>27.176750341910711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94.406322320650759</v>
      </c>
      <c r="T107" s="62">
        <f t="shared" si="88"/>
        <v>462.7123879510612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22.795860605102785</v>
      </c>
      <c r="AA107" s="23">
        <f>EXP(-LN(2)/25)*AA106+(1-EXP(-LN(2)/25))/(LN(2)/25)*Calculateur!V107*Calculateur!X107*VLOOKUP('Données projet'!$B$9,Paramètres!$A$1:$I$89,3,0)*0.475*44/12</f>
        <v>0.64845722514459425</v>
      </c>
      <c r="AB107" s="23">
        <f>EXP(-LN(2)/2)*AB106+(1-EXP(-LN(2)/2))/(LN(2)/2)*V107*Y107*VLOOKUP('Données projet'!$B$9,Paramètres!$A$1:$I$89,3,0)*0.475*44/12</f>
        <v>2.1619795994927858E-12</v>
      </c>
      <c r="AC107" s="24">
        <f t="shared" si="57"/>
        <v>23.444317830249542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105.30373366193402</v>
      </c>
      <c r="AO107" s="62">
        <f t="shared" si="90"/>
        <v>520.95204451110567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25.901179077624558</v>
      </c>
      <c r="AV107" s="23">
        <f>EXP(-LN(2)/25)*AV106+(1-EXP(-LN(2)/25))/(LN(2)/25)*Calculateur!AQ107*Calculateur!AS107*VLOOKUP('Données projet'!$B$10,Paramètres!$A$1:$I$89,3,0)*0.475*44/12</f>
        <v>0.73679195550484877</v>
      </c>
      <c r="AW107" s="23">
        <f>EXP(-LN(2)/2)*AW106+(1-EXP(-LN(2)/2))/(LN(2)/2)*AQ107*AT107*VLOOKUP('Données projet'!$B$10,Paramètres!$A$1:$I$89,3,0)*0.475*44/12</f>
        <v>2.4564907523648744E-12</v>
      </c>
      <c r="AX107" s="23">
        <f t="shared" si="60"/>
        <v>26.637971033131862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94.406322320650759</v>
      </c>
      <c r="T108" s="62">
        <f t="shared" si="88"/>
        <v>462.7123879510612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22.348847682738771</v>
      </c>
      <c r="AA108" s="23">
        <f>EXP(-LN(2)/25)*AA107+(1-EXP(-LN(2)/25))/(LN(2)/25)*Calculateur!V108*Calculateur!X108*VLOOKUP('Données projet'!$B$9,Paramètres!$A$1:$I$89,3,0)*0.475*44/12</f>
        <v>0.63072512822213189</v>
      </c>
      <c r="AB108" s="23">
        <f>EXP(-LN(2)/2)*AB107+(1-EXP(-LN(2)/2))/(LN(2)/2)*V108*Y108*VLOOKUP('Données projet'!$B$9,Paramètres!$A$1:$I$89,3,0)*0.475*44/12</f>
        <v>1.528750435588325E-12</v>
      </c>
      <c r="AC108" s="24">
        <f t="shared" si="57"/>
        <v>22.979572810962431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105.30373366193402</v>
      </c>
      <c r="AO108" s="62">
        <f t="shared" si="90"/>
        <v>520.95204451110567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25.393272754071639</v>
      </c>
      <c r="AV108" s="23">
        <f>EXP(-LN(2)/25)*AV107+(1-EXP(-LN(2)/25))/(LN(2)/25)*Calculateur!AQ108*Calculateur!AS108*VLOOKUP('Données projet'!$B$10,Paramètres!$A$1:$I$89,3,0)*0.475*44/12</f>
        <v>0.71664434073536365</v>
      </c>
      <c r="AW108" s="23">
        <f>EXP(-LN(2)/2)*AW107+(1-EXP(-LN(2)/2))/(LN(2)/2)*AQ108*AT108*VLOOKUP('Données projet'!$B$10,Paramètres!$A$1:$I$89,3,0)*0.475*44/12</f>
        <v>1.7370012689192468E-12</v>
      </c>
      <c r="AX108" s="23">
        <f t="shared" si="60"/>
        <v>26.10991709480874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94.406322320650759</v>
      </c>
      <c r="T109" s="62">
        <f t="shared" si="88"/>
        <v>462.7123879510612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21.910600411131355</v>
      </c>
      <c r="AA109" s="23">
        <f>EXP(-LN(2)/25)*AA108+(1-EXP(-LN(2)/25))/(LN(2)/25)*Calculateur!V109*Calculateur!X109*VLOOKUP('Données projet'!$B$9,Paramètres!$A$1:$I$89,3,0)*0.475*44/12</f>
        <v>0.61347791642250471</v>
      </c>
      <c r="AB109" s="23">
        <f>EXP(-LN(2)/2)*AB108+(1-EXP(-LN(2)/2))/(LN(2)/2)*V109*Y109*VLOOKUP('Données projet'!$B$9,Paramètres!$A$1:$I$89,3,0)*0.475*44/12</f>
        <v>1.0809897997463929E-12</v>
      </c>
      <c r="AC109" s="24">
        <f t="shared" si="57"/>
        <v>22.524078327554939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105.30373366193402</v>
      </c>
      <c r="AO109" s="62">
        <f t="shared" si="90"/>
        <v>520.95204451110567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24.895326163731326</v>
      </c>
      <c r="AV109" s="23">
        <f>EXP(-LN(2)/25)*AV108+(1-EXP(-LN(2)/25))/(LN(2)/25)*Calculateur!AQ109*Calculateur!AS109*VLOOKUP('Données projet'!$B$10,Paramètres!$A$1:$I$89,3,0)*0.475*44/12</f>
        <v>0.69704766355126713</v>
      </c>
      <c r="AW109" s="23">
        <f>EXP(-LN(2)/2)*AW108+(1-EXP(-LN(2)/2))/(LN(2)/2)*AQ109*AT109*VLOOKUP('Données projet'!$B$10,Paramètres!$A$1:$I$89,3,0)*0.475*44/12</f>
        <v>1.2282453761824372E-12</v>
      </c>
      <c r="AX109" s="23">
        <f t="shared" si="60"/>
        <v>25.592373827283822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94.406322320650759</v>
      </c>
      <c r="T110" s="62">
        <f t="shared" si="88"/>
        <v>462.7123879510612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21.48094690121572</v>
      </c>
      <c r="AA110" s="23">
        <f>EXP(-LN(2)/25)*AA109+(1-EXP(-LN(2)/25))/(LN(2)/25)*Calculateur!V110*Calculateur!X110*VLOOKUP('Données projet'!$B$9,Paramètres!$A$1:$I$89,3,0)*0.475*44/12</f>
        <v>0.59670233053652977</v>
      </c>
      <c r="AB110" s="23">
        <f>EXP(-LN(2)/2)*AB109+(1-EXP(-LN(2)/2))/(LN(2)/2)*V110*Y110*VLOOKUP('Données projet'!$B$9,Paramètres!$A$1:$I$89,3,0)*0.475*44/12</f>
        <v>7.643752177941625E-13</v>
      </c>
      <c r="AC110" s="24">
        <f t="shared" si="57"/>
        <v>22.077649231753014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105.30373366193402</v>
      </c>
      <c r="AO110" s="62">
        <f t="shared" si="90"/>
        <v>520.95204451110567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24.407144002310154</v>
      </c>
      <c r="AV110" s="23">
        <f>EXP(-LN(2)/25)*AV109+(1-EXP(-LN(2)/25))/(LN(2)/25)*Calculateur!AQ110*Calculateur!AS110*VLOOKUP('Données projet'!$B$10,Paramètres!$A$1:$I$89,3,0)*0.475*44/12</f>
        <v>0.67798685853531426</v>
      </c>
      <c r="AW110" s="23">
        <f>EXP(-LN(2)/2)*AW109+(1-EXP(-LN(2)/2))/(LN(2)/2)*AQ110*AT110*VLOOKUP('Données projet'!$B$10,Paramètres!$A$1:$I$89,3,0)*0.475*44/12</f>
        <v>8.6850063445962339E-13</v>
      </c>
      <c r="AX110" s="23">
        <f t="shared" si="60"/>
        <v>25.085130860846334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94.406322320650759</v>
      </c>
      <c r="T111" s="62">
        <f t="shared" si="88"/>
        <v>462.7123879510612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21.059718634566767</v>
      </c>
      <c r="AA111" s="23">
        <f>EXP(-LN(2)/25)*AA110+(1-EXP(-LN(2)/25))/(LN(2)/25)*Calculateur!V111*Calculateur!X111*VLOOKUP('Données projet'!$B$9,Paramètres!$A$1:$I$89,3,0)*0.475*44/12</f>
        <v>0.58038547392879658</v>
      </c>
      <c r="AB111" s="23">
        <f>EXP(-LN(2)/2)*AB110+(1-EXP(-LN(2)/2))/(LN(2)/2)*V111*Y111*VLOOKUP('Données projet'!$B$9,Paramètres!$A$1:$I$89,3,0)*0.475*44/12</f>
        <v>5.4049489987319646E-13</v>
      </c>
      <c r="AC111" s="24">
        <f t="shared" si="57"/>
        <v>21.640104108496104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105.30373366193402</v>
      </c>
      <c r="AO111" s="62">
        <f t="shared" si="90"/>
        <v>520.95204451110567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23.928534795312736</v>
      </c>
      <c r="AV111" s="23">
        <f>EXP(-LN(2)/25)*AV110+(1-EXP(-LN(2)/25))/(LN(2)/25)*Calculateur!AQ111*Calculateur!AS111*VLOOKUP('Données projet'!$B$10,Paramètres!$A$1:$I$89,3,0)*0.475*44/12</f>
        <v>0.65944727223488675</v>
      </c>
      <c r="AW111" s="23">
        <f>EXP(-LN(2)/2)*AW110+(1-EXP(-LN(2)/2))/(LN(2)/2)*AQ111*AT111*VLOOKUP('Données projet'!$B$10,Paramètres!$A$1:$I$89,3,0)*0.475*44/12</f>
        <v>6.1412268809121861E-13</v>
      </c>
      <c r="AX111" s="23">
        <f t="shared" si="60"/>
        <v>24.587982067548236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94.406322320650759</v>
      </c>
      <c r="T112" s="62">
        <f t="shared" si="88"/>
        <v>462.7123879510612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20.646750397302927</v>
      </c>
      <c r="AA112" s="23">
        <f>EXP(-LN(2)/25)*AA111+(1-EXP(-LN(2)/25))/(LN(2)/25)*Calculateur!V112*Calculateur!X112*VLOOKUP('Données projet'!$B$9,Paramètres!$A$1:$I$89,3,0)*0.475*44/12</f>
        <v>0.56451480262306808</v>
      </c>
      <c r="AB112" s="23">
        <f>EXP(-LN(2)/2)*AB111+(1-EXP(-LN(2)/2))/(LN(2)/2)*V112*Y112*VLOOKUP('Données projet'!$B$9,Paramètres!$A$1:$I$89,3,0)*0.475*44/12</f>
        <v>3.8218760889708125E-13</v>
      </c>
      <c r="AC112" s="24">
        <f t="shared" si="57"/>
        <v>21.21126519992638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105.30373366193402</v>
      </c>
      <c r="AO112" s="62">
        <f t="shared" si="90"/>
        <v>520.95204451110567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23.459310822941745</v>
      </c>
      <c r="AV112" s="23">
        <f>EXP(-LN(2)/25)*AV111+(1-EXP(-LN(2)/25))/(LN(2)/25)*Calculateur!AQ112*Calculateur!AS112*VLOOKUP('Données projet'!$B$10,Paramètres!$A$1:$I$89,3,0)*0.475*44/12</f>
        <v>0.64141465189679892</v>
      </c>
      <c r="AW112" s="23">
        <f>EXP(-LN(2)/2)*AW111+(1-EXP(-LN(2)/2))/(LN(2)/2)*AQ112*AT112*VLOOKUP('Données projet'!$B$10,Paramètres!$A$1:$I$89,3,0)*0.475*44/12</f>
        <v>4.342503172298117E-13</v>
      </c>
      <c r="AX112" s="23">
        <f t="shared" si="60"/>
        <v>24.100725474838978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94.406322320650759</v>
      </c>
      <c r="T113" s="62">
        <f t="shared" si="88"/>
        <v>462.7123879510612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20.241880215286077</v>
      </c>
      <c r="AA113" s="23">
        <f>EXP(-LN(2)/25)*AA112+(1-EXP(-LN(2)/25))/(LN(2)/25)*Calculateur!V113*Calculateur!X113*VLOOKUP('Données projet'!$B$9,Paramètres!$A$1:$I$89,3,0)*0.475*44/12</f>
        <v>0.54907811565879705</v>
      </c>
      <c r="AB113" s="23">
        <f>EXP(-LN(2)/2)*AB112+(1-EXP(-LN(2)/2))/(LN(2)/2)*V113*Y113*VLOOKUP('Données projet'!$B$9,Paramètres!$A$1:$I$89,3,0)*0.475*44/12</f>
        <v>2.7024744993659823E-13</v>
      </c>
      <c r="AC113" s="24">
        <f t="shared" si="57"/>
        <v>20.790958330945145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105.30373366193402</v>
      </c>
      <c r="AO113" s="62">
        <f t="shared" si="90"/>
        <v>520.95204451110567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22.999288046470586</v>
      </c>
      <c r="AV113" s="23">
        <f>EXP(-LN(2)/25)*AV112+(1-EXP(-LN(2)/25))/(LN(2)/25)*Calculateur!AQ113*Calculateur!AS113*VLOOKUP('Données projet'!$B$10,Paramètres!$A$1:$I$89,3,0)*0.475*44/12</f>
        <v>0.62387513451015042</v>
      </c>
      <c r="AW113" s="23">
        <f>EXP(-LN(2)/2)*AW112+(1-EXP(-LN(2)/2))/(LN(2)/2)*AQ113*AT113*VLOOKUP('Données projet'!$B$10,Paramètres!$A$1:$I$89,3,0)*0.475*44/12</f>
        <v>3.070613440456093E-13</v>
      </c>
      <c r="AX113" s="23">
        <f t="shared" si="60"/>
        <v>23.623163180981042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94.406322320650759</v>
      </c>
      <c r="T114" s="62">
        <f t="shared" si="88"/>
        <v>462.7123879510612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19.844949290592151</v>
      </c>
      <c r="AA114" s="23">
        <f>EXP(-LN(2)/25)*AA113+(1-EXP(-LN(2)/25))/(LN(2)/25)*Calculateur!V114*Calculateur!X114*VLOOKUP('Données projet'!$B$9,Paramètres!$A$1:$I$89,3,0)*0.475*44/12</f>
        <v>0.53406354571134407</v>
      </c>
      <c r="AB114" s="23">
        <f>EXP(-LN(2)/2)*AB113+(1-EXP(-LN(2)/2))/(LN(2)/2)*V114*Y114*VLOOKUP('Données projet'!$B$9,Paramètres!$A$1:$I$89,3,0)*0.475*44/12</f>
        <v>1.9109380444854062E-13</v>
      </c>
      <c r="AC114" s="24">
        <f t="shared" si="57"/>
        <v>20.379012836303687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105.30373366193402</v>
      </c>
      <c r="AO114" s="62">
        <f t="shared" si="90"/>
        <v>520.95204451110567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22.548286036059839</v>
      </c>
      <c r="AV114" s="23">
        <f>EXP(-LN(2)/25)*AV113+(1-EXP(-LN(2)/25))/(LN(2)/25)*Calculateur!AQ114*Calculateur!AS114*VLOOKUP('Données projet'!$B$10,Paramètres!$A$1:$I$89,3,0)*0.475*44/12</f>
        <v>0.60681523614880295</v>
      </c>
      <c r="AW114" s="23">
        <f>EXP(-LN(2)/2)*AW113+(1-EXP(-LN(2)/2))/(LN(2)/2)*AQ114*AT114*VLOOKUP('Données projet'!$B$10,Paramètres!$A$1:$I$89,3,0)*0.475*44/12</f>
        <v>2.1712515861490585E-13</v>
      </c>
      <c r="AX114" s="23">
        <f t="shared" si="60"/>
        <v>23.15510127220886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94.406322320650759</v>
      </c>
      <c r="T115" s="62">
        <f t="shared" si="88"/>
        <v>462.7123879510612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19.455801939227513</v>
      </c>
      <c r="AA115" s="23">
        <f>EXP(-LN(2)/25)*AA114+(1-EXP(-LN(2)/25))/(LN(2)/25)*Calculateur!V115*Calculateur!X115*VLOOKUP('Données projet'!$B$9,Paramètres!$A$1:$I$89,3,0)*0.475*44/12</f>
        <v>0.51945954996868615</v>
      </c>
      <c r="AB115" s="23">
        <f>EXP(-LN(2)/2)*AB114+(1-EXP(-LN(2)/2))/(LN(2)/2)*V115*Y115*VLOOKUP('Données projet'!$B$9,Paramètres!$A$1:$I$89,3,0)*0.475*44/12</f>
        <v>1.3512372496829911E-13</v>
      </c>
      <c r="AC115" s="24">
        <f t="shared" si="57"/>
        <v>19.975261489196335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105.30373366193402</v>
      </c>
      <c r="AO115" s="62">
        <f t="shared" si="90"/>
        <v>520.95204451110567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22.106127899989183</v>
      </c>
      <c r="AV115" s="23">
        <f>EXP(-LN(2)/25)*AV114+(1-EXP(-LN(2)/25))/(LN(2)/25)*Calculateur!AQ115*Calculateur!AS115*VLOOKUP('Données projet'!$B$10,Paramètres!$A$1:$I$89,3,0)*0.475*44/12</f>
        <v>0.59022184160528757</v>
      </c>
      <c r="AW115" s="23">
        <f>EXP(-LN(2)/2)*AW114+(1-EXP(-LN(2)/2))/(LN(2)/2)*AQ115*AT115*VLOOKUP('Données projet'!$B$10,Paramètres!$A$1:$I$89,3,0)*0.475*44/12</f>
        <v>1.5353067202280465E-13</v>
      </c>
      <c r="AX115" s="23">
        <f t="shared" si="60"/>
        <v>22.696349741594624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94.406322320650759</v>
      </c>
      <c r="T116" s="62">
        <f t="shared" si="88"/>
        <v>462.7123879510612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19.074285530066689</v>
      </c>
      <c r="AA116" s="23">
        <f>EXP(-LN(2)/25)*AA115+(1-EXP(-LN(2)/25))/(LN(2)/25)*Calculateur!V116*Calculateur!X116*VLOOKUP('Données projet'!$B$9,Paramètres!$A$1:$I$89,3,0)*0.475*44/12</f>
        <v>0.50525490125760197</v>
      </c>
      <c r="AB116" s="23">
        <f>EXP(-LN(2)/2)*AB115+(1-EXP(-LN(2)/2))/(LN(2)/2)*V116*Y116*VLOOKUP('Données projet'!$B$9,Paramètres!$A$1:$I$89,3,0)*0.475*44/12</f>
        <v>9.5546902224270312E-14</v>
      </c>
      <c r="AC116" s="24">
        <f t="shared" si="57"/>
        <v>19.579540431324386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105.30373366193402</v>
      </c>
      <c r="AO116" s="62">
        <f t="shared" si="90"/>
        <v>520.95204451110567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21.672640215277038</v>
      </c>
      <c r="AV116" s="23">
        <f>EXP(-LN(2)/25)*AV115+(1-EXP(-LN(2)/25))/(LN(2)/25)*Calculateur!AQ116*Calculateur!AS116*VLOOKUP('Données projet'!$B$10,Paramètres!$A$1:$I$89,3,0)*0.475*44/12</f>
        <v>0.57408219430817331</v>
      </c>
      <c r="AW116" s="23">
        <f>EXP(-LN(2)/2)*AW115+(1-EXP(-LN(2)/2))/(LN(2)/2)*AQ116*AT116*VLOOKUP('Données projet'!$B$10,Paramètres!$A$1:$I$89,3,0)*0.475*44/12</f>
        <v>1.0856257930745292E-13</v>
      </c>
      <c r="AX116" s="23">
        <f t="shared" si="60"/>
        <v>22.24672240958532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94.406322320650759</v>
      </c>
      <c r="T117" s="62">
        <f t="shared" si="88"/>
        <v>462.7123879510612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18.700250424987477</v>
      </c>
      <c r="AA117" s="23">
        <f>EXP(-LN(2)/25)*AA116+(1-EXP(-LN(2)/25))/(LN(2)/25)*Calculateur!V117*Calculateur!X117*VLOOKUP('Données projet'!$B$9,Paramètres!$A$1:$I$89,3,0)*0.475*44/12</f>
        <v>0.49143867941251235</v>
      </c>
      <c r="AB117" s="23">
        <f>EXP(-LN(2)/2)*AB116+(1-EXP(-LN(2)/2))/(LN(2)/2)*V117*Y117*VLOOKUP('Données projet'!$B$9,Paramètres!$A$1:$I$89,3,0)*0.475*44/12</f>
        <v>6.7561862484149557E-14</v>
      </c>
      <c r="AC117" s="24">
        <f t="shared" si="57"/>
        <v>19.191689104400055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105.30373366193402</v>
      </c>
      <c r="AO117" s="62">
        <f t="shared" si="90"/>
        <v>520.95204451110567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21.247652959660719</v>
      </c>
      <c r="AV117" s="23">
        <f>EXP(-LN(2)/25)*AV116+(1-EXP(-LN(2)/25))/(LN(2)/25)*Calculateur!AQ117*Calculateur!AS117*VLOOKUP('Données projet'!$B$10,Paramètres!$A$1:$I$89,3,0)*0.475*44/12</f>
        <v>0.55838388651514581</v>
      </c>
      <c r="AW117" s="23">
        <f>EXP(-LN(2)/2)*AW116+(1-EXP(-LN(2)/2))/(LN(2)/2)*AQ117*AT117*VLOOKUP('Données projet'!$B$10,Paramètres!$A$1:$I$89,3,0)*0.475*44/12</f>
        <v>7.6765336011402326E-14</v>
      </c>
      <c r="AX117" s="23">
        <f t="shared" si="60"/>
        <v>21.806036846175942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94.406322320650759</v>
      </c>
      <c r="T118" s="62">
        <f t="shared" si="88"/>
        <v>462.7123879510612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18.33354992017998</v>
      </c>
      <c r="AA118" s="23">
        <f>EXP(-LN(2)/25)*AA117+(1-EXP(-LN(2)/25))/(LN(2)/25)*Calculateur!V118*Calculateur!X118*VLOOKUP('Données projet'!$B$9,Paramètres!$A$1:$I$89,3,0)*0.475*44/12</f>
        <v>0.47800026288034025</v>
      </c>
      <c r="AB118" s="23">
        <f>EXP(-LN(2)/2)*AB117+(1-EXP(-LN(2)/2))/(LN(2)/2)*V118*Y118*VLOOKUP('Données projet'!$B$9,Paramètres!$A$1:$I$89,3,0)*0.475*44/12</f>
        <v>4.7773451112135156E-14</v>
      </c>
      <c r="AC118" s="24">
        <f t="shared" si="57"/>
        <v>18.811550183060366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105.30373366193402</v>
      </c>
      <c r="AO118" s="62">
        <f t="shared" si="90"/>
        <v>520.95204451110567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20.830999444910404</v>
      </c>
      <c r="AV118" s="23">
        <f>EXP(-LN(2)/25)*AV117+(1-EXP(-LN(2)/25))/(LN(2)/25)*Calculateur!AQ118*Calculateur!AS118*VLOOKUP('Données projet'!$B$10,Paramètres!$A$1:$I$89,3,0)*0.475*44/12</f>
        <v>0.54311484977425672</v>
      </c>
      <c r="AW118" s="23">
        <f>EXP(-LN(2)/2)*AW117+(1-EXP(-LN(2)/2))/(LN(2)/2)*AQ118*AT118*VLOOKUP('Données projet'!$B$10,Paramètres!$A$1:$I$89,3,0)*0.475*44/12</f>
        <v>5.4281289653726462E-14</v>
      </c>
      <c r="AX118" s="23">
        <f t="shared" si="60"/>
        <v>21.374114294684713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94.406322320650759</v>
      </c>
      <c r="T119" s="62">
        <f t="shared" si="88"/>
        <v>462.7123879510612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17.974040188606537</v>
      </c>
      <c r="AA119" s="23">
        <f>EXP(-LN(2)/25)*AA118+(1-EXP(-LN(2)/25))/(LN(2)/25)*Calculateur!V119*Calculateur!X119*VLOOKUP('Données projet'!$B$9,Paramètres!$A$1:$I$89,3,0)*0.475*44/12</f>
        <v>0.46492932055493602</v>
      </c>
      <c r="AB119" s="23">
        <f>EXP(-LN(2)/2)*AB118+(1-EXP(-LN(2)/2))/(LN(2)/2)*V119*Y119*VLOOKUP('Données projet'!$B$9,Paramètres!$A$1:$I$89,3,0)*0.475*44/12</f>
        <v>3.3780931242074779E-14</v>
      </c>
      <c r="AC119" s="24">
        <f t="shared" si="57"/>
        <v>18.43896950916151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105.30373366193402</v>
      </c>
      <c r="AO119" s="62">
        <f t="shared" si="90"/>
        <v>520.95204451110567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20.422516251450794</v>
      </c>
      <c r="AV119" s="23">
        <f>EXP(-LN(2)/25)*AV118+(1-EXP(-LN(2)/25))/(LN(2)/25)*Calculateur!AQ119*Calculateur!AS119*VLOOKUP('Données projet'!$B$10,Paramètres!$A$1:$I$89,3,0)*0.475*44/12</f>
        <v>0.52826334564601107</v>
      </c>
      <c r="AW119" s="23">
        <f>EXP(-LN(2)/2)*AW118+(1-EXP(-LN(2)/2))/(LN(2)/2)*AQ119*AT119*VLOOKUP('Données projet'!$B$10,Paramètres!$A$1:$I$89,3,0)*0.475*44/12</f>
        <v>3.8382668005701163E-14</v>
      </c>
      <c r="AX119" s="23">
        <f t="shared" si="60"/>
        <v>20.950779597096844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94.406322320650759</v>
      </c>
      <c r="T120" s="62">
        <f t="shared" si="88"/>
        <v>462.7123879510612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17.621580223589962</v>
      </c>
      <c r="AA120" s="23">
        <f>EXP(-LN(2)/25)*AA119+(1-EXP(-LN(2)/25))/(LN(2)/25)*Calculateur!V120*Calculateur!X120*VLOOKUP('Données projet'!$B$9,Paramètres!$A$1:$I$89,3,0)*0.475*44/12</f>
        <v>0.45221580383479093</v>
      </c>
      <c r="AB120" s="23">
        <f>EXP(-LN(2)/2)*AB119+(1-EXP(-LN(2)/2))/(LN(2)/2)*V120*Y120*VLOOKUP('Données projet'!$B$9,Paramètres!$A$1:$I$89,3,0)*0.475*44/12</f>
        <v>2.3886725556067578E-14</v>
      </c>
      <c r="AC120" s="24">
        <f t="shared" si="57"/>
        <v>18.073796027424777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105.30373366193402</v>
      </c>
      <c r="AO120" s="62">
        <f t="shared" si="90"/>
        <v>520.95204451110567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20.02204316426478</v>
      </c>
      <c r="AV120" s="23">
        <f>EXP(-LN(2)/25)*AV119+(1-EXP(-LN(2)/25))/(LN(2)/25)*Calculateur!AQ120*Calculateur!AS120*VLOOKUP('Données projet'!$B$10,Paramètres!$A$1:$I$89,3,0)*0.475*44/12</f>
        <v>0.51381795667915886</v>
      </c>
      <c r="AW120" s="23">
        <f>EXP(-LN(2)/2)*AW119+(1-EXP(-LN(2)/2))/(LN(2)/2)*AQ120*AT120*VLOOKUP('Données projet'!$B$10,Paramètres!$A$1:$I$89,3,0)*0.475*44/12</f>
        <v>2.7140644826863231E-14</v>
      </c>
      <c r="AX120" s="23">
        <f t="shared" si="60"/>
        <v>20.535861120943967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94.406322320650759</v>
      </c>
      <c r="T121" s="62">
        <f t="shared" si="88"/>
        <v>462.7123879510612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17.276031783508014</v>
      </c>
      <c r="AA121" s="23">
        <f>EXP(-LN(2)/25)*AA120+(1-EXP(-LN(2)/25))/(LN(2)/25)*Calculateur!V121*Calculateur!X121*VLOOKUP('Données projet'!$B$9,Paramètres!$A$1:$I$89,3,0)*0.475*44/12</f>
        <v>0.439849938897933</v>
      </c>
      <c r="AB121" s="23">
        <f>EXP(-LN(2)/2)*AB120+(1-EXP(-LN(2)/2))/(LN(2)/2)*V121*Y121*VLOOKUP('Données projet'!$B$9,Paramètres!$A$1:$I$89,3,0)*0.475*44/12</f>
        <v>1.6890465621037389E-14</v>
      </c>
      <c r="AC121" s="24">
        <f t="shared" si="57"/>
        <v>17.715881722405964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105.30373366193402</v>
      </c>
      <c r="AO121" s="62">
        <f t="shared" si="90"/>
        <v>520.95204451110567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19.62942311005402</v>
      </c>
      <c r="AV121" s="23">
        <f>EXP(-LN(2)/25)*AV120+(1-EXP(-LN(2)/25))/(LN(2)/25)*Calculateur!AQ121*Calculateur!AS121*VLOOKUP('Données projet'!$B$10,Paramètres!$A$1:$I$89,3,0)*0.475*44/12</f>
        <v>0.49976757763325524</v>
      </c>
      <c r="AW121" s="23">
        <f>EXP(-LN(2)/2)*AW120+(1-EXP(-LN(2)/2))/(LN(2)/2)*AQ121*AT121*VLOOKUP('Données projet'!$B$10,Paramètres!$A$1:$I$89,3,0)*0.475*44/12</f>
        <v>1.9191334002850581E-14</v>
      </c>
      <c r="AX121" s="23">
        <f t="shared" si="60"/>
        <v>20.129190687687291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94.406322320650759</v>
      </c>
      <c r="T122" s="62">
        <f t="shared" si="88"/>
        <v>462.7123879510612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16.937259337572335</v>
      </c>
      <c r="AA122" s="23">
        <f>EXP(-LN(2)/25)*AA121+(1-EXP(-LN(2)/25))/(LN(2)/25)*Calculateur!V122*Calculateur!X122*VLOOKUP('Données projet'!$B$9,Paramètres!$A$1:$I$89,3,0)*0.475*44/12</f>
        <v>0.42782221918806601</v>
      </c>
      <c r="AB122" s="23">
        <f>EXP(-LN(2)/2)*AB121+(1-EXP(-LN(2)/2))/(LN(2)/2)*V122*Y122*VLOOKUP('Données projet'!$B$9,Paramètres!$A$1:$I$89,3,0)*0.475*44/12</f>
        <v>1.1943362778033789E-14</v>
      </c>
      <c r="AC122" s="24">
        <f t="shared" si="57"/>
        <v>17.365081556760412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105.30373366193402</v>
      </c>
      <c r="AO122" s="62">
        <f t="shared" si="90"/>
        <v>520.95204451110567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19.244502095631745</v>
      </c>
      <c r="AV122" s="23">
        <f>EXP(-LN(2)/25)*AV121+(1-EXP(-LN(2)/25))/(LN(2)/25)*Calculateur!AQ122*Calculateur!AS122*VLOOKUP('Données projet'!$B$10,Paramètres!$A$1:$I$89,3,0)*0.475*44/12</f>
        <v>0.48610140694123921</v>
      </c>
      <c r="AW122" s="23">
        <f>EXP(-LN(2)/2)*AW121+(1-EXP(-LN(2)/2))/(LN(2)/2)*AQ122*AT122*VLOOKUP('Données projet'!$B$10,Paramètres!$A$1:$I$89,3,0)*0.475*44/12</f>
        <v>1.3570322413431615E-14</v>
      </c>
      <c r="AX122" s="23">
        <f t="shared" si="60"/>
        <v>19.730603502572997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94.406322320650759</v>
      </c>
      <c r="T123" s="62">
        <f t="shared" si="88"/>
        <v>462.7123879510612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16.605130012670664</v>
      </c>
      <c r="AA123" s="23">
        <f>EXP(-LN(2)/25)*AA122+(1-EXP(-LN(2)/25))/(LN(2)/25)*Calculateur!V123*Calculateur!X123*VLOOKUP('Données projet'!$B$9,Paramètres!$A$1:$I$89,3,0)*0.475*44/12</f>
        <v>0.41612339810617566</v>
      </c>
      <c r="AB123" s="23">
        <f>EXP(-LN(2)/2)*AB122+(1-EXP(-LN(2)/2))/(LN(2)/2)*V123*Y123*VLOOKUP('Données projet'!$B$9,Paramètres!$A$1:$I$89,3,0)*0.475*44/12</f>
        <v>8.4452328105186946E-15</v>
      </c>
      <c r="AC123" s="24">
        <f t="shared" si="57"/>
        <v>17.021253410776847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105.30373366193402</v>
      </c>
      <c r="AO123" s="62">
        <f t="shared" si="90"/>
        <v>520.95204451110567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18.867129147523656</v>
      </c>
      <c r="AV123" s="23">
        <f>EXP(-LN(2)/25)*AV122+(1-EXP(-LN(2)/25))/(LN(2)/25)*Calculateur!AQ123*Calculateur!AS123*VLOOKUP('Données projet'!$B$10,Paramètres!$A$1:$I$89,3,0)*0.475*44/12</f>
        <v>0.47280893840546906</v>
      </c>
      <c r="AW123" s="23">
        <f>EXP(-LN(2)/2)*AW122+(1-EXP(-LN(2)/2))/(LN(2)/2)*AQ123*AT123*VLOOKUP('Données projet'!$B$10,Paramètres!$A$1:$I$89,3,0)*0.475*44/12</f>
        <v>9.5956670014252907E-15</v>
      </c>
      <c r="AX123" s="23">
        <f t="shared" si="60"/>
        <v>19.339938085929134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94.406322320650759</v>
      </c>
      <c r="T124" s="62">
        <f t="shared" si="88"/>
        <v>462.7123879510612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16.279513541251429</v>
      </c>
      <c r="AA124" s="23">
        <f>EXP(-LN(2)/25)*AA123+(1-EXP(-LN(2)/25))/(LN(2)/25)*Calculateur!V124*Calculateur!X124*VLOOKUP('Données projet'!$B$9,Paramètres!$A$1:$I$89,3,0)*0.475*44/12</f>
        <v>0.40474448190198387</v>
      </c>
      <c r="AB124" s="23">
        <f>EXP(-LN(2)/2)*AB123+(1-EXP(-LN(2)/2))/(LN(2)/2)*V124*Y124*VLOOKUP('Données projet'!$B$9,Paramètres!$A$1:$I$89,3,0)*0.475*44/12</f>
        <v>5.9716813890168945E-15</v>
      </c>
      <c r="AC124" s="24">
        <f t="shared" si="57"/>
        <v>16.684258023153419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105.30373366193402</v>
      </c>
      <c r="AO124" s="62">
        <f t="shared" si="90"/>
        <v>520.95204451110567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18.497156252753197</v>
      </c>
      <c r="AV124" s="23">
        <f>EXP(-LN(2)/25)*AV123+(1-EXP(-LN(2)/25))/(LN(2)/25)*Calculateur!AQ124*Calculateur!AS124*VLOOKUP('Données projet'!$B$10,Paramètres!$A$1:$I$89,3,0)*0.475*44/12</f>
        <v>0.45987995312083008</v>
      </c>
      <c r="AW124" s="23">
        <f>EXP(-LN(2)/2)*AW123+(1-EXP(-LN(2)/2))/(LN(2)/2)*AQ124*AT124*VLOOKUP('Données projet'!$B$10,Paramètres!$A$1:$I$89,3,0)*0.475*44/12</f>
        <v>6.7851612067158077E-15</v>
      </c>
      <c r="AX124" s="23">
        <f t="shared" si="60"/>
        <v>18.957036205874033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94.406322320650759</v>
      </c>
      <c r="T125" s="62">
        <f t="shared" si="88"/>
        <v>462.7123879510612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15.960282210230289</v>
      </c>
      <c r="AA125" s="23">
        <f>EXP(-LN(2)/25)*AA124+(1-EXP(-LN(2)/25))/(LN(2)/25)*Calculateur!V125*Calculateur!X125*VLOOKUP('Données projet'!$B$9,Paramètres!$A$1:$I$89,3,0)*0.475*44/12</f>
        <v>0.39367672275978688</v>
      </c>
      <c r="AB125" s="23">
        <f>EXP(-LN(2)/2)*AB124+(1-EXP(-LN(2)/2))/(LN(2)/2)*V125*Y125*VLOOKUP('Données projet'!$B$9,Paramètres!$A$1:$I$89,3,0)*0.475*44/12</f>
        <v>4.2226164052593473E-15</v>
      </c>
      <c r="AC125" s="24">
        <f t="shared" si="57"/>
        <v>16.353958932990079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105.30373366193402</v>
      </c>
      <c r="AO125" s="62">
        <f t="shared" si="90"/>
        <v>520.95204451110567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18.134438300788002</v>
      </c>
      <c r="AV125" s="23">
        <f>EXP(-LN(2)/25)*AV124+(1-EXP(-LN(2)/25))/(LN(2)/25)*Calculateur!AQ125*Calculateur!AS125*VLOOKUP('Données projet'!$B$10,Paramètres!$A$1:$I$89,3,0)*0.475*44/12</f>
        <v>0.44730451161870532</v>
      </c>
      <c r="AW125" s="23">
        <f>EXP(-LN(2)/2)*AW124+(1-EXP(-LN(2)/2))/(LN(2)/2)*AQ125*AT125*VLOOKUP('Données projet'!$B$10,Paramètres!$A$1:$I$89,3,0)*0.475*44/12</f>
        <v>4.7978335007126454E-15</v>
      </c>
      <c r="AX125" s="23">
        <f t="shared" si="60"/>
        <v>18.581742812406709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94.406322320650759</v>
      </c>
      <c r="T126" s="62">
        <f t="shared" si="88"/>
        <v>462.7123879510612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15.647310810898588</v>
      </c>
      <c r="AA126" s="23">
        <f>EXP(-LN(2)/25)*AA125+(1-EXP(-LN(2)/25))/(LN(2)/25)*Calculateur!V126*Calculateur!X126*VLOOKUP('Données projet'!$B$9,Paramètres!$A$1:$I$89,3,0)*0.475*44/12</f>
        <v>0.38291161207336144</v>
      </c>
      <c r="AB126" s="23">
        <f>EXP(-LN(2)/2)*AB125+(1-EXP(-LN(2)/2))/(LN(2)/2)*V126*Y126*VLOOKUP('Données projet'!$B$9,Paramètres!$A$1:$I$89,3,0)*0.475*44/12</f>
        <v>2.9858406945084473E-15</v>
      </c>
      <c r="AC126" s="24">
        <f t="shared" si="57"/>
        <v>16.030222422971953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105.30373366193402</v>
      </c>
      <c r="AO126" s="62">
        <f t="shared" si="90"/>
        <v>520.95204451110567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17.778833026624739</v>
      </c>
      <c r="AV126" s="23">
        <f>EXP(-LN(2)/25)*AV125+(1-EXP(-LN(2)/25))/(LN(2)/25)*Calculateur!AQ126*Calculateur!AS126*VLOOKUP('Données projet'!$B$10,Paramètres!$A$1:$I$89,3,0)*0.475*44/12</f>
        <v>0.43507294622576986</v>
      </c>
      <c r="AW126" s="23">
        <f>EXP(-LN(2)/2)*AW125+(1-EXP(-LN(2)/2))/(LN(2)/2)*AQ126*AT126*VLOOKUP('Données projet'!$B$10,Paramètres!$A$1:$I$89,3,0)*0.475*44/12</f>
        <v>3.3925806033579039E-15</v>
      </c>
      <c r="AX126" s="23">
        <f t="shared" si="60"/>
        <v>18.213905972850512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94.406322320650759</v>
      </c>
      <c r="T127" s="62">
        <f t="shared" si="88"/>
        <v>462.7123879510612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15.340476589814077</v>
      </c>
      <c r="AA127" s="23">
        <f>EXP(-LN(2)/25)*AA126+(1-EXP(-LN(2)/25))/(LN(2)/25)*Calculateur!V127*Calculateur!X127*VLOOKUP('Données projet'!$B$9,Paramètres!$A$1:$I$89,3,0)*0.475*44/12</f>
        <v>0.37244087390476888</v>
      </c>
      <c r="AB127" s="23">
        <f>EXP(-LN(2)/2)*AB126+(1-EXP(-LN(2)/2))/(LN(2)/2)*V127*Y127*VLOOKUP('Données projet'!$B$9,Paramètres!$A$1:$I$89,3,0)*0.475*44/12</f>
        <v>2.1113082026296737E-15</v>
      </c>
      <c r="AC127" s="24">
        <f t="shared" si="57"/>
        <v>15.712917463718847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105.30373366193402</v>
      </c>
      <c r="AO127" s="62">
        <f t="shared" si="90"/>
        <v>520.95204451110567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17.430200954990017</v>
      </c>
      <c r="AV127" s="23">
        <f>EXP(-LN(2)/25)*AV126+(1-EXP(-LN(2)/25))/(LN(2)/25)*Calculateur!AQ127*Calculateur!AS127*VLOOKUP('Données projet'!$B$10,Paramètres!$A$1:$I$89,3,0)*0.475*44/12</f>
        <v>0.42317585363173432</v>
      </c>
      <c r="AW127" s="23">
        <f>EXP(-LN(2)/2)*AW126+(1-EXP(-LN(2)/2))/(LN(2)/2)*AQ127*AT127*VLOOKUP('Données projet'!$B$10,Paramètres!$A$1:$I$89,3,0)*0.475*44/12</f>
        <v>2.3989167503563227E-15</v>
      </c>
      <c r="AX127" s="23">
        <f t="shared" si="60"/>
        <v>17.853376808621753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94.406322320650759</v>
      </c>
      <c r="T128" s="62">
        <f t="shared" si="88"/>
        <v>462.7123879510612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15.03965920065464</v>
      </c>
      <c r="AA128" s="23">
        <f>EXP(-LN(2)/25)*AA127+(1-EXP(-LN(2)/25))/(LN(2)/25)*Calculateur!V128*Calculateur!X128*VLOOKUP('Données projet'!$B$9,Paramètres!$A$1:$I$89,3,0)*0.475*44/12</f>
        <v>0.36225645862202865</v>
      </c>
      <c r="AB128" s="23">
        <f>EXP(-LN(2)/2)*AB127+(1-EXP(-LN(2)/2))/(LN(2)/2)*V128*Y128*VLOOKUP('Données projet'!$B$9,Paramètres!$A$1:$I$89,3,0)*0.475*44/12</f>
        <v>1.4929203472542236E-15</v>
      </c>
      <c r="AC128" s="24">
        <f t="shared" si="57"/>
        <v>15.40191565927667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105.30373366193402</v>
      </c>
      <c r="AO128" s="62">
        <f t="shared" si="90"/>
        <v>520.95204451110567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17.088405345635483</v>
      </c>
      <c r="AV128" s="23">
        <f>EXP(-LN(2)/25)*AV127+(1-EXP(-LN(2)/25))/(LN(2)/25)*Calculateur!AQ128*Calculateur!AS128*VLOOKUP('Données projet'!$B$10,Paramètres!$A$1:$I$89,3,0)*0.475*44/12</f>
        <v>0.41160408766032358</v>
      </c>
      <c r="AW128" s="23">
        <f>EXP(-LN(2)/2)*AW127+(1-EXP(-LN(2)/2))/(LN(2)/2)*AQ128*AT128*VLOOKUP('Données projet'!$B$10,Paramètres!$A$1:$I$89,3,0)*0.475*44/12</f>
        <v>1.6962903016789519E-15</v>
      </c>
      <c r="AX128" s="23">
        <f t="shared" si="60"/>
        <v>17.500009433295805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94.406322320650759</v>
      </c>
      <c r="T129" s="62">
        <f t="shared" si="88"/>
        <v>462.7123879510612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14.744740657016129</v>
      </c>
      <c r="AA129" s="23">
        <f>EXP(-LN(2)/25)*AA128+(1-EXP(-LN(2)/25))/(LN(2)/25)*Calculateur!V129*Calculateur!X129*VLOOKUP('Données projet'!$B$9,Paramètres!$A$1:$I$89,3,0)*0.475*44/12</f>
        <v>0.35235053671077005</v>
      </c>
      <c r="AB129" s="23">
        <f>EXP(-LN(2)/2)*AB128+(1-EXP(-LN(2)/2))/(LN(2)/2)*V129*Y129*VLOOKUP('Données projet'!$B$9,Paramètres!$A$1:$I$89,3,0)*0.475*44/12</f>
        <v>1.0556541013148368E-15</v>
      </c>
      <c r="AC129" s="24">
        <f t="shared" si="57"/>
        <v>15.0970911937269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105.30373366193402</v>
      </c>
      <c r="AO129" s="62">
        <f t="shared" si="90"/>
        <v>520.95204451110567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16.753312139705656</v>
      </c>
      <c r="AV129" s="23">
        <f>EXP(-LN(2)/25)*AV128+(1-EXP(-LN(2)/25))/(LN(2)/25)*Calculateur!AQ129*Calculateur!AS129*VLOOKUP('Données projet'!$B$10,Paramètres!$A$1:$I$89,3,0)*0.475*44/12</f>
        <v>0.40034875223793381</v>
      </c>
      <c r="AW129" s="23">
        <f>EXP(-LN(2)/2)*AW128+(1-EXP(-LN(2)/2))/(LN(2)/2)*AQ129*AT129*VLOOKUP('Données projet'!$B$10,Paramètres!$A$1:$I$89,3,0)*0.475*44/12</f>
        <v>1.1994583751781613E-15</v>
      </c>
      <c r="AX129" s="23">
        <f t="shared" si="60"/>
        <v>17.153660891943591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94.406322320650759</v>
      </c>
      <c r="T130" s="62">
        <f t="shared" si="88"/>
        <v>462.7123879510612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14.455605286135819</v>
      </c>
      <c r="AA130" s="23">
        <f>EXP(-LN(2)/25)*AA129+(1-EXP(-LN(2)/25))/(LN(2)/25)*Calculateur!V130*Calculateur!X130*VLOOKUP('Données projet'!$B$9,Paramètres!$A$1:$I$89,3,0)*0.475*44/12</f>
        <v>0.3427154927551046</v>
      </c>
      <c r="AB130" s="23">
        <f>EXP(-LN(2)/2)*AB129+(1-EXP(-LN(2)/2))/(LN(2)/2)*V130*Y130*VLOOKUP('Données projet'!$B$9,Paramètres!$A$1:$I$89,3,0)*0.475*44/12</f>
        <v>7.4646017362711181E-16</v>
      </c>
      <c r="AC130" s="24">
        <f t="shared" si="57"/>
        <v>14.798320778890924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105.30373366193402</v>
      </c>
      <c r="AO130" s="62">
        <f t="shared" si="90"/>
        <v>520.95204451110567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16.424789907157439</v>
      </c>
      <c r="AV130" s="23">
        <f>EXP(-LN(2)/25)*AV129+(1-EXP(-LN(2)/25))/(LN(2)/25)*Calculateur!AQ130*Calculateur!AS130*VLOOKUP('Données projet'!$B$10,Paramètres!$A$1:$I$89,3,0)*0.475*44/12</f>
        <v>0.38940119455456162</v>
      </c>
      <c r="AW130" s="23">
        <f>EXP(-LN(2)/2)*AW129+(1-EXP(-LN(2)/2))/(LN(2)/2)*AQ130*AT130*VLOOKUP('Données projet'!$B$10,Paramètres!$A$1:$I$89,3,0)*0.475*44/12</f>
        <v>8.4814515083947597E-16</v>
      </c>
      <c r="AX130" s="23">
        <f t="shared" si="60"/>
        <v>16.814191101712002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94.406322320650759</v>
      </c>
      <c r="T131" s="62">
        <f t="shared" si="88"/>
        <v>462.7123879510612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14.172139683523309</v>
      </c>
      <c r="AA131" s="23">
        <f>EXP(-LN(2)/25)*AA130+(1-EXP(-LN(2)/25))/(LN(2)/25)*Calculateur!V131*Calculateur!X131*VLOOKUP('Données projet'!$B$9,Paramètres!$A$1:$I$89,3,0)*0.475*44/12</f>
        <v>0.33334391958309179</v>
      </c>
      <c r="AB131" s="23">
        <f>EXP(-LN(2)/2)*AB130+(1-EXP(-LN(2)/2))/(LN(2)/2)*V131*Y131*VLOOKUP('Données projet'!$B$9,Paramètres!$A$1:$I$89,3,0)*0.475*44/12</f>
        <v>5.2782705065741841E-16</v>
      </c>
      <c r="AC131" s="24">
        <f t="shared" si="57"/>
        <v>14.5054836031064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105.30373366193402</v>
      </c>
      <c r="AO131" s="62">
        <f t="shared" si="90"/>
        <v>520.95204451110567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16.102709795210718</v>
      </c>
      <c r="AV131" s="23">
        <f>EXP(-LN(2)/25)*AV130+(1-EXP(-LN(2)/25))/(LN(2)/25)*Calculateur!AQ131*Calculateur!AS131*VLOOKUP('Données projet'!$B$10,Paramètres!$A$1:$I$89,3,0)*0.475*44/12</f>
        <v>0.37875299841174831</v>
      </c>
      <c r="AW131" s="23">
        <f>EXP(-LN(2)/2)*AW130+(1-EXP(-LN(2)/2))/(LN(2)/2)*AQ131*AT131*VLOOKUP('Données projet'!$B$10,Paramètres!$A$1:$I$89,3,0)*0.475*44/12</f>
        <v>5.9972918758908067E-16</v>
      </c>
      <c r="AX131" s="23">
        <f t="shared" si="60"/>
        <v>16.481462793622466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94.406322320650759</v>
      </c>
      <c r="T132" s="62">
        <f t="shared" si="88"/>
        <v>462.7123879510612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13.894232668481084</v>
      </c>
      <c r="AA132" s="23">
        <f>EXP(-LN(2)/25)*AA131+(1-EXP(-LN(2)/25))/(LN(2)/25)*Calculateur!V132*Calculateur!X132*VLOOKUP('Données projet'!$B$9,Paramètres!$A$1:$I$89,3,0)*0.475*44/12</f>
        <v>0.32422861257229729</v>
      </c>
      <c r="AB132" s="23">
        <f>EXP(-LN(2)/2)*AB131+(1-EXP(-LN(2)/2))/(LN(2)/2)*V132*Y132*VLOOKUP('Données projet'!$B$9,Paramètres!$A$1:$I$89,3,0)*0.475*44/12</f>
        <v>3.7323008681355591E-16</v>
      </c>
      <c r="AC132" s="24">
        <f t="shared" ref="AC132:AC153" si="111">SUM(Z132:AB132)</f>
        <v>14.218461281053381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105.30373366193402</v>
      </c>
      <c r="AO132" s="62">
        <f t="shared" si="90"/>
        <v>520.95204451110567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15.7869454778098</v>
      </c>
      <c r="AV132" s="23">
        <f>EXP(-LN(2)/25)*AV131+(1-EXP(-LN(2)/25))/(LN(2)/25)*Calculateur!AQ132*Calculateur!AS132*VLOOKUP('Données projet'!$B$10,Paramètres!$A$1:$I$89,3,0)*0.475*44/12</f>
        <v>0.3683959777524245</v>
      </c>
      <c r="AW132" s="23">
        <f>EXP(-LN(2)/2)*AW131+(1-EXP(-LN(2)/2))/(LN(2)/2)*AQ132*AT132*VLOOKUP('Données projet'!$B$10,Paramètres!$A$1:$I$89,3,0)*0.475*44/12</f>
        <v>4.2407257541973798E-16</v>
      </c>
      <c r="AX132" s="23">
        <f t="shared" ref="AX132:AX153" si="114">SUM(AU132:AW132)</f>
        <v>16.155341455562226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94.406322320650759</v>
      </c>
      <c r="T133" s="62">
        <f t="shared" ref="T133:T196" si="142">$T$3</f>
        <v>462.7123879510612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13.621775240497296</v>
      </c>
      <c r="AA133" s="23">
        <f>EXP(-LN(2)/25)*AA132+(1-EXP(-LN(2)/25))/(LN(2)/25)*Calculateur!V133*Calculateur!X133*VLOOKUP('Données projet'!$B$9,Paramètres!$A$1:$I$89,3,0)*0.475*44/12</f>
        <v>0.31536256411106611</v>
      </c>
      <c r="AB133" s="23">
        <f>EXP(-LN(2)/2)*AB132+(1-EXP(-LN(2)/2))/(LN(2)/2)*V133*Y133*VLOOKUP('Données projet'!$B$9,Paramètres!$A$1:$I$89,3,0)*0.475*44/12</f>
        <v>2.6391352532870921E-16</v>
      </c>
      <c r="AC133" s="24">
        <f t="shared" si="111"/>
        <v>13.937137804608362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105.30373366193402</v>
      </c>
      <c r="AO133" s="62">
        <f t="shared" ref="AO133:AO196" si="144">$AO$3</f>
        <v>520.95204451110567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15.477373106075898</v>
      </c>
      <c r="AV133" s="23">
        <f>EXP(-LN(2)/25)*AV132+(1-EXP(-LN(2)/25))/(LN(2)/25)*Calculateur!AQ133*Calculateur!AS133*VLOOKUP('Données projet'!$B$10,Paramètres!$A$1:$I$89,3,0)*0.475*44/12</f>
        <v>0.35832217036768194</v>
      </c>
      <c r="AW133" s="23">
        <f>EXP(-LN(2)/2)*AW132+(1-EXP(-LN(2)/2))/(LN(2)/2)*AQ133*AT133*VLOOKUP('Données projet'!$B$10,Paramètres!$A$1:$I$89,3,0)*0.475*44/12</f>
        <v>2.9986459379454034E-16</v>
      </c>
      <c r="AX133" s="23">
        <f t="shared" si="114"/>
        <v>15.83569527644358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94.406322320650759</v>
      </c>
      <c r="T134" s="62">
        <f t="shared" si="142"/>
        <v>462.7123879510612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13.354660536493649</v>
      </c>
      <c r="AA134" s="23">
        <f>EXP(-LN(2)/25)*AA133+(1-EXP(-LN(2)/25))/(LN(2)/25)*Calculateur!V134*Calculateur!X134*VLOOKUP('Données projet'!$B$9,Paramètres!$A$1:$I$89,3,0)*0.475*44/12</f>
        <v>0.30673895821125252</v>
      </c>
      <c r="AB134" s="23">
        <f>EXP(-LN(2)/2)*AB133+(1-EXP(-LN(2)/2))/(LN(2)/2)*V134*Y134*VLOOKUP('Données projet'!$B$9,Paramètres!$A$1:$I$89,3,0)*0.475*44/12</f>
        <v>1.8661504340677795E-16</v>
      </c>
      <c r="AC134" s="24">
        <f t="shared" si="111"/>
        <v>13.6613994947049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105.30373366193402</v>
      </c>
      <c r="AO134" s="62">
        <f t="shared" si="144"/>
        <v>520.95204451110567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15.173871259731197</v>
      </c>
      <c r="AV134" s="23">
        <f>EXP(-LN(2)/25)*AV133+(1-EXP(-LN(2)/25))/(LN(2)/25)*Calculateur!AQ134*Calculateur!AS134*VLOOKUP('Données projet'!$B$10,Paramètres!$A$1:$I$89,3,0)*0.475*44/12</f>
        <v>0.34852383177563367</v>
      </c>
      <c r="AW134" s="23">
        <f>EXP(-LN(2)/2)*AW133+(1-EXP(-LN(2)/2))/(LN(2)/2)*AQ134*AT134*VLOOKUP('Données projet'!$B$10,Paramètres!$A$1:$I$89,3,0)*0.475*44/12</f>
        <v>2.1203628770986899E-16</v>
      </c>
      <c r="AX134" s="23">
        <f t="shared" si="114"/>
        <v>15.52239509150683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94.406322320650759</v>
      </c>
      <c r="T135" s="62">
        <f t="shared" si="142"/>
        <v>462.7123879510612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13.09278378891163</v>
      </c>
      <c r="AA135" s="23">
        <f>EXP(-LN(2)/25)*AA134+(1-EXP(-LN(2)/25))/(LN(2)/25)*Calculateur!V135*Calculateur!X135*VLOOKUP('Données projet'!$B$9,Paramètres!$A$1:$I$89,3,0)*0.475*44/12</f>
        <v>0.29835116526826505</v>
      </c>
      <c r="AB135" s="23">
        <f>EXP(-LN(2)/2)*AB134+(1-EXP(-LN(2)/2))/(LN(2)/2)*V135*Y135*VLOOKUP('Données projet'!$B$9,Paramètres!$A$1:$I$89,3,0)*0.475*44/12</f>
        <v>1.319567626643546E-16</v>
      </c>
      <c r="AC135" s="24">
        <f t="shared" si="111"/>
        <v>13.391134954179895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105.30373366193402</v>
      </c>
      <c r="AO135" s="62">
        <f t="shared" si="144"/>
        <v>520.95204451110567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14.876320899475466</v>
      </c>
      <c r="AV135" s="23">
        <f>EXP(-LN(2)/25)*AV134+(1-EXP(-LN(2)/25))/(LN(2)/25)*Calculateur!AQ135*Calculateur!AS135*VLOOKUP('Données projet'!$B$10,Paramètres!$A$1:$I$89,3,0)*0.475*44/12</f>
        <v>0.33899342926765724</v>
      </c>
      <c r="AW135" s="23">
        <f>EXP(-LN(2)/2)*AW134+(1-EXP(-LN(2)/2))/(LN(2)/2)*AQ135*AT135*VLOOKUP('Données projet'!$B$10,Paramètres!$A$1:$I$89,3,0)*0.475*44/12</f>
        <v>1.4993229689727017E-16</v>
      </c>
      <c r="AX135" s="23">
        <f t="shared" si="114"/>
        <v>15.215314328743123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94.406322320650759</v>
      </c>
      <c r="T136" s="62">
        <f t="shared" si="142"/>
        <v>462.7123879510612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12.836042284620651</v>
      </c>
      <c r="AA136" s="23">
        <f>EXP(-LN(2)/25)*AA135+(1-EXP(-LN(2)/25))/(LN(2)/25)*Calculateur!V136*Calculateur!X136*VLOOKUP('Données projet'!$B$9,Paramètres!$A$1:$I$89,3,0)*0.475*44/12</f>
        <v>0.29019273696439846</v>
      </c>
      <c r="AB136" s="23">
        <f>EXP(-LN(2)/2)*AB135+(1-EXP(-LN(2)/2))/(LN(2)/2)*V136*Y136*VLOOKUP('Données projet'!$B$9,Paramètres!$A$1:$I$89,3,0)*0.475*44/12</f>
        <v>9.3307521703388977E-17</v>
      </c>
      <c r="AC136" s="24">
        <f t="shared" si="111"/>
        <v>13.12623502158505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105.30373366193402</v>
      </c>
      <c r="AO136" s="62">
        <f t="shared" si="144"/>
        <v>520.95204451110567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14.584605320296552</v>
      </c>
      <c r="AV136" s="23">
        <f>EXP(-LN(2)/25)*AV135+(1-EXP(-LN(2)/25))/(LN(2)/25)*Calculateur!AQ136*Calculateur!AS136*VLOOKUP('Données projet'!$B$10,Paramètres!$A$1:$I$89,3,0)*0.475*44/12</f>
        <v>0.32972363611744349</v>
      </c>
      <c r="AW136" s="23">
        <f>EXP(-LN(2)/2)*AW135+(1-EXP(-LN(2)/2))/(LN(2)/2)*AQ136*AT136*VLOOKUP('Données projet'!$B$10,Paramètres!$A$1:$I$89,3,0)*0.475*44/12</f>
        <v>1.060181438549345E-16</v>
      </c>
      <c r="AX136" s="23">
        <f t="shared" si="114"/>
        <v>14.914328956413994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94.406322320650759</v>
      </c>
      <c r="T137" s="62">
        <f t="shared" si="142"/>
        <v>462.7123879510612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12.584335324631963</v>
      </c>
      <c r="AA137" s="23">
        <f>EXP(-LN(2)/25)*AA136+(1-EXP(-LN(2)/25))/(LN(2)/25)*Calculateur!V137*Calculateur!X137*VLOOKUP('Données projet'!$B$9,Paramètres!$A$1:$I$89,3,0)*0.475*44/12</f>
        <v>0.28225740131153421</v>
      </c>
      <c r="AB137" s="23">
        <f>EXP(-LN(2)/2)*AB136+(1-EXP(-LN(2)/2))/(LN(2)/2)*V137*Y137*VLOOKUP('Données projet'!$B$9,Paramètres!$A$1:$I$89,3,0)*0.475*44/12</f>
        <v>6.5978381332177302E-17</v>
      </c>
      <c r="AC137" s="24">
        <f t="shared" si="111"/>
        <v>12.866592725943498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105.30373366193402</v>
      </c>
      <c r="AO137" s="62">
        <f t="shared" si="144"/>
        <v>520.95204451110567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14.298610105696401</v>
      </c>
      <c r="AV137" s="23">
        <f>EXP(-LN(2)/25)*AV136+(1-EXP(-LN(2)/25))/(LN(2)/25)*Calculateur!AQ137*Calculateur!AS137*VLOOKUP('Données projet'!$B$10,Paramètres!$A$1:$I$89,3,0)*0.475*44/12</f>
        <v>0.32070732594839957</v>
      </c>
      <c r="AW137" s="23">
        <f>EXP(-LN(2)/2)*AW136+(1-EXP(-LN(2)/2))/(LN(2)/2)*AQ137*AT137*VLOOKUP('Données projet'!$B$10,Paramètres!$A$1:$I$89,3,0)*0.475*44/12</f>
        <v>7.4966148448635084E-17</v>
      </c>
      <c r="AX137" s="23">
        <f t="shared" si="114"/>
        <v>14.6193174316448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94.406322320650759</v>
      </c>
      <c r="T138" s="62">
        <f t="shared" si="142"/>
        <v>462.7123879510612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12.337564184602568</v>
      </c>
      <c r="AA138" s="23">
        <f>EXP(-LN(2)/25)*AA137+(1-EXP(-LN(2)/25))/(LN(2)/25)*Calculateur!V138*Calculateur!X138*VLOOKUP('Données projet'!$B$9,Paramètres!$A$1:$I$89,3,0)*0.475*44/12</f>
        <v>0.27453905782939869</v>
      </c>
      <c r="AB138" s="23">
        <f>EXP(-LN(2)/2)*AB137+(1-EXP(-LN(2)/2))/(LN(2)/2)*V138*Y138*VLOOKUP('Données projet'!$B$9,Paramètres!$A$1:$I$89,3,0)*0.475*44/12</f>
        <v>4.6653760851694488E-17</v>
      </c>
      <c r="AC138" s="24">
        <f t="shared" si="111"/>
        <v>12.612103242431967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105.30373366193402</v>
      </c>
      <c r="AO138" s="62">
        <f t="shared" si="144"/>
        <v>520.95204451110567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14.018223082814703</v>
      </c>
      <c r="AV138" s="23">
        <f>EXP(-LN(2)/25)*AV137+(1-EXP(-LN(2)/25))/(LN(2)/25)*Calculateur!AQ138*Calculateur!AS138*VLOOKUP('Données projet'!$B$10,Paramètres!$A$1:$I$89,3,0)*0.475*44/12</f>
        <v>0.31193756725507532</v>
      </c>
      <c r="AW138" s="23">
        <f>EXP(-LN(2)/2)*AW137+(1-EXP(-LN(2)/2))/(LN(2)/2)*AQ138*AT138*VLOOKUP('Données projet'!$B$10,Paramètres!$A$1:$I$89,3,0)*0.475*44/12</f>
        <v>5.3009071927467248E-17</v>
      </c>
      <c r="AX138" s="23">
        <f t="shared" si="114"/>
        <v>14.330160650069779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94.406322320650759</v>
      </c>
      <c r="T139" s="62">
        <f t="shared" si="142"/>
        <v>462.7123879510612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12.095632076113615</v>
      </c>
      <c r="AA139" s="23">
        <f>EXP(-LN(2)/25)*AA138+(1-EXP(-LN(2)/25))/(LN(2)/25)*Calculateur!V139*Calculateur!X139*VLOOKUP('Données projet'!$B$9,Paramètres!$A$1:$I$89,3,0)*0.475*44/12</f>
        <v>0.2670317728556722</v>
      </c>
      <c r="AB139" s="23">
        <f>EXP(-LN(2)/2)*AB138+(1-EXP(-LN(2)/2))/(LN(2)/2)*V139*Y139*VLOOKUP('Données projet'!$B$9,Paramètres!$A$1:$I$89,3,0)*0.475*44/12</f>
        <v>3.2989190666088651E-17</v>
      </c>
      <c r="AC139" s="24">
        <f t="shared" si="111"/>
        <v>12.362663848969287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105.30373366193402</v>
      </c>
      <c r="AO139" s="62">
        <f t="shared" si="144"/>
        <v>520.95204451110567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13.743334278432519</v>
      </c>
      <c r="AV139" s="23">
        <f>EXP(-LN(2)/25)*AV138+(1-EXP(-LN(2)/25))/(LN(2)/25)*Calculateur!AQ139*Calculateur!AS139*VLOOKUP('Données projet'!$B$10,Paramètres!$A$1:$I$89,3,0)*0.475*44/12</f>
        <v>0.30340761807440159</v>
      </c>
      <c r="AW139" s="23">
        <f>EXP(-LN(2)/2)*AW138+(1-EXP(-LN(2)/2))/(LN(2)/2)*AQ139*AT139*VLOOKUP('Données projet'!$B$10,Paramètres!$A$1:$I$89,3,0)*0.475*44/12</f>
        <v>3.7483074224317542E-17</v>
      </c>
      <c r="AX139" s="23">
        <f t="shared" si="114"/>
        <v>14.046741896506921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94.406322320650759</v>
      </c>
      <c r="T140" s="62">
        <f t="shared" si="142"/>
        <v>462.7123879510612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11.858444108708115</v>
      </c>
      <c r="AA140" s="23">
        <f>EXP(-LN(2)/25)*AA139+(1-EXP(-LN(2)/25))/(LN(2)/25)*Calculateur!V140*Calculateur!X140*VLOOKUP('Données projet'!$B$9,Paramètres!$A$1:$I$89,3,0)*0.475*44/12</f>
        <v>0.25972977498434324</v>
      </c>
      <c r="AB140" s="23">
        <f>EXP(-LN(2)/2)*AB139+(1-EXP(-LN(2)/2))/(LN(2)/2)*V140*Y140*VLOOKUP('Données projet'!$B$9,Paramètres!$A$1:$I$89,3,0)*0.475*44/12</f>
        <v>2.3326880425847244E-17</v>
      </c>
      <c r="AC140" s="24">
        <f t="shared" si="111"/>
        <v>12.118173883692458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105.30373366193402</v>
      </c>
      <c r="AO140" s="62">
        <f t="shared" si="144"/>
        <v>520.95204451110567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13.473835875838652</v>
      </c>
      <c r="AV140" s="23">
        <f>EXP(-LN(2)/25)*AV139+(1-EXP(-LN(2)/25))/(LN(2)/25)*Calculateur!AQ140*Calculateur!AS140*VLOOKUP('Données projet'!$B$10,Paramètres!$A$1:$I$89,3,0)*0.475*44/12</f>
        <v>0.29511092080264389</v>
      </c>
      <c r="AW140" s="23">
        <f>EXP(-LN(2)/2)*AW139+(1-EXP(-LN(2)/2))/(LN(2)/2)*AQ140*AT140*VLOOKUP('Données projet'!$B$10,Paramètres!$A$1:$I$89,3,0)*0.475*44/12</f>
        <v>2.6504535963733624E-17</v>
      </c>
      <c r="AX140" s="23">
        <f t="shared" si="114"/>
        <v>13.768946796641297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94.406322320650759</v>
      </c>
      <c r="T141" s="62">
        <f t="shared" si="142"/>
        <v>462.7123879510612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11.625907252673063</v>
      </c>
      <c r="AA141" s="23">
        <f>EXP(-LN(2)/25)*AA140+(1-EXP(-LN(2)/25))/(LN(2)/25)*Calculateur!V141*Calculateur!X141*VLOOKUP('Données projet'!$B$9,Paramètres!$A$1:$I$89,3,0)*0.475*44/12</f>
        <v>0.25262745062880115</v>
      </c>
      <c r="AB141" s="23">
        <f>EXP(-LN(2)/2)*AB140+(1-EXP(-LN(2)/2))/(LN(2)/2)*V141*Y141*VLOOKUP('Données projet'!$B$9,Paramètres!$A$1:$I$89,3,0)*0.475*44/12</f>
        <v>1.6494595333044325E-17</v>
      </c>
      <c r="AC141" s="24">
        <f t="shared" si="111"/>
        <v>11.878534703301863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105.30373366193402</v>
      </c>
      <c r="AO141" s="62">
        <f t="shared" si="144"/>
        <v>520.95204451110567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13.209622172541858</v>
      </c>
      <c r="AV141" s="23">
        <f>EXP(-LN(2)/25)*AV140+(1-EXP(-LN(2)/25))/(LN(2)/25)*Calculateur!AQ141*Calculateur!AS141*VLOOKUP('Données projet'!$B$10,Paramètres!$A$1:$I$89,3,0)*0.475*44/12</f>
        <v>0.28704109715408677</v>
      </c>
      <c r="AW141" s="23">
        <f>EXP(-LN(2)/2)*AW140+(1-EXP(-LN(2)/2))/(LN(2)/2)*AQ141*AT141*VLOOKUP('Données projet'!$B$10,Paramètres!$A$1:$I$89,3,0)*0.475*44/12</f>
        <v>1.8741537112158771E-17</v>
      </c>
      <c r="AX141" s="23">
        <f t="shared" si="114"/>
        <v>13.496663269695944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94.406322320650759</v>
      </c>
      <c r="T142" s="62">
        <f t="shared" si="142"/>
        <v>462.7123879510612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11.39793030255138</v>
      </c>
      <c r="AA142" s="23">
        <f>EXP(-LN(2)/25)*AA141+(1-EXP(-LN(2)/25))/(LN(2)/25)*Calculateur!V142*Calculateur!X142*VLOOKUP('Données projet'!$B$9,Paramètres!$A$1:$I$89,3,0)*0.475*44/12</f>
        <v>0.24571933970625634</v>
      </c>
      <c r="AB142" s="23">
        <f>EXP(-LN(2)/2)*AB141+(1-EXP(-LN(2)/2))/(LN(2)/2)*V142*Y142*VLOOKUP('Données projet'!$B$9,Paramètres!$A$1:$I$89,3,0)*0.475*44/12</f>
        <v>1.1663440212923622E-17</v>
      </c>
      <c r="AC142" s="24">
        <f t="shared" si="111"/>
        <v>11.643649642257637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105.30373366193402</v>
      </c>
      <c r="AO142" s="62">
        <f t="shared" si="144"/>
        <v>520.95204451110567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12.950589538812267</v>
      </c>
      <c r="AV142" s="23">
        <f>EXP(-LN(2)/25)*AV141+(1-EXP(-LN(2)/25))/(LN(2)/25)*Calculateur!AQ142*Calculateur!AS142*VLOOKUP('Données projet'!$B$10,Paramètres!$A$1:$I$89,3,0)*0.475*44/12</f>
        <v>0.27919194325757302</v>
      </c>
      <c r="AW142" s="23">
        <f>EXP(-LN(2)/2)*AW141+(1-EXP(-LN(2)/2))/(LN(2)/2)*AQ142*AT142*VLOOKUP('Données projet'!$B$10,Paramètres!$A$1:$I$89,3,0)*0.475*44/12</f>
        <v>1.3252267981866812E-17</v>
      </c>
      <c r="AX142" s="23">
        <f t="shared" si="114"/>
        <v>13.229781482069839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94.406322320650759</v>
      </c>
      <c r="T143" s="62">
        <f t="shared" si="142"/>
        <v>462.7123879510612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11.174423841369373</v>
      </c>
      <c r="AA143" s="23">
        <f>EXP(-LN(2)/25)*AA142+(1-EXP(-LN(2)/25))/(LN(2)/25)*Calculateur!V143*Calculateur!X143*VLOOKUP('Données projet'!$B$9,Paramètres!$A$1:$I$89,3,0)*0.475*44/12</f>
        <v>0.23900013144017029</v>
      </c>
      <c r="AB143" s="23">
        <f>EXP(-LN(2)/2)*AB142+(1-EXP(-LN(2)/2))/(LN(2)/2)*V143*Y143*VLOOKUP('Données projet'!$B$9,Paramètres!$A$1:$I$89,3,0)*0.475*44/12</f>
        <v>8.2472976665221627E-18</v>
      </c>
      <c r="AC143" s="24">
        <f t="shared" si="111"/>
        <v>11.413423972809543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105.30373366193402</v>
      </c>
      <c r="AO143" s="62">
        <f t="shared" si="144"/>
        <v>520.95204451110567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12.696636377035807</v>
      </c>
      <c r="AV143" s="23">
        <f>EXP(-LN(2)/25)*AV142+(1-EXP(-LN(2)/25))/(LN(2)/25)*Calculateur!AQ143*Calculateur!AS143*VLOOKUP('Données projet'!$B$10,Paramètres!$A$1:$I$89,3,0)*0.475*44/12</f>
        <v>0.27155742488712847</v>
      </c>
      <c r="AW143" s="23">
        <f>EXP(-LN(2)/2)*AW142+(1-EXP(-LN(2)/2))/(LN(2)/2)*AQ143*AT143*VLOOKUP('Données projet'!$B$10,Paramètres!$A$1:$I$89,3,0)*0.475*44/12</f>
        <v>9.3707685560793855E-18</v>
      </c>
      <c r="AX143" s="23">
        <f t="shared" si="114"/>
        <v>12.968193801922935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94.406322320650759</v>
      </c>
      <c r="T144" s="62">
        <f t="shared" si="142"/>
        <v>462.7123879510612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10.955300205565667</v>
      </c>
      <c r="AA144" s="23">
        <f>EXP(-LN(2)/25)*AA143+(1-EXP(-LN(2)/25))/(LN(2)/25)*Calculateur!V144*Calculateur!X144*VLOOKUP('Données projet'!$B$9,Paramètres!$A$1:$I$89,3,0)*0.475*44/12</f>
        <v>0.23246466027746818</v>
      </c>
      <c r="AB144" s="23">
        <f>EXP(-LN(2)/2)*AB143+(1-EXP(-LN(2)/2))/(LN(2)/2)*V144*Y144*VLOOKUP('Données projet'!$B$9,Paramètres!$A$1:$I$89,3,0)*0.475*44/12</f>
        <v>5.831720106461811E-18</v>
      </c>
      <c r="AC144" s="24">
        <f t="shared" si="111"/>
        <v>11.187764865843135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105.30373366193402</v>
      </c>
      <c r="AO144" s="62">
        <f t="shared" si="144"/>
        <v>520.95204451110567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12.447663081865651</v>
      </c>
      <c r="AV144" s="23">
        <f>EXP(-LN(2)/25)*AV143+(1-EXP(-LN(2)/25))/(LN(2)/25)*Calculateur!AQ144*Calculateur!AS144*VLOOKUP('Données projet'!$B$10,Paramètres!$A$1:$I$89,3,0)*0.475*44/12</f>
        <v>0.26413167282300565</v>
      </c>
      <c r="AW144" s="23">
        <f>EXP(-LN(2)/2)*AW143+(1-EXP(-LN(2)/2))/(LN(2)/2)*AQ144*AT144*VLOOKUP('Données projet'!$B$10,Paramètres!$A$1:$I$89,3,0)*0.475*44/12</f>
        <v>6.626133990933406E-18</v>
      </c>
      <c r="AX144" s="23">
        <f t="shared" si="114"/>
        <v>12.711794754688656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94.406322320650759</v>
      </c>
      <c r="T145" s="62">
        <f t="shared" si="142"/>
        <v>462.7123879510612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10.740473450607849</v>
      </c>
      <c r="AA145" s="23">
        <f>EXP(-LN(2)/25)*AA144+(1-EXP(-LN(2)/25))/(LN(2)/25)*Calculateur!V145*Calculateur!X145*VLOOKUP('Données projet'!$B$9,Paramètres!$A$1:$I$89,3,0)*0.475*44/12</f>
        <v>0.22610790191739563</v>
      </c>
      <c r="AB145" s="23">
        <f>EXP(-LN(2)/2)*AB144+(1-EXP(-LN(2)/2))/(LN(2)/2)*V145*Y145*VLOOKUP('Données projet'!$B$9,Paramètres!$A$1:$I$89,3,0)*0.475*44/12</f>
        <v>4.1236488332610814E-18</v>
      </c>
      <c r="AC145" s="24">
        <f t="shared" si="111"/>
        <v>10.966581352525244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105.30373366193402</v>
      </c>
      <c r="AO145" s="62">
        <f t="shared" si="144"/>
        <v>520.95204451110567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12.203572001155065</v>
      </c>
      <c r="AV145" s="23">
        <f>EXP(-LN(2)/25)*AV144+(1-EXP(-LN(2)/25))/(LN(2)/25)*Calculateur!AQ145*Calculateur!AS145*VLOOKUP('Données projet'!$B$10,Paramètres!$A$1:$I$89,3,0)*0.475*44/12</f>
        <v>0.25690897833957954</v>
      </c>
      <c r="AW145" s="23">
        <f>EXP(-LN(2)/2)*AW144+(1-EXP(-LN(2)/2))/(LN(2)/2)*AQ145*AT145*VLOOKUP('Données projet'!$B$10,Paramètres!$A$1:$I$89,3,0)*0.475*44/12</f>
        <v>4.6853842780396927E-18</v>
      </c>
      <c r="AX145" s="23">
        <f t="shared" si="114"/>
        <v>12.460480979494644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94.406322320650759</v>
      </c>
      <c r="T146" s="62">
        <f t="shared" si="142"/>
        <v>462.7123879510612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10.529859317283373</v>
      </c>
      <c r="AA146" s="23">
        <f>EXP(-LN(2)/25)*AA145+(1-EXP(-LN(2)/25))/(LN(2)/25)*Calculateur!V146*Calculateur!X146*VLOOKUP('Données projet'!$B$9,Paramètres!$A$1:$I$89,3,0)*0.475*44/12</f>
        <v>0.21992496944896667</v>
      </c>
      <c r="AB146" s="23">
        <f>EXP(-LN(2)/2)*AB145+(1-EXP(-LN(2)/2))/(LN(2)/2)*V146*Y146*VLOOKUP('Données projet'!$B$9,Paramètres!$A$1:$I$89,3,0)*0.475*44/12</f>
        <v>2.9158600532309055E-18</v>
      </c>
      <c r="AC146" s="24">
        <f t="shared" si="111"/>
        <v>10.749784286732339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105.30373366193402</v>
      </c>
      <c r="AO146" s="62">
        <f t="shared" si="144"/>
        <v>520.95204451110567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11.964267397656355</v>
      </c>
      <c r="AV146" s="23">
        <f>EXP(-LN(2)/25)*AV145+(1-EXP(-LN(2)/25))/(LN(2)/25)*Calculateur!AQ146*Calculateur!AS146*VLOOKUP('Données projet'!$B$10,Paramètres!$A$1:$I$89,3,0)*0.475*44/12</f>
        <v>0.24988378881662773</v>
      </c>
      <c r="AW146" s="23">
        <f>EXP(-LN(2)/2)*AW145+(1-EXP(-LN(2)/2))/(LN(2)/2)*AQ146*AT146*VLOOKUP('Données projet'!$B$10,Paramètres!$A$1:$I$89,3,0)*0.475*44/12</f>
        <v>3.313066995466703E-18</v>
      </c>
      <c r="AX146" s="23">
        <f t="shared" si="114"/>
        <v>12.214151186472984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94.406322320650759</v>
      </c>
      <c r="T147" s="62">
        <f t="shared" si="142"/>
        <v>462.7123879510612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10.323375198651453</v>
      </c>
      <c r="AA147" s="23">
        <f>EXP(-LN(2)/25)*AA146+(1-EXP(-LN(2)/25))/(LN(2)/25)*Calculateur!V147*Calculateur!X147*VLOOKUP('Données projet'!$B$9,Paramètres!$A$1:$I$89,3,0)*0.475*44/12</f>
        <v>0.21391110959403317</v>
      </c>
      <c r="AB147" s="23">
        <f>EXP(-LN(2)/2)*AB146+(1-EXP(-LN(2)/2))/(LN(2)/2)*V147*Y147*VLOOKUP('Données projet'!$B$9,Paramètres!$A$1:$I$89,3,0)*0.475*44/12</f>
        <v>2.0618244166305407E-18</v>
      </c>
      <c r="AC147" s="24">
        <f t="shared" si="111"/>
        <v>10.537286308245486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105.30373366193402</v>
      </c>
      <c r="AO147" s="62">
        <f t="shared" si="144"/>
        <v>520.95204451110567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11.72965541147086</v>
      </c>
      <c r="AV147" s="23">
        <f>EXP(-LN(2)/25)*AV146+(1-EXP(-LN(2)/25))/(LN(2)/25)*Calculateur!AQ147*Calculateur!AS147*VLOOKUP('Données projet'!$B$10,Paramètres!$A$1:$I$89,3,0)*0.475*44/12</f>
        <v>0.24305070347061972</v>
      </c>
      <c r="AW147" s="23">
        <f>EXP(-LN(2)/2)*AW146+(1-EXP(-LN(2)/2))/(LN(2)/2)*AQ147*AT147*VLOOKUP('Données projet'!$B$10,Paramètres!$A$1:$I$89,3,0)*0.475*44/12</f>
        <v>2.3426921390198464E-18</v>
      </c>
      <c r="AX147" s="23">
        <f t="shared" si="114"/>
        <v>11.972706114941479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94.406322320650759</v>
      </c>
      <c r="T148" s="62">
        <f t="shared" si="142"/>
        <v>462.7123879510612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10.120940107643028</v>
      </c>
      <c r="AA148" s="23">
        <f>EXP(-LN(2)/25)*AA147+(1-EXP(-LN(2)/25))/(LN(2)/25)*Calculateur!V148*Calculateur!X148*VLOOKUP('Données projet'!$B$9,Paramètres!$A$1:$I$89,3,0)*0.475*44/12</f>
        <v>0.208061699053088</v>
      </c>
      <c r="AB148" s="23">
        <f>EXP(-LN(2)/2)*AB147+(1-EXP(-LN(2)/2))/(LN(2)/2)*V148*Y148*VLOOKUP('Données projet'!$B$9,Paramètres!$A$1:$I$89,3,0)*0.475*44/12</f>
        <v>1.4579300266154528E-18</v>
      </c>
      <c r="AC148" s="24">
        <f t="shared" si="111"/>
        <v>10.329001806696116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105.30373366193402</v>
      </c>
      <c r="AO148" s="62">
        <f t="shared" si="144"/>
        <v>520.95204451110567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11.49964402323528</v>
      </c>
      <c r="AV148" s="23">
        <f>EXP(-LN(2)/25)*AV147+(1-EXP(-LN(2)/25))/(LN(2)/25)*Calculateur!AQ148*Calculateur!AS148*VLOOKUP('Données projet'!$B$10,Paramètres!$A$1:$I$89,3,0)*0.475*44/12</f>
        <v>0.23640446920273461</v>
      </c>
      <c r="AW148" s="23">
        <f>EXP(-LN(2)/2)*AW147+(1-EXP(-LN(2)/2))/(LN(2)/2)*AQ148*AT148*VLOOKUP('Données projet'!$B$10,Paramètres!$A$1:$I$89,3,0)*0.475*44/12</f>
        <v>1.6565334977333515E-18</v>
      </c>
      <c r="AX148" s="23">
        <f t="shared" si="114"/>
        <v>11.736048492438014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94.406322320650759</v>
      </c>
      <c r="T149" s="62">
        <f t="shared" si="142"/>
        <v>462.7123879510612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9.9224746452960648</v>
      </c>
      <c r="AA149" s="23">
        <f>EXP(-LN(2)/25)*AA148+(1-EXP(-LN(2)/25))/(LN(2)/25)*Calculateur!V149*Calculateur!X149*VLOOKUP('Données projet'!$B$9,Paramètres!$A$1:$I$89,3,0)*0.475*44/12</f>
        <v>0.20237224095099207</v>
      </c>
      <c r="AB149" s="23">
        <f>EXP(-LN(2)/2)*AB148+(1-EXP(-LN(2)/2))/(LN(2)/2)*V149*Y149*VLOOKUP('Données projet'!$B$9,Paramètres!$A$1:$I$89,3,0)*0.475*44/12</f>
        <v>1.0309122083152703E-18</v>
      </c>
      <c r="AC149" s="24">
        <f t="shared" si="111"/>
        <v>10.124846886247058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105.30373366193402</v>
      </c>
      <c r="AO149" s="62">
        <f t="shared" si="144"/>
        <v>520.95204451110567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11.274143018029907</v>
      </c>
      <c r="AV149" s="23">
        <f>EXP(-LN(2)/25)*AV148+(1-EXP(-LN(2)/25))/(LN(2)/25)*Calculateur!AQ149*Calculateur!AS149*VLOOKUP('Données projet'!$B$10,Paramètres!$A$1:$I$89,3,0)*0.475*44/12</f>
        <v>0.22993997656041512</v>
      </c>
      <c r="AW149" s="23">
        <f>EXP(-LN(2)/2)*AW148+(1-EXP(-LN(2)/2))/(LN(2)/2)*AQ149*AT149*VLOOKUP('Données projet'!$B$10,Paramètres!$A$1:$I$89,3,0)*0.475*44/12</f>
        <v>1.1713460695099232E-18</v>
      </c>
      <c r="AX149" s="23">
        <f t="shared" si="114"/>
        <v>11.504082994590322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94.406322320650759</v>
      </c>
      <c r="T150" s="62">
        <f t="shared" si="142"/>
        <v>462.7123879510612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9.7279009696137457</v>
      </c>
      <c r="AA150" s="23">
        <f>EXP(-LN(2)/25)*AA149+(1-EXP(-LN(2)/25))/(LN(2)/25)*Calculateur!V150*Calculateur!X150*VLOOKUP('Données projet'!$B$9,Paramètres!$A$1:$I$89,3,0)*0.475*44/12</f>
        <v>0.19683836137989358</v>
      </c>
      <c r="AB150" s="23">
        <f>EXP(-LN(2)/2)*AB149+(1-EXP(-LN(2)/2))/(LN(2)/2)*V150*Y150*VLOOKUP('Données projet'!$B$9,Paramètres!$A$1:$I$89,3,0)*0.475*44/12</f>
        <v>7.2896501330772638E-19</v>
      </c>
      <c r="AC150" s="24">
        <f t="shared" si="111"/>
        <v>9.9247393309936385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105.30373366193402</v>
      </c>
      <c r="AO150" s="62">
        <f t="shared" si="144"/>
        <v>520.95204451110567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11.053063949994579</v>
      </c>
      <c r="AV150" s="23">
        <f>EXP(-LN(2)/25)*AV149+(1-EXP(-LN(2)/25))/(LN(2)/25)*Calculateur!AQ150*Calculateur!AS150*VLOOKUP('Données projet'!$B$10,Paramètres!$A$1:$I$89,3,0)*0.475*44/12</f>
        <v>0.22365225580935275</v>
      </c>
      <c r="AW150" s="23">
        <f>EXP(-LN(2)/2)*AW149+(1-EXP(-LN(2)/2))/(LN(2)/2)*AQ150*AT150*VLOOKUP('Données projet'!$B$10,Paramètres!$A$1:$I$89,3,0)*0.475*44/12</f>
        <v>8.2826674886667575E-19</v>
      </c>
      <c r="AX150" s="23">
        <f t="shared" si="114"/>
        <v>11.276716205803931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94.406322320650759</v>
      </c>
      <c r="T151" s="62">
        <f t="shared" si="142"/>
        <v>462.7123879510612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9.5371427650333338</v>
      </c>
      <c r="AA151" s="23">
        <f>EXP(-LN(2)/25)*AA150+(1-EXP(-LN(2)/25))/(LN(2)/25)*Calculateur!V151*Calculateur!X151*VLOOKUP('Données projet'!$B$9,Paramètres!$A$1:$I$89,3,0)*0.475*44/12</f>
        <v>0.19145580603668083</v>
      </c>
      <c r="AB151" s="23">
        <f>EXP(-LN(2)/2)*AB150+(1-EXP(-LN(2)/2))/(LN(2)/2)*V151*Y151*VLOOKUP('Données projet'!$B$9,Paramètres!$A$1:$I$89,3,0)*0.475*44/12</f>
        <v>5.1545610415763517E-19</v>
      </c>
      <c r="AC151" s="24">
        <f t="shared" si="111"/>
        <v>9.7285985710700142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105.30373366193402</v>
      </c>
      <c r="AO151" s="62">
        <f t="shared" si="144"/>
        <v>520.95204451110567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10.836320107638507</v>
      </c>
      <c r="AV151" s="23">
        <f>EXP(-LN(2)/25)*AV150+(1-EXP(-LN(2)/25))/(LN(2)/25)*Calculateur!AQ151*Calculateur!AS151*VLOOKUP('Données projet'!$B$10,Paramètres!$A$1:$I$89,3,0)*0.475*44/12</f>
        <v>0.21753647311288501</v>
      </c>
      <c r="AW151" s="23">
        <f>EXP(-LN(2)/2)*AW150+(1-EXP(-LN(2)/2))/(LN(2)/2)*AQ151*AT151*VLOOKUP('Données projet'!$B$10,Paramètres!$A$1:$I$89,3,0)*0.475*44/12</f>
        <v>5.8567303475496159E-19</v>
      </c>
      <c r="AX151" s="23">
        <f t="shared" si="114"/>
        <v>11.053856580751392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94.406322320650759</v>
      </c>
      <c r="T152" s="62">
        <f t="shared" si="142"/>
        <v>462.7123879510612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9.3501252124937277</v>
      </c>
      <c r="AA152" s="23">
        <f>EXP(-LN(2)/25)*AA151+(1-EXP(-LN(2)/25))/(LN(2)/25)*Calculateur!V152*Calculateur!X152*VLOOKUP('Données projet'!$B$9,Paramètres!$A$1:$I$89,3,0)*0.475*44/12</f>
        <v>0.18622043695238452</v>
      </c>
      <c r="AB152" s="23">
        <f>EXP(-LN(2)/2)*AB151+(1-EXP(-LN(2)/2))/(LN(2)/2)*V152*Y152*VLOOKUP('Données projet'!$B$9,Paramètres!$A$1:$I$89,3,0)*0.475*44/12</f>
        <v>3.6448250665386319E-19</v>
      </c>
      <c r="AC152" s="24">
        <f t="shared" si="111"/>
        <v>9.5363456494461118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105.30373366193402</v>
      </c>
      <c r="AO152" s="62">
        <f t="shared" si="144"/>
        <v>520.95204451110567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10.623826479830347</v>
      </c>
      <c r="AV152" s="23">
        <f>EXP(-LN(2)/25)*AV151+(1-EXP(-LN(2)/25))/(LN(2)/25)*Calculateur!AQ152*Calculateur!AS152*VLOOKUP('Données projet'!$B$10,Paramètres!$A$1:$I$89,3,0)*0.475*44/12</f>
        <v>0.21158792681586724</v>
      </c>
      <c r="AW152" s="23">
        <f>EXP(-LN(2)/2)*AW151+(1-EXP(-LN(2)/2))/(LN(2)/2)*AQ152*AT152*VLOOKUP('Données projet'!$B$10,Paramètres!$A$1:$I$89,3,0)*0.475*44/12</f>
        <v>4.1413337443333788E-19</v>
      </c>
      <c r="AX152" s="23">
        <f t="shared" si="114"/>
        <v>10.835414406646214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94.406322320650759</v>
      </c>
      <c r="T153" s="62">
        <f t="shared" si="142"/>
        <v>462.7123879510612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9.1667749600899793</v>
      </c>
      <c r="AA153" s="23">
        <f>EXP(-LN(2)/25)*AA152+(1-EXP(-LN(2)/25))/(LN(2)/25)*Calculateur!V153*Calculateur!X153*VLOOKUP('Données projet'!$B$9,Paramètres!$A$1:$I$89,3,0)*0.475*44/12</f>
        <v>0.18112822931101441</v>
      </c>
      <c r="AB153" s="23">
        <f>EXP(-LN(2)/2)*AB152+(1-EXP(-LN(2)/2))/(LN(2)/2)*V153*Y153*VLOOKUP('Données projet'!$B$9,Paramètres!$A$1:$I$89,3,0)*0.475*44/12</f>
        <v>2.5772805207881759E-19</v>
      </c>
      <c r="AC153" s="24">
        <f t="shared" si="111"/>
        <v>9.3479031894009932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105.30373366193402</v>
      </c>
      <c r="AO153" s="62">
        <f t="shared" si="144"/>
        <v>520.95204451110567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10.41549972245519</v>
      </c>
      <c r="AV153" s="23">
        <f>EXP(-LN(2)/25)*AV152+(1-EXP(-LN(2)/25))/(LN(2)/25)*Calculateur!AQ153*Calculateur!AS153*VLOOKUP('Données projet'!$B$10,Paramètres!$A$1:$I$89,3,0)*0.475*44/12</f>
        <v>0.20580204383016187</v>
      </c>
      <c r="AW153" s="23">
        <f>EXP(-LN(2)/2)*AW152+(1-EXP(-LN(2)/2))/(LN(2)/2)*AQ153*AT153*VLOOKUP('Données projet'!$B$10,Paramètres!$A$1:$I$89,3,0)*0.475*44/12</f>
        <v>2.928365173774808E-19</v>
      </c>
      <c r="AX153" s="23">
        <f t="shared" si="114"/>
        <v>10.621301766285351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94.406322320650759</v>
      </c>
      <c r="T154" s="62">
        <f t="shared" si="142"/>
        <v>462.7123879510612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8.9870200943032579</v>
      </c>
      <c r="AA154" s="23">
        <f>EXP(-LN(2)/25)*AA153+(1-EXP(-LN(2)/25))/(LN(2)/25)*Calculateur!V154*Calculateur!X154*VLOOKUP('Données projet'!$B$9,Paramètres!$A$1:$I$89,3,0)*0.475*44/12</f>
        <v>0.17617526835538511</v>
      </c>
      <c r="AB154" s="23">
        <f>EXP(-LN(2)/2)*AB153+(1-EXP(-LN(2)/2))/(LN(2)/2)*V154*Y154*VLOOKUP('Données projet'!$B$9,Paramètres!$A$1:$I$89,3,0)*0.475*44/12</f>
        <v>1.822412533269316E-19</v>
      </c>
      <c r="AC154" s="24">
        <f t="shared" ref="AC154:AC203" si="163">SUM(Z154:AB154)</f>
        <v>9.1631953626586427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105.30373366193402</v>
      </c>
      <c r="AO154" s="62">
        <f t="shared" si="144"/>
        <v>520.95204451110567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10.211258125725385</v>
      </c>
      <c r="AV154" s="23">
        <f>EXP(-LN(2)/25)*AV153+(1-EXP(-LN(2)/25))/(LN(2)/25)*Calculateur!AQ154*Calculateur!AS154*VLOOKUP('Données projet'!$B$10,Paramètres!$A$1:$I$89,3,0)*0.475*44/12</f>
        <v>0.20017437611896699</v>
      </c>
      <c r="AW154" s="23">
        <f>EXP(-LN(2)/2)*AW153+(1-EXP(-LN(2)/2))/(LN(2)/2)*AQ154*AT154*VLOOKUP('Données projet'!$B$10,Paramètres!$A$1:$I$89,3,0)*0.475*44/12</f>
        <v>2.0706668721666894E-19</v>
      </c>
      <c r="AX154" s="23">
        <f t="shared" ref="AX154:AX203" si="166">SUM(AU154:AW154)</f>
        <v>10.411432501844352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94.406322320650759</v>
      </c>
      <c r="T155" s="62">
        <f t="shared" si="142"/>
        <v>462.7123879510612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8.8107901117949705</v>
      </c>
      <c r="AA155" s="23">
        <f>EXP(-LN(2)/25)*AA154+(1-EXP(-LN(2)/25))/(LN(2)/25)*Calculateur!V155*Calculateur!X155*VLOOKUP('Données projet'!$B$9,Paramètres!$A$1:$I$89,3,0)*0.475*44/12</f>
        <v>0.17135774637755238</v>
      </c>
      <c r="AB155" s="23">
        <f>EXP(-LN(2)/2)*AB154+(1-EXP(-LN(2)/2))/(LN(2)/2)*V155*Y155*VLOOKUP('Données projet'!$B$9,Paramètres!$A$1:$I$89,3,0)*0.475*44/12</f>
        <v>1.2886402603940879E-19</v>
      </c>
      <c r="AC155" s="24">
        <f t="shared" si="163"/>
        <v>8.9821478581725227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105.30373366193402</v>
      </c>
      <c r="AO155" s="62">
        <f t="shared" si="144"/>
        <v>520.95204451110567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10.011021582132377</v>
      </c>
      <c r="AV155" s="23">
        <f>EXP(-LN(2)/25)*AV154+(1-EXP(-LN(2)/25))/(LN(2)/25)*Calculateur!AQ155*Calculateur!AS155*VLOOKUP('Données projet'!$B$10,Paramètres!$A$1:$I$89,3,0)*0.475*44/12</f>
        <v>0.1947005972772809</v>
      </c>
      <c r="AW155" s="23">
        <f>EXP(-LN(2)/2)*AW154+(1-EXP(-LN(2)/2))/(LN(2)/2)*AQ155*AT155*VLOOKUP('Données projet'!$B$10,Paramètres!$A$1:$I$89,3,0)*0.475*44/12</f>
        <v>1.464182586887404E-19</v>
      </c>
      <c r="AX155" s="23">
        <f t="shared" si="166"/>
        <v>10.205722179409658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94.406322320650759</v>
      </c>
      <c r="T156" s="62">
        <f t="shared" si="142"/>
        <v>462.7123879510612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8.6380158917539962</v>
      </c>
      <c r="AA156" s="23">
        <f>EXP(-LN(2)/25)*AA155+(1-EXP(-LN(2)/25))/(LN(2)/25)*Calculateur!V156*Calculateur!X156*VLOOKUP('Données projet'!$B$9,Paramètres!$A$1:$I$89,3,0)*0.475*44/12</f>
        <v>0.16667195979154598</v>
      </c>
      <c r="AB156" s="23">
        <f>EXP(-LN(2)/2)*AB155+(1-EXP(-LN(2)/2))/(LN(2)/2)*V156*Y156*VLOOKUP('Données projet'!$B$9,Paramètres!$A$1:$I$89,3,0)*0.475*44/12</f>
        <v>9.1120626663465798E-20</v>
      </c>
      <c r="AC156" s="24">
        <f t="shared" si="163"/>
        <v>8.8046878515455429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105.30373366193402</v>
      </c>
      <c r="AO156" s="62">
        <f t="shared" si="144"/>
        <v>520.95204451110567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9.8147115550269977</v>
      </c>
      <c r="AV156" s="23">
        <f>EXP(-LN(2)/25)*AV155+(1-EXP(-LN(2)/25))/(LN(2)/25)*Calculateur!AQ156*Calculateur!AS156*VLOOKUP('Données projet'!$B$10,Paramètres!$A$1:$I$89,3,0)*0.475*44/12</f>
        <v>0.18937649920587424</v>
      </c>
      <c r="AW156" s="23">
        <f>EXP(-LN(2)/2)*AW155+(1-EXP(-LN(2)/2))/(LN(2)/2)*AQ156*AT156*VLOOKUP('Données projet'!$B$10,Paramètres!$A$1:$I$89,3,0)*0.475*44/12</f>
        <v>1.0353334360833447E-19</v>
      </c>
      <c r="AX156" s="23">
        <f t="shared" si="166"/>
        <v>10.004088054232872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94.406322320650759</v>
      </c>
      <c r="T157" s="62">
        <f t="shared" si="142"/>
        <v>462.7123879510612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8.4686296687861571</v>
      </c>
      <c r="AA157" s="23">
        <f>EXP(-LN(2)/25)*AA156+(1-EXP(-LN(2)/25))/(LN(2)/25)*Calculateur!V157*Calculateur!X157*VLOOKUP('Données projet'!$B$9,Paramètres!$A$1:$I$89,3,0)*0.475*44/12</f>
        <v>0.16211430628614873</v>
      </c>
      <c r="AB157" s="23">
        <f>EXP(-LN(2)/2)*AB156+(1-EXP(-LN(2)/2))/(LN(2)/2)*V157*Y157*VLOOKUP('Données projet'!$B$9,Paramètres!$A$1:$I$89,3,0)*0.475*44/12</f>
        <v>6.4432013019704396E-20</v>
      </c>
      <c r="AC157" s="24">
        <f t="shared" si="163"/>
        <v>8.6307439750723063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105.30373366193402</v>
      </c>
      <c r="AO157" s="62">
        <f t="shared" si="144"/>
        <v>520.95204451110567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9.62225104781586</v>
      </c>
      <c r="AV157" s="23">
        <f>EXP(-LN(2)/25)*AV156+(1-EXP(-LN(2)/25))/(LN(2)/25)*Calculateur!AQ157*Calculateur!AS157*VLOOKUP('Données projet'!$B$10,Paramètres!$A$1:$I$89,3,0)*0.475*44/12</f>
        <v>0.18419798887621233</v>
      </c>
      <c r="AW157" s="23">
        <f>EXP(-LN(2)/2)*AW156+(1-EXP(-LN(2)/2))/(LN(2)/2)*AQ157*AT157*VLOOKUP('Données projet'!$B$10,Paramètres!$A$1:$I$89,3,0)*0.475*44/12</f>
        <v>7.3209129344370199E-20</v>
      </c>
      <c r="AX157" s="23">
        <f t="shared" si="166"/>
        <v>9.8064490366920722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94.406322320650759</v>
      </c>
      <c r="T158" s="62">
        <f t="shared" si="142"/>
        <v>462.7123879510612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8.3025650063353229</v>
      </c>
      <c r="AA158" s="23">
        <f>EXP(-LN(2)/25)*AA157+(1-EXP(-LN(2)/25))/(LN(2)/25)*Calculateur!V158*Calculateur!X158*VLOOKUP('Données projet'!$B$9,Paramètres!$A$1:$I$89,3,0)*0.475*44/12</f>
        <v>0.15768128205553314</v>
      </c>
      <c r="AB158" s="23">
        <f>EXP(-LN(2)/2)*AB157+(1-EXP(-LN(2)/2))/(LN(2)/2)*V158*Y158*VLOOKUP('Données projet'!$B$9,Paramètres!$A$1:$I$89,3,0)*0.475*44/12</f>
        <v>4.5560313331732899E-20</v>
      </c>
      <c r="AC158" s="24">
        <f t="shared" si="163"/>
        <v>8.4602462883908558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105.30373366193402</v>
      </c>
      <c r="AO158" s="62">
        <f t="shared" si="144"/>
        <v>520.95204451110567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9.4335645737618155</v>
      </c>
      <c r="AV158" s="23">
        <f>EXP(-LN(2)/25)*AV157+(1-EXP(-LN(2)/25))/(LN(2)/25)*Calculateur!AQ158*Calculateur!AS158*VLOOKUP('Données projet'!$B$10,Paramètres!$A$1:$I$89,3,0)*0.475*44/12</f>
        <v>0.17916108518384105</v>
      </c>
      <c r="AW158" s="23">
        <f>EXP(-LN(2)/2)*AW157+(1-EXP(-LN(2)/2))/(LN(2)/2)*AQ158*AT158*VLOOKUP('Données projet'!$B$10,Paramètres!$A$1:$I$89,3,0)*0.475*44/12</f>
        <v>5.1766671804167234E-20</v>
      </c>
      <c r="AX158" s="23">
        <f t="shared" si="166"/>
        <v>9.6127256589456564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94.406322320650759</v>
      </c>
      <c r="T159" s="62">
        <f t="shared" si="142"/>
        <v>462.7123879510612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8.1397567706257057</v>
      </c>
      <c r="AA159" s="23">
        <f>EXP(-LN(2)/25)*AA158+(1-EXP(-LN(2)/25))/(LN(2)/25)*Calculateur!V159*Calculateur!X159*VLOOKUP('Données projet'!$B$9,Paramètres!$A$1:$I$89,3,0)*0.475*44/12</f>
        <v>0.15336947910562634</v>
      </c>
      <c r="AB159" s="23">
        <f>EXP(-LN(2)/2)*AB158+(1-EXP(-LN(2)/2))/(LN(2)/2)*V159*Y159*VLOOKUP('Données projet'!$B$9,Paramètres!$A$1:$I$89,3,0)*0.475*44/12</f>
        <v>3.2216006509852198E-20</v>
      </c>
      <c r="AC159" s="24">
        <f t="shared" si="163"/>
        <v>8.2931262497313316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105.30373366193402</v>
      </c>
      <c r="AO159" s="62">
        <f t="shared" si="144"/>
        <v>520.95204451110567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9.2485781263765858</v>
      </c>
      <c r="AV159" s="23">
        <f>EXP(-LN(2)/25)*AV158+(1-EXP(-LN(2)/25))/(LN(2)/25)*Calculateur!AQ159*Calculateur!AS159*VLOOKUP('Données projet'!$B$10,Paramètres!$A$1:$I$89,3,0)*0.475*44/12</f>
        <v>0.17426191588781692</v>
      </c>
      <c r="AW159" s="23">
        <f>EXP(-LN(2)/2)*AW158+(1-EXP(-LN(2)/2))/(LN(2)/2)*AQ159*AT159*VLOOKUP('Données projet'!$B$10,Paramètres!$A$1:$I$89,3,0)*0.475*44/12</f>
        <v>3.66045646721851E-20</v>
      </c>
      <c r="AX159" s="23">
        <f t="shared" si="166"/>
        <v>9.4228400422644025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94.406322320650759</v>
      </c>
      <c r="T160" s="62">
        <f t="shared" si="142"/>
        <v>462.7123879510612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7.9801411051151359</v>
      </c>
      <c r="AA160" s="23">
        <f>EXP(-LN(2)/25)*AA159+(1-EXP(-LN(2)/25))/(LN(2)/25)*Calculateur!V160*Calculateur!X160*VLOOKUP('Données projet'!$B$9,Paramètres!$A$1:$I$89,3,0)*0.475*44/12</f>
        <v>0.14917558263413261</v>
      </c>
      <c r="AB160" s="23">
        <f>EXP(-LN(2)/2)*AB159+(1-EXP(-LN(2)/2))/(LN(2)/2)*V160*Y160*VLOOKUP('Données projet'!$B$9,Paramètres!$A$1:$I$89,3,0)*0.475*44/12</f>
        <v>2.2780156665866449E-20</v>
      </c>
      <c r="AC160" s="24">
        <f t="shared" si="163"/>
        <v>8.1293166877492684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105.30373366193402</v>
      </c>
      <c r="AO160" s="62">
        <f t="shared" si="144"/>
        <v>520.95204451110567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9.0672191503939885</v>
      </c>
      <c r="AV160" s="23">
        <f>EXP(-LN(2)/25)*AV159+(1-EXP(-LN(2)/25))/(LN(2)/25)*Calculateur!AQ160*Calculateur!AS160*VLOOKUP('Données projet'!$B$10,Paramètres!$A$1:$I$89,3,0)*0.475*44/12</f>
        <v>0.1694967146338287</v>
      </c>
      <c r="AW160" s="23">
        <f>EXP(-LN(2)/2)*AW159+(1-EXP(-LN(2)/2))/(LN(2)/2)*AQ160*AT160*VLOOKUP('Données projet'!$B$10,Paramètres!$A$1:$I$89,3,0)*0.475*44/12</f>
        <v>2.5883335902083617E-20</v>
      </c>
      <c r="AX160" s="23">
        <f t="shared" si="166"/>
        <v>9.2367158650278167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94.406322320650759</v>
      </c>
      <c r="T161" s="62">
        <f t="shared" si="142"/>
        <v>462.7123879510612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7.8236554054492862</v>
      </c>
      <c r="AA161" s="23">
        <f>EXP(-LN(2)/25)*AA160+(1-EXP(-LN(2)/25))/(LN(2)/25)*Calculateur!V161*Calculateur!X161*VLOOKUP('Données projet'!$B$9,Paramètres!$A$1:$I$89,3,0)*0.475*44/12</f>
        <v>0.14509636848219931</v>
      </c>
      <c r="AB161" s="23">
        <f>EXP(-LN(2)/2)*AB160+(1-EXP(-LN(2)/2))/(LN(2)/2)*V161*Y161*VLOOKUP('Données projet'!$B$9,Paramètres!$A$1:$I$89,3,0)*0.475*44/12</f>
        <v>1.6108003254926099E-20</v>
      </c>
      <c r="AC161" s="24">
        <f t="shared" si="163"/>
        <v>7.9687517739314853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105.30373366193402</v>
      </c>
      <c r="AO161" s="62">
        <f t="shared" si="144"/>
        <v>520.95204451110567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8.8894165133123568</v>
      </c>
      <c r="AV161" s="23">
        <f>EXP(-LN(2)/25)*AV160+(1-EXP(-LN(2)/25))/(LN(2)/25)*Calculateur!AQ161*Calculateur!AS161*VLOOKUP('Données projet'!$B$10,Paramètres!$A$1:$I$89,3,0)*0.475*44/12</f>
        <v>0.16486181805872183</v>
      </c>
      <c r="AW161" s="23">
        <f>EXP(-LN(2)/2)*AW160+(1-EXP(-LN(2)/2))/(LN(2)/2)*AQ161*AT161*VLOOKUP('Données projet'!$B$10,Paramètres!$A$1:$I$89,3,0)*0.475*44/12</f>
        <v>1.830228233609255E-20</v>
      </c>
      <c r="AX161" s="23">
        <f t="shared" si="166"/>
        <v>9.0542783313710782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94.406322320650759</v>
      </c>
      <c r="T162" s="62">
        <f t="shared" si="142"/>
        <v>462.7123879510612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7.6702382949070316</v>
      </c>
      <c r="AA162" s="23">
        <f>EXP(-LN(2)/25)*AA161+(1-EXP(-LN(2)/25))/(LN(2)/25)*Calculateur!V162*Calculateur!X162*VLOOKUP('Données projet'!$B$9,Paramètres!$A$1:$I$89,3,0)*0.475*44/12</f>
        <v>0.14112870065576719</v>
      </c>
      <c r="AB162" s="23">
        <f>EXP(-LN(2)/2)*AB161+(1-EXP(-LN(2)/2))/(LN(2)/2)*V162*Y162*VLOOKUP('Données projet'!$B$9,Paramètres!$A$1:$I$89,3,0)*0.475*44/12</f>
        <v>1.1390078332933225E-20</v>
      </c>
      <c r="AC162" s="24">
        <f t="shared" si="163"/>
        <v>7.8113669955627989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105.30373366193402</v>
      </c>
      <c r="AO162" s="62">
        <f t="shared" si="144"/>
        <v>520.95204451110567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8.7151004774949961</v>
      </c>
      <c r="AV162" s="23">
        <f>EXP(-LN(2)/25)*AV161+(1-EXP(-LN(2)/25))/(LN(2)/25)*Calculateur!AQ162*Calculateur!AS162*VLOOKUP('Données projet'!$B$10,Paramètres!$A$1:$I$89,3,0)*0.475*44/12</f>
        <v>0.16035366297419987</v>
      </c>
      <c r="AW162" s="23">
        <f>EXP(-LN(2)/2)*AW161+(1-EXP(-LN(2)/2))/(LN(2)/2)*AQ162*AT162*VLOOKUP('Données projet'!$B$10,Paramètres!$A$1:$I$89,3,0)*0.475*44/12</f>
        <v>1.2941667951041809E-20</v>
      </c>
      <c r="AX162" s="23">
        <f t="shared" si="166"/>
        <v>8.8754541404691967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94.406322320650759</v>
      </c>
      <c r="T163" s="62">
        <f t="shared" si="142"/>
        <v>462.7123879510612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7.5198296003273128</v>
      </c>
      <c r="AA163" s="23">
        <f>EXP(-LN(2)/25)*AA162+(1-EXP(-LN(2)/25))/(LN(2)/25)*Calculateur!V163*Calculateur!X163*VLOOKUP('Données projet'!$B$9,Paramètres!$A$1:$I$89,3,0)*0.475*44/12</f>
        <v>0.13726952891469943</v>
      </c>
      <c r="AB163" s="23">
        <f>EXP(-LN(2)/2)*AB162+(1-EXP(-LN(2)/2))/(LN(2)/2)*V163*Y163*VLOOKUP('Données projet'!$B$9,Paramètres!$A$1:$I$89,3,0)*0.475*44/12</f>
        <v>8.0540016274630495E-21</v>
      </c>
      <c r="AC163" s="24">
        <f t="shared" si="163"/>
        <v>7.6570991292420123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105.30373366193402</v>
      </c>
      <c r="AO163" s="62">
        <f t="shared" si="144"/>
        <v>520.95204451110567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8.5442026728177307</v>
      </c>
      <c r="AV163" s="23">
        <f>EXP(-LN(2)/25)*AV162+(1-EXP(-LN(2)/25))/(LN(2)/25)*Calculateur!AQ163*Calculateur!AS163*VLOOKUP('Données projet'!$B$10,Paramètres!$A$1:$I$89,3,0)*0.475*44/12</f>
        <v>0.15596878362753772</v>
      </c>
      <c r="AW163" s="23">
        <f>EXP(-LN(2)/2)*AW162+(1-EXP(-LN(2)/2))/(LN(2)/2)*AQ163*AT163*VLOOKUP('Données projet'!$B$10,Paramètres!$A$1:$I$89,3,0)*0.475*44/12</f>
        <v>9.1511411680462749E-21</v>
      </c>
      <c r="AX163" s="23">
        <f t="shared" si="166"/>
        <v>8.7001714564452683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94.406322320650759</v>
      </c>
      <c r="T164" s="62">
        <f t="shared" si="142"/>
        <v>462.7123879510612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7.3723703285080573</v>
      </c>
      <c r="AA164" s="23">
        <f>EXP(-LN(2)/25)*AA163+(1-EXP(-LN(2)/25))/(LN(2)/25)*Calculateur!V164*Calculateur!X164*VLOOKUP('Données projet'!$B$9,Paramètres!$A$1:$I$89,3,0)*0.475*44/12</f>
        <v>0.13351588642783618</v>
      </c>
      <c r="AB164" s="23">
        <f>EXP(-LN(2)/2)*AB163+(1-EXP(-LN(2)/2))/(LN(2)/2)*V164*Y164*VLOOKUP('Données projet'!$B$9,Paramètres!$A$1:$I$89,3,0)*0.475*44/12</f>
        <v>5.6950391664666123E-21</v>
      </c>
      <c r="AC164" s="24">
        <f t="shared" si="163"/>
        <v>7.5058862149358934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105.30373366193402</v>
      </c>
      <c r="AO164" s="62">
        <f t="shared" si="144"/>
        <v>520.95204451110567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8.3766560698528174</v>
      </c>
      <c r="AV164" s="23">
        <f>EXP(-LN(2)/25)*AV163+(1-EXP(-LN(2)/25))/(LN(2)/25)*Calculateur!AQ164*Calculateur!AS164*VLOOKUP('Données projet'!$B$10,Paramètres!$A$1:$I$89,3,0)*0.475*44/12</f>
        <v>0.15170380903720085</v>
      </c>
      <c r="AW164" s="23">
        <f>EXP(-LN(2)/2)*AW163+(1-EXP(-LN(2)/2))/(LN(2)/2)*AQ164*AT164*VLOOKUP('Données projet'!$B$10,Paramètres!$A$1:$I$89,3,0)*0.475*44/12</f>
        <v>6.4708339755209043E-21</v>
      </c>
      <c r="AX164" s="23">
        <f t="shared" si="166"/>
        <v>8.5283598788900186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94.406322320650759</v>
      </c>
      <c r="T165" s="62">
        <f t="shared" si="142"/>
        <v>462.7123879510612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7.2278026430679025</v>
      </c>
      <c r="AA165" s="23">
        <f>EXP(-LN(2)/25)*AA164+(1-EXP(-LN(2)/25))/(LN(2)/25)*Calculateur!V165*Calculateur!X165*VLOOKUP('Données projet'!$B$9,Paramètres!$A$1:$I$89,3,0)*0.475*44/12</f>
        <v>0.12986488749217168</v>
      </c>
      <c r="AB165" s="23">
        <f>EXP(-LN(2)/2)*AB164+(1-EXP(-LN(2)/2))/(LN(2)/2)*V165*Y165*VLOOKUP('Données projet'!$B$9,Paramètres!$A$1:$I$89,3,0)*0.475*44/12</f>
        <v>4.0270008137315248E-21</v>
      </c>
      <c r="AC165" s="24">
        <f t="shared" si="163"/>
        <v>7.3576675305600743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105.30373366193402</v>
      </c>
      <c r="AO165" s="62">
        <f t="shared" si="144"/>
        <v>520.95204451110567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8.2123949535787091</v>
      </c>
      <c r="AV165" s="23">
        <f>EXP(-LN(2)/25)*AV164+(1-EXP(-LN(2)/25))/(LN(2)/25)*Calculateur!AQ165*Calculateur!AS165*VLOOKUP('Données projet'!$B$10,Paramètres!$A$1:$I$89,3,0)*0.475*44/12</f>
        <v>0.147555460401322</v>
      </c>
      <c r="AW165" s="23">
        <f>EXP(-LN(2)/2)*AW164+(1-EXP(-LN(2)/2))/(LN(2)/2)*AQ165*AT165*VLOOKUP('Données projet'!$B$10,Paramètres!$A$1:$I$89,3,0)*0.475*44/12</f>
        <v>4.5755705840231374E-21</v>
      </c>
      <c r="AX165" s="23">
        <f t="shared" si="166"/>
        <v>8.3599504139800302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94.406322320650759</v>
      </c>
      <c r="T166" s="62">
        <f t="shared" si="142"/>
        <v>462.7123879510612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7.0860698417616472</v>
      </c>
      <c r="AA166" s="23">
        <f>EXP(-LN(2)/25)*AA165+(1-EXP(-LN(2)/25))/(LN(2)/25)*Calculateur!V166*Calculateur!X166*VLOOKUP('Données projet'!$B$9,Paramètres!$A$1:$I$89,3,0)*0.475*44/12</f>
        <v>0.12631372531440063</v>
      </c>
      <c r="AB166" s="23">
        <f>EXP(-LN(2)/2)*AB165+(1-EXP(-LN(2)/2))/(LN(2)/2)*V166*Y166*VLOOKUP('Données projet'!$B$9,Paramètres!$A$1:$I$89,3,0)*0.475*44/12</f>
        <v>2.8475195832333062E-21</v>
      </c>
      <c r="AC166" s="24">
        <f t="shared" si="163"/>
        <v>7.2123835670760474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105.30373366193402</v>
      </c>
      <c r="AO166" s="62">
        <f t="shared" si="144"/>
        <v>520.95204451110567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8.0513548976053482</v>
      </c>
      <c r="AV166" s="23">
        <f>EXP(-LN(2)/25)*AV165+(1-EXP(-LN(2)/25))/(LN(2)/25)*Calculateur!AQ166*Calculateur!AS166*VLOOKUP('Données projet'!$B$10,Paramètres!$A$1:$I$89,3,0)*0.475*44/12</f>
        <v>0.14352054857704344</v>
      </c>
      <c r="AW166" s="23">
        <f>EXP(-LN(2)/2)*AW165+(1-EXP(-LN(2)/2))/(LN(2)/2)*AQ166*AT166*VLOOKUP('Données projet'!$B$10,Paramètres!$A$1:$I$89,3,0)*0.475*44/12</f>
        <v>3.2354169877604521E-21</v>
      </c>
      <c r="AX166" s="23">
        <f t="shared" si="166"/>
        <v>8.1948754461823921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94.406322320650759</v>
      </c>
      <c r="T167" s="62">
        <f t="shared" si="142"/>
        <v>462.7123879510612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6.9471163342405351</v>
      </c>
      <c r="AA167" s="23">
        <f>EXP(-LN(2)/25)*AA166+(1-EXP(-LN(2)/25))/(LN(2)/25)*Calculateur!V167*Calculateur!X167*VLOOKUP('Données projet'!$B$9,Paramètres!$A$1:$I$89,3,0)*0.475*44/12</f>
        <v>0.12285966985312823</v>
      </c>
      <c r="AB167" s="23">
        <f>EXP(-LN(2)/2)*AB166+(1-EXP(-LN(2)/2))/(LN(2)/2)*V167*Y167*VLOOKUP('Données projet'!$B$9,Paramètres!$A$1:$I$89,3,0)*0.475*44/12</f>
        <v>2.0135004068657624E-21</v>
      </c>
      <c r="AC167" s="24">
        <f t="shared" si="163"/>
        <v>7.0699760040936637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105.30373366193402</v>
      </c>
      <c r="AO167" s="62">
        <f t="shared" si="144"/>
        <v>520.95204451110567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7.8934727389048893</v>
      </c>
      <c r="AV167" s="23">
        <f>EXP(-LN(2)/25)*AV166+(1-EXP(-LN(2)/25))/(LN(2)/25)*Calculateur!AQ167*Calculateur!AS167*VLOOKUP('Données projet'!$B$10,Paramètres!$A$1:$I$89,3,0)*0.475*44/12</f>
        <v>0.13959597162878656</v>
      </c>
      <c r="AW167" s="23">
        <f>EXP(-LN(2)/2)*AW166+(1-EXP(-LN(2)/2))/(LN(2)/2)*AQ167*AT167*VLOOKUP('Données projet'!$B$10,Paramètres!$A$1:$I$89,3,0)*0.475*44/12</f>
        <v>2.2877852920115687E-21</v>
      </c>
      <c r="AX167" s="23">
        <f t="shared" si="166"/>
        <v>8.0330687105336764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94.406322320650759</v>
      </c>
      <c r="T168" s="62">
        <f t="shared" si="142"/>
        <v>462.7123879510612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6.810887620248641</v>
      </c>
      <c r="AA168" s="23">
        <f>EXP(-LN(2)/25)*AA167+(1-EXP(-LN(2)/25))/(LN(2)/25)*Calculateur!V168*Calculateur!X168*VLOOKUP('Données projet'!$B$9,Paramètres!$A$1:$I$89,3,0)*0.475*44/12</f>
        <v>0.1195000657200852</v>
      </c>
      <c r="AB168" s="23">
        <f>EXP(-LN(2)/2)*AB167+(1-EXP(-LN(2)/2))/(LN(2)/2)*V168*Y168*VLOOKUP('Données projet'!$B$9,Paramètres!$A$1:$I$89,3,0)*0.475*44/12</f>
        <v>1.4237597916166531E-21</v>
      </c>
      <c r="AC168" s="24">
        <f t="shared" si="163"/>
        <v>6.9303876859687259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105.30373366193402</v>
      </c>
      <c r="AO168" s="62">
        <f t="shared" si="144"/>
        <v>520.95204451110567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7.7386865530379385</v>
      </c>
      <c r="AV168" s="23">
        <f>EXP(-LN(2)/25)*AV167+(1-EXP(-LN(2)/25))/(LN(2)/25)*Calculateur!AQ168*Calculateur!AS168*VLOOKUP('Données projet'!$B$10,Paramètres!$A$1:$I$89,3,0)*0.475*44/12</f>
        <v>0.13577871244356429</v>
      </c>
      <c r="AW168" s="23">
        <f>EXP(-LN(2)/2)*AW167+(1-EXP(-LN(2)/2))/(LN(2)/2)*AQ168*AT168*VLOOKUP('Données projet'!$B$10,Paramètres!$A$1:$I$89,3,0)*0.475*44/12</f>
        <v>1.6177084938802261E-21</v>
      </c>
      <c r="AX168" s="23">
        <f t="shared" si="166"/>
        <v>7.8744652654815024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94.406322320650759</v>
      </c>
      <c r="T169" s="62">
        <f t="shared" si="142"/>
        <v>462.7123879510612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6.6773302682468172</v>
      </c>
      <c r="AA169" s="23">
        <f>EXP(-LN(2)/25)*AA168+(1-EXP(-LN(2)/25))/(LN(2)/25)*Calculateur!V169*Calculateur!X169*VLOOKUP('Données projet'!$B$9,Paramètres!$A$1:$I$89,3,0)*0.475*44/12</f>
        <v>0.11623233013873414</v>
      </c>
      <c r="AB169" s="23">
        <f>EXP(-LN(2)/2)*AB168+(1-EXP(-LN(2)/2))/(LN(2)/2)*V169*Y169*VLOOKUP('Données projet'!$B$9,Paramètres!$A$1:$I$89,3,0)*0.475*44/12</f>
        <v>1.0067502034328812E-21</v>
      </c>
      <c r="AC169" s="24">
        <f t="shared" si="163"/>
        <v>6.7935625983855514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105.30373366193402</v>
      </c>
      <c r="AO169" s="62">
        <f t="shared" si="144"/>
        <v>520.95204451110567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7.5869356298655877</v>
      </c>
      <c r="AV169" s="23">
        <f>EXP(-LN(2)/25)*AV168+(1-EXP(-LN(2)/25))/(LN(2)/25)*Calculateur!AQ169*Calculateur!AS169*VLOOKUP('Données projet'!$B$10,Paramètres!$A$1:$I$89,3,0)*0.475*44/12</f>
        <v>0.13206583641150288</v>
      </c>
      <c r="AW169" s="23">
        <f>EXP(-LN(2)/2)*AW168+(1-EXP(-LN(2)/2))/(LN(2)/2)*AQ169*AT169*VLOOKUP('Données projet'!$B$10,Paramètres!$A$1:$I$89,3,0)*0.475*44/12</f>
        <v>1.1438926460057844E-21</v>
      </c>
      <c r="AX169" s="23">
        <f t="shared" si="166"/>
        <v>7.7190014662770903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94.406322320650759</v>
      </c>
      <c r="T170" s="62">
        <f t="shared" si="142"/>
        <v>462.7123879510612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6.5463918944558079</v>
      </c>
      <c r="AA170" s="23">
        <f>EXP(-LN(2)/25)*AA169+(1-EXP(-LN(2)/25))/(LN(2)/25)*Calculateur!V170*Calculateur!X170*VLOOKUP('Données projet'!$B$9,Paramètres!$A$1:$I$89,3,0)*0.475*44/12</f>
        <v>0.11305395095869787</v>
      </c>
      <c r="AB170" s="23">
        <f>EXP(-LN(2)/2)*AB169+(1-EXP(-LN(2)/2))/(LN(2)/2)*V170*Y170*VLOOKUP('Données projet'!$B$9,Paramètres!$A$1:$I$89,3,0)*0.475*44/12</f>
        <v>7.1187989580832654E-22</v>
      </c>
      <c r="AC170" s="24">
        <f t="shared" si="163"/>
        <v>6.6594458454145062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105.30373366193402</v>
      </c>
      <c r="AO170" s="62">
        <f t="shared" si="144"/>
        <v>520.95204451110567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7.4381604497377225</v>
      </c>
      <c r="AV170" s="23">
        <f>EXP(-LN(2)/25)*AV169+(1-EXP(-LN(2)/25))/(LN(2)/25)*Calculateur!AQ170*Calculateur!AS170*VLOOKUP('Données projet'!$B$10,Paramètres!$A$1:$I$89,3,0)*0.475*44/12</f>
        <v>0.12845448916978983</v>
      </c>
      <c r="AW170" s="23">
        <f>EXP(-LN(2)/2)*AW169+(1-EXP(-LN(2)/2))/(LN(2)/2)*AQ170*AT170*VLOOKUP('Données projet'!$B$10,Paramètres!$A$1:$I$89,3,0)*0.475*44/12</f>
        <v>8.0885424694011304E-22</v>
      </c>
      <c r="AX170" s="23">
        <f t="shared" si="166"/>
        <v>7.5666149389075121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94.406322320650759</v>
      </c>
      <c r="T171" s="62">
        <f t="shared" si="142"/>
        <v>462.7123879510612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6.4180211423103186</v>
      </c>
      <c r="AA171" s="23">
        <f>EXP(-LN(2)/25)*AA170+(1-EXP(-LN(2)/25))/(LN(2)/25)*Calculateur!V171*Calculateur!X171*VLOOKUP('Données projet'!$B$9,Paramètres!$A$1:$I$89,3,0)*0.475*44/12</f>
        <v>0.10996248472448339</v>
      </c>
      <c r="AB171" s="23">
        <f>EXP(-LN(2)/2)*AB170+(1-EXP(-LN(2)/2))/(LN(2)/2)*V171*Y171*VLOOKUP('Données projet'!$B$9,Paramètres!$A$1:$I$89,3,0)*0.475*44/12</f>
        <v>5.033751017164406E-22</v>
      </c>
      <c r="AC171" s="24">
        <f t="shared" si="163"/>
        <v>6.5279836270348017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105.30373366193402</v>
      </c>
      <c r="AO171" s="62">
        <f t="shared" si="144"/>
        <v>520.95204451110567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7.2923026601482652</v>
      </c>
      <c r="AV171" s="23">
        <f>EXP(-LN(2)/25)*AV170+(1-EXP(-LN(2)/25))/(LN(2)/25)*Calculateur!AQ171*Calculateur!AS171*VLOOKUP('Données projet'!$B$10,Paramètres!$A$1:$I$89,3,0)*0.475*44/12</f>
        <v>0.12494189440831392</v>
      </c>
      <c r="AW171" s="23">
        <f>EXP(-LN(2)/2)*AW170+(1-EXP(-LN(2)/2))/(LN(2)/2)*AQ171*AT171*VLOOKUP('Données projet'!$B$10,Paramètres!$A$1:$I$89,3,0)*0.475*44/12</f>
        <v>5.7194632300289218E-22</v>
      </c>
      <c r="AX171" s="23">
        <f t="shared" si="166"/>
        <v>7.4172445545565795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94.406322320650759</v>
      </c>
      <c r="T172" s="62">
        <f t="shared" si="142"/>
        <v>462.7123879510612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6.2921676623159746</v>
      </c>
      <c r="AA172" s="23">
        <f>EXP(-LN(2)/25)*AA171+(1-EXP(-LN(2)/25))/(LN(2)/25)*Calculateur!V172*Calculateur!X172*VLOOKUP('Données projet'!$B$9,Paramètres!$A$1:$I$89,3,0)*0.475*44/12</f>
        <v>0.10695555479701664</v>
      </c>
      <c r="AB172" s="23">
        <f>EXP(-LN(2)/2)*AB171+(1-EXP(-LN(2)/2))/(LN(2)/2)*V172*Y172*VLOOKUP('Données projet'!$B$9,Paramètres!$A$1:$I$89,3,0)*0.475*44/12</f>
        <v>3.5593994790416327E-22</v>
      </c>
      <c r="AC172" s="24">
        <f t="shared" si="163"/>
        <v>6.399123217112991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105.30373366193402</v>
      </c>
      <c r="AO172" s="62">
        <f t="shared" si="144"/>
        <v>520.95204451110567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7.1493050528481898</v>
      </c>
      <c r="AV172" s="23">
        <f>EXP(-LN(2)/25)*AV171+(1-EXP(-LN(2)/25))/(LN(2)/25)*Calculateur!AQ172*Calculateur!AS172*VLOOKUP('Données projet'!$B$10,Paramètres!$A$1:$I$89,3,0)*0.475*44/12</f>
        <v>0.12152535173530991</v>
      </c>
      <c r="AW172" s="23">
        <f>EXP(-LN(2)/2)*AW171+(1-EXP(-LN(2)/2))/(LN(2)/2)*AQ172*AT172*VLOOKUP('Données projet'!$B$10,Paramètres!$A$1:$I$89,3,0)*0.475*44/12</f>
        <v>4.0442712347005652E-22</v>
      </c>
      <c r="AX172" s="23">
        <f t="shared" si="166"/>
        <v>7.2708304045835002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94.406322320650759</v>
      </c>
      <c r="T173" s="62">
        <f t="shared" si="142"/>
        <v>462.7123879510612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6.1687820923012771</v>
      </c>
      <c r="AA173" s="23">
        <f>EXP(-LN(2)/25)*AA172+(1-EXP(-LN(2)/25))/(LN(2)/25)*Calculateur!V173*Calculateur!X173*VLOOKUP('Données projet'!$B$9,Paramètres!$A$1:$I$89,3,0)*0.475*44/12</f>
        <v>0.10403084952654404</v>
      </c>
      <c r="AB173" s="23">
        <f>EXP(-LN(2)/2)*AB172+(1-EXP(-LN(2)/2))/(LN(2)/2)*V173*Y173*VLOOKUP('Données projet'!$B$9,Paramètres!$A$1:$I$89,3,0)*0.475*44/12</f>
        <v>2.516875508582203E-22</v>
      </c>
      <c r="AC173" s="24">
        <f t="shared" si="163"/>
        <v>6.2728129418278211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105.30373366193402</v>
      </c>
      <c r="AO173" s="62">
        <f t="shared" si="144"/>
        <v>520.95204451110567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7.0091115414073411</v>
      </c>
      <c r="AV173" s="23">
        <f>EXP(-LN(2)/25)*AV172+(1-EXP(-LN(2)/25))/(LN(2)/25)*Calculateur!AQ173*Calculateur!AS173*VLOOKUP('Données projet'!$B$10,Paramètres!$A$1:$I$89,3,0)*0.475*44/12</f>
        <v>0.11820223460136736</v>
      </c>
      <c r="AW173" s="23">
        <f>EXP(-LN(2)/2)*AW172+(1-EXP(-LN(2)/2))/(LN(2)/2)*AQ173*AT173*VLOOKUP('Données projet'!$B$10,Paramètres!$A$1:$I$89,3,0)*0.475*44/12</f>
        <v>2.8597316150144609E-22</v>
      </c>
      <c r="AX173" s="23">
        <f t="shared" si="166"/>
        <v>7.1273137760087089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94.406322320650759</v>
      </c>
      <c r="T174" s="62">
        <f t="shared" si="142"/>
        <v>462.7123879510612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6.0478160380568005</v>
      </c>
      <c r="AA174" s="23">
        <f>EXP(-LN(2)/25)*AA173+(1-EXP(-LN(2)/25))/(LN(2)/25)*Calculateur!V174*Calculateur!X174*VLOOKUP('Données projet'!$B$9,Paramètres!$A$1:$I$89,3,0)*0.475*44/12</f>
        <v>0.10118612047549608</v>
      </c>
      <c r="AB174" s="23">
        <f>EXP(-LN(2)/2)*AB173+(1-EXP(-LN(2)/2))/(LN(2)/2)*V174*Y174*VLOOKUP('Données projet'!$B$9,Paramètres!$A$1:$I$89,3,0)*0.475*44/12</f>
        <v>1.7796997395208164E-22</v>
      </c>
      <c r="AC174" s="24">
        <f t="shared" si="163"/>
        <v>6.1490021585322969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105.30373366193402</v>
      </c>
      <c r="AO174" s="62">
        <f t="shared" si="144"/>
        <v>520.95204451110567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6.8716671392162487</v>
      </c>
      <c r="AV174" s="23">
        <f>EXP(-LN(2)/25)*AV173+(1-EXP(-LN(2)/25))/(LN(2)/25)*Calculateur!AQ174*Calculateur!AS174*VLOOKUP('Données projet'!$B$10,Paramètres!$A$1:$I$89,3,0)*0.475*44/12</f>
        <v>0.1149699882802076</v>
      </c>
      <c r="AW174" s="23">
        <f>EXP(-LN(2)/2)*AW173+(1-EXP(-LN(2)/2))/(LN(2)/2)*AQ174*AT174*VLOOKUP('Données projet'!$B$10,Paramètres!$A$1:$I$89,3,0)*0.475*44/12</f>
        <v>2.0221356173502826E-22</v>
      </c>
      <c r="AX174" s="23">
        <f t="shared" si="166"/>
        <v>6.986637127496456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94.406322320650759</v>
      </c>
      <c r="T175" s="62">
        <f t="shared" si="142"/>
        <v>462.7123879510612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5.9292220543540504</v>
      </c>
      <c r="AA175" s="23">
        <f>EXP(-LN(2)/25)*AA174+(1-EXP(-LN(2)/25))/(LN(2)/25)*Calculateur!V175*Calculateur!X175*VLOOKUP('Données projet'!$B$9,Paramètres!$A$1:$I$89,3,0)*0.475*44/12</f>
        <v>9.8419180689946831E-2</v>
      </c>
      <c r="AB175" s="23">
        <f>EXP(-LN(2)/2)*AB174+(1-EXP(-LN(2)/2))/(LN(2)/2)*V175*Y175*VLOOKUP('Données projet'!$B$9,Paramètres!$A$1:$I$89,3,0)*0.475*44/12</f>
        <v>1.2584377542911015E-22</v>
      </c>
      <c r="AC175" s="24">
        <f t="shared" si="163"/>
        <v>6.0276412350439976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105.30373366193402</v>
      </c>
      <c r="AO175" s="62">
        <f t="shared" si="144"/>
        <v>520.95204451110567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6.7369179379193165</v>
      </c>
      <c r="AV175" s="23">
        <f>EXP(-LN(2)/25)*AV174+(1-EXP(-LN(2)/25))/(LN(2)/25)*Calculateur!AQ175*Calculateur!AS175*VLOOKUP('Données projet'!$B$10,Paramètres!$A$1:$I$89,3,0)*0.475*44/12</f>
        <v>0.11182612790467641</v>
      </c>
      <c r="AW175" s="23">
        <f>EXP(-LN(2)/2)*AW174+(1-EXP(-LN(2)/2))/(LN(2)/2)*AQ175*AT175*VLOOKUP('Données projet'!$B$10,Paramètres!$A$1:$I$89,3,0)*0.475*44/12</f>
        <v>1.4298658075072305E-22</v>
      </c>
      <c r="AX175" s="23">
        <f t="shared" si="166"/>
        <v>6.8487440658239933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94.406322320650759</v>
      </c>
      <c r="T176" s="62">
        <f t="shared" si="142"/>
        <v>462.7123879510612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5.8129536263365242</v>
      </c>
      <c r="AA176" s="23">
        <f>EXP(-LN(2)/25)*AA175+(1-EXP(-LN(2)/25))/(LN(2)/25)*Calculateur!V176*Calculateur!X176*VLOOKUP('Données projet'!$B$9,Paramètres!$A$1:$I$89,3,0)*0.475*44/12</f>
        <v>9.5727903018340457E-2</v>
      </c>
      <c r="AB176" s="23">
        <f>EXP(-LN(2)/2)*AB175+(1-EXP(-LN(2)/2))/(LN(2)/2)*V176*Y176*VLOOKUP('Données projet'!$B$9,Paramètres!$A$1:$I$89,3,0)*0.475*44/12</f>
        <v>8.8984986976040818E-23</v>
      </c>
      <c r="AC176" s="24">
        <f t="shared" si="163"/>
        <v>5.9086815293548645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105.30373366193402</v>
      </c>
      <c r="AO176" s="62">
        <f t="shared" si="144"/>
        <v>520.95204451110567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6.6048110862709191</v>
      </c>
      <c r="AV176" s="23">
        <f>EXP(-LN(2)/25)*AV175+(1-EXP(-LN(2)/25))/(LN(2)/25)*Calculateur!AQ176*Calculateur!AS176*VLOOKUP('Données projet'!$B$10,Paramètres!$A$1:$I$89,3,0)*0.475*44/12</f>
        <v>0.10876823655644255</v>
      </c>
      <c r="AW176" s="23">
        <f>EXP(-LN(2)/2)*AW175+(1-EXP(-LN(2)/2))/(LN(2)/2)*AQ176*AT176*VLOOKUP('Données projet'!$B$10,Paramètres!$A$1:$I$89,3,0)*0.475*44/12</f>
        <v>1.0110678086751413E-22</v>
      </c>
      <c r="AX176" s="23">
        <f t="shared" si="166"/>
        <v>6.7135793228273615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94.406322320650759</v>
      </c>
      <c r="T177" s="62">
        <f t="shared" si="142"/>
        <v>462.7123879510612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5.6989651512756829</v>
      </c>
      <c r="AA177" s="23">
        <f>EXP(-LN(2)/25)*AA176+(1-EXP(-LN(2)/25))/(LN(2)/25)*Calculateur!V177*Calculateur!X177*VLOOKUP('Données projet'!$B$9,Paramètres!$A$1:$I$89,3,0)*0.475*44/12</f>
        <v>9.3110218476192302E-2</v>
      </c>
      <c r="AB177" s="23">
        <f>EXP(-LN(2)/2)*AB176+(1-EXP(-LN(2)/2))/(LN(2)/2)*V177*Y177*VLOOKUP('Données projet'!$B$9,Paramètres!$A$1:$I$89,3,0)*0.475*44/12</f>
        <v>6.2921887714555075E-23</v>
      </c>
      <c r="AC177" s="24">
        <f t="shared" si="163"/>
        <v>5.792075369751875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105.30373366193402</v>
      </c>
      <c r="AO177" s="62">
        <f t="shared" si="144"/>
        <v>520.95204451110567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6.4752947694061236</v>
      </c>
      <c r="AV177" s="23">
        <f>EXP(-LN(2)/25)*AV176+(1-EXP(-LN(2)/25))/(LN(2)/25)*Calculateur!AQ177*Calculateur!AS177*VLOOKUP('Données projet'!$B$10,Paramètres!$A$1:$I$89,3,0)*0.475*44/12</f>
        <v>0.10579396340793366</v>
      </c>
      <c r="AW177" s="23">
        <f>EXP(-LN(2)/2)*AW176+(1-EXP(-LN(2)/2))/(LN(2)/2)*AQ177*AT177*VLOOKUP('Données projet'!$B$10,Paramètres!$A$1:$I$89,3,0)*0.475*44/12</f>
        <v>7.1493290375361523E-23</v>
      </c>
      <c r="AX177" s="23">
        <f t="shared" si="166"/>
        <v>6.5810887328140568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94.406322320650759</v>
      </c>
      <c r="T178" s="62">
        <f t="shared" si="142"/>
        <v>462.7123879510612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5.5872119206846804</v>
      </c>
      <c r="AA178" s="23">
        <f>EXP(-LN(2)/25)*AA177+(1-EXP(-LN(2)/25))/(LN(2)/25)*Calculateur!V178*Calculateur!X178*VLOOKUP('Données projet'!$B$9,Paramètres!$A$1:$I$89,3,0)*0.475*44/12</f>
        <v>9.0564114655507247E-2</v>
      </c>
      <c r="AB178" s="23">
        <f>EXP(-LN(2)/2)*AB177+(1-EXP(-LN(2)/2))/(LN(2)/2)*V178*Y178*VLOOKUP('Données projet'!$B$9,Paramètres!$A$1:$I$89,3,0)*0.475*44/12</f>
        <v>4.4492493488020409E-23</v>
      </c>
      <c r="AC178" s="24">
        <f t="shared" si="163"/>
        <v>5.6777760353401874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105.30373366193402</v>
      </c>
      <c r="AO178" s="62">
        <f t="shared" si="144"/>
        <v>520.95204451110567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6.3483181885178945</v>
      </c>
      <c r="AV178" s="23">
        <f>EXP(-LN(2)/25)*AV177+(1-EXP(-LN(2)/25))/(LN(2)/25)*Calculateur!AQ178*Calculateur!AS178*VLOOKUP('Données projet'!$B$10,Paramètres!$A$1:$I$89,3,0)*0.475*44/12</f>
        <v>0.10290102191508098</v>
      </c>
      <c r="AW178" s="23">
        <f>EXP(-LN(2)/2)*AW177+(1-EXP(-LN(2)/2))/(LN(2)/2)*AQ178*AT178*VLOOKUP('Données projet'!$B$10,Paramètres!$A$1:$I$89,3,0)*0.475*44/12</f>
        <v>5.0553390433757065E-23</v>
      </c>
      <c r="AX178" s="23">
        <f t="shared" si="166"/>
        <v>6.4512192104329751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94.406322320650759</v>
      </c>
      <c r="T179" s="62">
        <f t="shared" si="142"/>
        <v>462.7123879510612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5.4776501027828273</v>
      </c>
      <c r="AA179" s="23">
        <f>EXP(-LN(2)/25)*AA178+(1-EXP(-LN(2)/25))/(LN(2)/25)*Calculateur!V179*Calculateur!X179*VLOOKUP('Données projet'!$B$9,Paramètres!$A$1:$I$89,3,0)*0.475*44/12</f>
        <v>8.8087634177692595E-2</v>
      </c>
      <c r="AB179" s="23">
        <f>EXP(-LN(2)/2)*AB178+(1-EXP(-LN(2)/2))/(LN(2)/2)*V179*Y179*VLOOKUP('Données projet'!$B$9,Paramètres!$A$1:$I$89,3,0)*0.475*44/12</f>
        <v>3.1460943857277537E-23</v>
      </c>
      <c r="AC179" s="24">
        <f t="shared" si="163"/>
        <v>5.5657377369605197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105.30373366193402</v>
      </c>
      <c r="AO179" s="62">
        <f t="shared" si="144"/>
        <v>520.95204451110567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6.2238315409328164</v>
      </c>
      <c r="AV179" s="23">
        <f>EXP(-LN(2)/25)*AV178+(1-EXP(-LN(2)/25))/(LN(2)/25)*Calculateur!AQ179*Calculateur!AS179*VLOOKUP('Données projet'!$B$10,Paramètres!$A$1:$I$89,3,0)*0.475*44/12</f>
        <v>0.10008718805948354</v>
      </c>
      <c r="AW179" s="23">
        <f>EXP(-LN(2)/2)*AW178+(1-EXP(-LN(2)/2))/(LN(2)/2)*AQ179*AT179*VLOOKUP('Données projet'!$B$10,Paramètres!$A$1:$I$89,3,0)*0.475*44/12</f>
        <v>3.5746645187680761E-23</v>
      </c>
      <c r="AX179" s="23">
        <f t="shared" si="166"/>
        <v>6.3239187289923002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94.406322320650759</v>
      </c>
      <c r="T180" s="62">
        <f t="shared" si="142"/>
        <v>462.7123879510612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5.3702367253039185</v>
      </c>
      <c r="AA180" s="23">
        <f>EXP(-LN(2)/25)*AA179+(1-EXP(-LN(2)/25))/(LN(2)/25)*Calculateur!V180*Calculateur!X180*VLOOKUP('Données projet'!$B$9,Paramètres!$A$1:$I$89,3,0)*0.475*44/12</f>
        <v>8.5678873188776233E-2</v>
      </c>
      <c r="AB180" s="23">
        <f>EXP(-LN(2)/2)*AB179+(1-EXP(-LN(2)/2))/(LN(2)/2)*V180*Y180*VLOOKUP('Données projet'!$B$9,Paramètres!$A$1:$I$89,3,0)*0.475*44/12</f>
        <v>2.2246246744010204E-23</v>
      </c>
      <c r="AC180" s="24">
        <f t="shared" si="163"/>
        <v>5.4559155984926946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105.30373366193402</v>
      </c>
      <c r="AO180" s="62">
        <f t="shared" si="144"/>
        <v>520.95204451110567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6.1017860005775244</v>
      </c>
      <c r="AV180" s="23">
        <f>EXP(-LN(2)/25)*AV179+(1-EXP(-LN(2)/25))/(LN(2)/25)*Calculateur!AQ180*Calculateur!AS180*VLOOKUP('Données projet'!$B$10,Paramètres!$A$1:$I$89,3,0)*0.475*44/12</f>
        <v>9.7350298638640489E-2</v>
      </c>
      <c r="AW180" s="23">
        <f>EXP(-LN(2)/2)*AW179+(1-EXP(-LN(2)/2))/(LN(2)/2)*AQ180*AT180*VLOOKUP('Données projet'!$B$10,Paramètres!$A$1:$I$89,3,0)*0.475*44/12</f>
        <v>2.5276695216878532E-23</v>
      </c>
      <c r="AX180" s="23">
        <f t="shared" si="166"/>
        <v>6.1991362992161649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94.406322320650759</v>
      </c>
      <c r="T181" s="62">
        <f t="shared" si="142"/>
        <v>462.7123879510612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5.2649296586416803</v>
      </c>
      <c r="AA181" s="23">
        <f>EXP(-LN(2)/25)*AA180+(1-EXP(-LN(2)/25))/(LN(2)/25)*Calculateur!V181*Calculateur!X181*VLOOKUP('Données projet'!$B$9,Paramètres!$A$1:$I$89,3,0)*0.475*44/12</f>
        <v>8.333597989577303E-2</v>
      </c>
      <c r="AB181" s="23">
        <f>EXP(-LN(2)/2)*AB180+(1-EXP(-LN(2)/2))/(LN(2)/2)*V181*Y181*VLOOKUP('Données projet'!$B$9,Paramètres!$A$1:$I$89,3,0)*0.475*44/12</f>
        <v>1.5730471928638769E-23</v>
      </c>
      <c r="AC181" s="24">
        <f t="shared" si="163"/>
        <v>5.3482656385374536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105.30373366193402</v>
      </c>
      <c r="AO181" s="62">
        <f t="shared" si="144"/>
        <v>520.95204451110567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5.9821336988281697</v>
      </c>
      <c r="AV181" s="23">
        <f>EXP(-LN(2)/25)*AV180+(1-EXP(-LN(2)/25))/(LN(2)/25)*Calculateur!AQ181*Calculateur!AS181*VLOOKUP('Données projet'!$B$10,Paramètres!$A$1:$I$89,3,0)*0.475*44/12</f>
        <v>9.4688249602937161E-2</v>
      </c>
      <c r="AW181" s="23">
        <f>EXP(-LN(2)/2)*AW180+(1-EXP(-LN(2)/2))/(LN(2)/2)*AQ181*AT181*VLOOKUP('Données projet'!$B$10,Paramètres!$A$1:$I$89,3,0)*0.475*44/12</f>
        <v>1.7873322593840381E-23</v>
      </c>
      <c r="AX181" s="23">
        <f t="shared" si="166"/>
        <v>6.0768219484311068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94.406322320650759</v>
      </c>
      <c r="T182" s="62">
        <f t="shared" si="142"/>
        <v>462.7123879510612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5.1616875993257203</v>
      </c>
      <c r="AA182" s="23">
        <f>EXP(-LN(2)/25)*AA181+(1-EXP(-LN(2)/25))/(LN(2)/25)*Calculateur!V182*Calculateur!X182*VLOOKUP('Données projet'!$B$9,Paramètres!$A$1:$I$89,3,0)*0.475*44/12</f>
        <v>8.1057153143074406E-2</v>
      </c>
      <c r="AB182" s="23">
        <f>EXP(-LN(2)/2)*AB181+(1-EXP(-LN(2)/2))/(LN(2)/2)*V182*Y182*VLOOKUP('Données projet'!$B$9,Paramètres!$A$1:$I$89,3,0)*0.475*44/12</f>
        <v>1.1123123372005102E-23</v>
      </c>
      <c r="AC182" s="24">
        <f t="shared" si="163"/>
        <v>5.2427447524687949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105.30373366193402</v>
      </c>
      <c r="AO182" s="62">
        <f t="shared" si="144"/>
        <v>520.95204451110567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5.8648277057354221</v>
      </c>
      <c r="AV182" s="23">
        <f>EXP(-LN(2)/25)*AV181+(1-EXP(-LN(2)/25))/(LN(2)/25)*Calculateur!AQ182*Calculateur!AS182*VLOOKUP('Données projet'!$B$10,Paramètres!$A$1:$I$89,3,0)*0.475*44/12</f>
        <v>9.2098994438106208E-2</v>
      </c>
      <c r="AW182" s="23">
        <f>EXP(-LN(2)/2)*AW181+(1-EXP(-LN(2)/2))/(LN(2)/2)*AQ182*AT182*VLOOKUP('Données projet'!$B$10,Paramètres!$A$1:$I$89,3,0)*0.475*44/12</f>
        <v>1.2638347608439266E-23</v>
      </c>
      <c r="AX182" s="23">
        <f t="shared" si="166"/>
        <v>5.9569267001735282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94.406322320650759</v>
      </c>
      <c r="T183" s="62">
        <f t="shared" si="142"/>
        <v>462.7123879510612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5.0604700538215077</v>
      </c>
      <c r="AA183" s="23">
        <f>EXP(-LN(2)/25)*AA182+(1-EXP(-LN(2)/25))/(LN(2)/25)*Calculateur!V183*Calculateur!X183*VLOOKUP('Données projet'!$B$9,Paramètres!$A$1:$I$89,3,0)*0.475*44/12</f>
        <v>7.8840641027766611E-2</v>
      </c>
      <c r="AB183" s="23">
        <f>EXP(-LN(2)/2)*AB182+(1-EXP(-LN(2)/2))/(LN(2)/2)*V183*Y183*VLOOKUP('Données projet'!$B$9,Paramètres!$A$1:$I$89,3,0)*0.475*44/12</f>
        <v>7.8652359643193843E-24</v>
      </c>
      <c r="AC183" s="24">
        <f t="shared" si="163"/>
        <v>5.1393106948492742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105.30373366193402</v>
      </c>
      <c r="AO183" s="62">
        <f t="shared" si="144"/>
        <v>520.95204451110567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5.7498220116176331</v>
      </c>
      <c r="AV183" s="23">
        <f>EXP(-LN(2)/25)*AV182+(1-EXP(-LN(2)/25))/(LN(2)/25)*Calculateur!AQ183*Calculateur!AS183*VLOOKUP('Données projet'!$B$10,Paramètres!$A$1:$I$89,3,0)*0.475*44/12</f>
        <v>8.9580542591920567E-2</v>
      </c>
      <c r="AW183" s="23">
        <f>EXP(-LN(2)/2)*AW182+(1-EXP(-LN(2)/2))/(LN(2)/2)*AQ183*AT183*VLOOKUP('Données projet'!$B$10,Paramètres!$A$1:$I$89,3,0)*0.475*44/12</f>
        <v>8.9366612969201903E-24</v>
      </c>
      <c r="AX183" s="23">
        <f t="shared" si="166"/>
        <v>5.8394025542095536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94.406322320650759</v>
      </c>
      <c r="T184" s="62">
        <f t="shared" si="142"/>
        <v>462.7123879510612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4.9612373226480262</v>
      </c>
      <c r="AA184" s="23">
        <f>EXP(-LN(2)/25)*AA183+(1-EXP(-LN(2)/25))/(LN(2)/25)*Calculateur!V184*Calculateur!X184*VLOOKUP('Données projet'!$B$9,Paramètres!$A$1:$I$89,3,0)*0.475*44/12</f>
        <v>7.6684739552813214E-2</v>
      </c>
      <c r="AB184" s="23">
        <f>EXP(-LN(2)/2)*AB183+(1-EXP(-LN(2)/2))/(LN(2)/2)*V184*Y184*VLOOKUP('Données projet'!$B$9,Paramètres!$A$1:$I$89,3,0)*0.475*44/12</f>
        <v>5.5615616860025511E-24</v>
      </c>
      <c r="AC184" s="24">
        <f t="shared" si="163"/>
        <v>5.0379220622008392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105.30373366193402</v>
      </c>
      <c r="AO184" s="62">
        <f t="shared" si="144"/>
        <v>520.95204451110567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5.6370715090149464</v>
      </c>
      <c r="AV184" s="23">
        <f>EXP(-LN(2)/25)*AV183+(1-EXP(-LN(2)/25))/(LN(2)/25)*Calculateur!AQ184*Calculateur!AS184*VLOOKUP('Données projet'!$B$10,Paramètres!$A$1:$I$89,3,0)*0.475*44/12</f>
        <v>8.7130957943908502E-2</v>
      </c>
      <c r="AW184" s="23">
        <f>EXP(-LN(2)/2)*AW183+(1-EXP(-LN(2)/2))/(LN(2)/2)*AQ184*AT184*VLOOKUP('Données projet'!$B$10,Paramètres!$A$1:$I$89,3,0)*0.475*44/12</f>
        <v>6.3191738042196331E-24</v>
      </c>
      <c r="AX184" s="23">
        <f t="shared" si="166"/>
        <v>5.7242024669588547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94.406322320650759</v>
      </c>
      <c r="T185" s="62">
        <f t="shared" si="142"/>
        <v>462.7123879510612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4.8639504848068666</v>
      </c>
      <c r="AA185" s="23">
        <f>EXP(-LN(2)/25)*AA184+(1-EXP(-LN(2)/25))/(LN(2)/25)*Calculateur!V185*Calculateur!X185*VLOOKUP('Données projet'!$B$9,Paramètres!$A$1:$I$89,3,0)*0.475*44/12</f>
        <v>7.4587791317066346E-2</v>
      </c>
      <c r="AB185" s="23">
        <f>EXP(-LN(2)/2)*AB184+(1-EXP(-LN(2)/2))/(LN(2)/2)*V185*Y185*VLOOKUP('Données projet'!$B$9,Paramètres!$A$1:$I$89,3,0)*0.475*44/12</f>
        <v>3.9326179821596922E-24</v>
      </c>
      <c r="AC185" s="24">
        <f t="shared" si="163"/>
        <v>4.9385382761239329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105.30373366193402</v>
      </c>
      <c r="AO185" s="62">
        <f t="shared" si="144"/>
        <v>520.95204451110567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5.5265319749972823</v>
      </c>
      <c r="AV185" s="23">
        <f>EXP(-LN(2)/25)*AV184+(1-EXP(-LN(2)/25))/(LN(2)/25)*Calculateur!AQ185*Calculateur!AS185*VLOOKUP('Données projet'!$B$10,Paramètres!$A$1:$I$89,3,0)*0.475*44/12</f>
        <v>8.474835731691438E-2</v>
      </c>
      <c r="AW185" s="23">
        <f>EXP(-LN(2)/2)*AW184+(1-EXP(-LN(2)/2))/(LN(2)/2)*AQ185*AT185*VLOOKUP('Données projet'!$B$10,Paramètres!$A$1:$I$89,3,0)*0.475*44/12</f>
        <v>4.4683306484600952E-24</v>
      </c>
      <c r="AX185" s="23">
        <f t="shared" si="166"/>
        <v>5.6112803323141964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94.406322320650759</v>
      </c>
      <c r="T186" s="62">
        <f t="shared" si="142"/>
        <v>462.7123879510612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4.7685713825166607</v>
      </c>
      <c r="AA186" s="23">
        <f>EXP(-LN(2)/25)*AA185+(1-EXP(-LN(2)/25))/(LN(2)/25)*Calculateur!V186*Calculateur!X186*VLOOKUP('Données projet'!$B$9,Paramètres!$A$1:$I$89,3,0)*0.475*44/12</f>
        <v>7.2548184241099697E-2</v>
      </c>
      <c r="AB186" s="23">
        <f>EXP(-LN(2)/2)*AB185+(1-EXP(-LN(2)/2))/(LN(2)/2)*V186*Y186*VLOOKUP('Données projet'!$B$9,Paramètres!$A$1:$I$89,3,0)*0.475*44/12</f>
        <v>2.7807808430012756E-24</v>
      </c>
      <c r="AC186" s="24">
        <f t="shared" si="163"/>
        <v>4.8411195667577607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105.30373366193402</v>
      </c>
      <c r="AO186" s="62">
        <f t="shared" si="144"/>
        <v>520.95204451110567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5.4181600538192463</v>
      </c>
      <c r="AV186" s="23">
        <f>EXP(-LN(2)/25)*AV185+(1-EXP(-LN(2)/25))/(LN(2)/25)*Calculateur!AQ186*Calculateur!AS186*VLOOKUP('Données projet'!$B$10,Paramètres!$A$1:$I$89,3,0)*0.475*44/12</f>
        <v>8.2430909029360941E-2</v>
      </c>
      <c r="AW186" s="23">
        <f>EXP(-LN(2)/2)*AW185+(1-EXP(-LN(2)/2))/(LN(2)/2)*AQ186*AT186*VLOOKUP('Données projet'!$B$10,Paramètres!$A$1:$I$89,3,0)*0.475*44/12</f>
        <v>3.1595869021098166E-24</v>
      </c>
      <c r="AX186" s="23">
        <f t="shared" si="166"/>
        <v>5.5005909628486069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94.406322320650759</v>
      </c>
      <c r="T187" s="62">
        <f t="shared" si="142"/>
        <v>462.7123879510612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4.6750626062468577</v>
      </c>
      <c r="AA187" s="23">
        <f>EXP(-LN(2)/25)*AA186+(1-EXP(-LN(2)/25))/(LN(2)/25)*Calculateur!V187*Calculateur!X187*VLOOKUP('Données projet'!$B$9,Paramètres!$A$1:$I$89,3,0)*0.475*44/12</f>
        <v>7.0564350327883635E-2</v>
      </c>
      <c r="AB187" s="23">
        <f>EXP(-LN(2)/2)*AB186+(1-EXP(-LN(2)/2))/(LN(2)/2)*V187*Y187*VLOOKUP('Données projet'!$B$9,Paramètres!$A$1:$I$89,3,0)*0.475*44/12</f>
        <v>1.9663089910798461E-24</v>
      </c>
      <c r="AC187" s="24">
        <f t="shared" si="163"/>
        <v>4.7456269565747409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105.30373366193402</v>
      </c>
      <c r="AO187" s="62">
        <f t="shared" si="144"/>
        <v>520.95204451110567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5.3119132399151665</v>
      </c>
      <c r="AV187" s="23">
        <f>EXP(-LN(2)/25)*AV186+(1-EXP(-LN(2)/25))/(LN(2)/25)*Calculateur!AQ187*Calculateur!AS187*VLOOKUP('Données projet'!$B$10,Paramètres!$A$1:$I$89,3,0)*0.475*44/12</f>
        <v>8.0176831487099962E-2</v>
      </c>
      <c r="AW187" s="23">
        <f>EXP(-LN(2)/2)*AW186+(1-EXP(-LN(2)/2))/(LN(2)/2)*AQ187*AT187*VLOOKUP('Données projet'!$B$10,Paramètres!$A$1:$I$89,3,0)*0.475*44/12</f>
        <v>2.2341653242300476E-24</v>
      </c>
      <c r="AX187" s="23">
        <f t="shared" si="166"/>
        <v>5.3920900714022668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94.406322320650759</v>
      </c>
      <c r="T188" s="62">
        <f t="shared" si="142"/>
        <v>462.7123879510612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4.5833874800449834</v>
      </c>
      <c r="AA188" s="23">
        <f>EXP(-LN(2)/25)*AA187+(1-EXP(-LN(2)/25))/(LN(2)/25)*Calculateur!V188*Calculateur!X188*VLOOKUP('Données projet'!$B$9,Paramètres!$A$1:$I$89,3,0)*0.475*44/12</f>
        <v>6.8634764457349756E-2</v>
      </c>
      <c r="AB188" s="23">
        <f>EXP(-LN(2)/2)*AB187+(1-EXP(-LN(2)/2))/(LN(2)/2)*V188*Y188*VLOOKUP('Données projet'!$B$9,Paramètres!$A$1:$I$89,3,0)*0.475*44/12</f>
        <v>1.3903904215006378E-24</v>
      </c>
      <c r="AC188" s="24">
        <f t="shared" si="163"/>
        <v>4.6520222445023336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105.30373366193402</v>
      </c>
      <c r="AO188" s="62">
        <f t="shared" si="144"/>
        <v>520.95204451110567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5.2077498612275885</v>
      </c>
      <c r="AV188" s="23">
        <f>EXP(-LN(2)/25)*AV187+(1-EXP(-LN(2)/25))/(LN(2)/25)*Calculateur!AQ188*Calculateur!AS188*VLOOKUP('Données projet'!$B$10,Paramètres!$A$1:$I$89,3,0)*0.475*44/12</f>
        <v>7.7984391813768886E-2</v>
      </c>
      <c r="AW188" s="23">
        <f>EXP(-LN(2)/2)*AW187+(1-EXP(-LN(2)/2))/(LN(2)/2)*AQ188*AT188*VLOOKUP('Données projet'!$B$10,Paramètres!$A$1:$I$89,3,0)*0.475*44/12</f>
        <v>1.5797934510549083E-24</v>
      </c>
      <c r="AX188" s="23">
        <f t="shared" si="166"/>
        <v>5.2857342530413574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94.406322320650759</v>
      </c>
      <c r="T189" s="62">
        <f t="shared" si="142"/>
        <v>462.7123879510612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4.4935100471516227</v>
      </c>
      <c r="AA189" s="23">
        <f>EXP(-LN(2)/25)*AA188+(1-EXP(-LN(2)/25))/(LN(2)/25)*Calculateur!V189*Calculateur!X189*VLOOKUP('Données projet'!$B$9,Paramètres!$A$1:$I$89,3,0)*0.475*44/12</f>
        <v>6.6757943213918133E-2</v>
      </c>
      <c r="AB189" s="23">
        <f>EXP(-LN(2)/2)*AB188+(1-EXP(-LN(2)/2))/(LN(2)/2)*V189*Y189*VLOOKUP('Données projet'!$B$9,Paramètres!$A$1:$I$89,3,0)*0.475*44/12</f>
        <v>9.8315449553992304E-25</v>
      </c>
      <c r="AC189" s="24">
        <f t="shared" si="163"/>
        <v>4.5602679903655412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105.30373366193402</v>
      </c>
      <c r="AO189" s="62">
        <f t="shared" si="144"/>
        <v>520.95204451110567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5.1056290628626861</v>
      </c>
      <c r="AV189" s="23">
        <f>EXP(-LN(2)/25)*AV188+(1-EXP(-LN(2)/25))/(LN(2)/25)*Calculateur!AQ189*Calculateur!AS189*VLOOKUP('Données projet'!$B$10,Paramètres!$A$1:$I$89,3,0)*0.475*44/12</f>
        <v>7.5851904518600452E-2</v>
      </c>
      <c r="AW189" s="23">
        <f>EXP(-LN(2)/2)*AW188+(1-EXP(-LN(2)/2))/(LN(2)/2)*AQ189*AT189*VLOOKUP('Données projet'!$B$10,Paramètres!$A$1:$I$89,3,0)*0.475*44/12</f>
        <v>1.1170826621150238E-24</v>
      </c>
      <c r="AX189" s="23">
        <f t="shared" si="166"/>
        <v>5.1814809673812867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94.406322320650759</v>
      </c>
      <c r="T190" s="62">
        <f t="shared" si="142"/>
        <v>462.7123879510612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4.4053950558974799</v>
      </c>
      <c r="AA190" s="23">
        <f>EXP(-LN(2)/25)*AA189+(1-EXP(-LN(2)/25))/(LN(2)/25)*Calculateur!V190*Calculateur!X190*VLOOKUP('Données projet'!$B$9,Paramètres!$A$1:$I$89,3,0)*0.475*44/12</f>
        <v>6.493244374608588E-2</v>
      </c>
      <c r="AB190" s="23">
        <f>EXP(-LN(2)/2)*AB189+(1-EXP(-LN(2)/2))/(LN(2)/2)*V190*Y190*VLOOKUP('Données projet'!$B$9,Paramètres!$A$1:$I$89,3,0)*0.475*44/12</f>
        <v>6.9519521075031889E-25</v>
      </c>
      <c r="AC190" s="24">
        <f t="shared" si="163"/>
        <v>4.4703274996435658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105.30373366193402</v>
      </c>
      <c r="AO190" s="62">
        <f t="shared" si="144"/>
        <v>520.95204451110567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5.0055107910661825</v>
      </c>
      <c r="AV190" s="23">
        <f>EXP(-LN(2)/25)*AV189+(1-EXP(-LN(2)/25))/(LN(2)/25)*Calculateur!AQ190*Calculateur!AS190*VLOOKUP('Données projet'!$B$10,Paramètres!$A$1:$I$89,3,0)*0.475*44/12</f>
        <v>7.3777730200661029E-2</v>
      </c>
      <c r="AW190" s="23">
        <f>EXP(-LN(2)/2)*AW189+(1-EXP(-LN(2)/2))/(LN(2)/2)*AQ190*AT190*VLOOKUP('Données projet'!$B$10,Paramètres!$A$1:$I$89,3,0)*0.475*44/12</f>
        <v>7.8989672552745414E-25</v>
      </c>
      <c r="AX190" s="23">
        <f t="shared" si="166"/>
        <v>5.079288521266843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94.406322320650759</v>
      </c>
      <c r="T191" s="62">
        <f t="shared" si="142"/>
        <v>462.7123879510612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4.3190079458769928</v>
      </c>
      <c r="AA191" s="23">
        <f>EXP(-LN(2)/25)*AA190+(1-EXP(-LN(2)/25))/(LN(2)/25)*Calculateur!V191*Calculateur!X191*VLOOKUP('Données projet'!$B$9,Paramètres!$A$1:$I$89,3,0)*0.475*44/12</f>
        <v>6.3156862657200344E-2</v>
      </c>
      <c r="AB191" s="23">
        <f>EXP(-LN(2)/2)*AB190+(1-EXP(-LN(2)/2))/(LN(2)/2)*V191*Y191*VLOOKUP('Données projet'!$B$9,Paramètres!$A$1:$I$89,3,0)*0.475*44/12</f>
        <v>4.9157724776996152E-25</v>
      </c>
      <c r="AC191" s="24">
        <f t="shared" si="163"/>
        <v>4.3821648085341929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105.30373366193402</v>
      </c>
      <c r="AO191" s="62">
        <f t="shared" si="144"/>
        <v>520.95204451110567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4.9073557775134926</v>
      </c>
      <c r="AV191" s="23">
        <f>EXP(-LN(2)/25)*AV190+(1-EXP(-LN(2)/25))/(LN(2)/25)*Calculateur!AQ191*Calculateur!AS191*VLOOKUP('Données projet'!$B$10,Paramètres!$A$1:$I$89,3,0)*0.475*44/12</f>
        <v>7.1760274288521747E-2</v>
      </c>
      <c r="AW191" s="23">
        <f>EXP(-LN(2)/2)*AW190+(1-EXP(-LN(2)/2))/(LN(2)/2)*AQ191*AT191*VLOOKUP('Données projet'!$B$10,Paramètres!$A$1:$I$89,3,0)*0.475*44/12</f>
        <v>5.585413310575119E-25</v>
      </c>
      <c r="AX191" s="23">
        <f t="shared" si="166"/>
        <v>4.9791160518020146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94.406322320650759</v>
      </c>
      <c r="T192" s="62">
        <f t="shared" si="142"/>
        <v>462.7123879510612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4.2343148343930732</v>
      </c>
      <c r="AA192" s="23">
        <f>EXP(-LN(2)/25)*AA191+(1-EXP(-LN(2)/25))/(LN(2)/25)*Calculateur!V192*Calculateur!X192*VLOOKUP('Données projet'!$B$9,Paramètres!$A$1:$I$89,3,0)*0.475*44/12</f>
        <v>6.1429834926564141E-2</v>
      </c>
      <c r="AB192" s="23">
        <f>EXP(-LN(2)/2)*AB191+(1-EXP(-LN(2)/2))/(LN(2)/2)*V192*Y192*VLOOKUP('Données projet'!$B$9,Paramètres!$A$1:$I$89,3,0)*0.475*44/12</f>
        <v>3.4759760537515944E-25</v>
      </c>
      <c r="AC192" s="24">
        <f t="shared" si="163"/>
        <v>4.2957446693196371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105.30373366193402</v>
      </c>
      <c r="AO192" s="62">
        <f t="shared" si="144"/>
        <v>520.95204451110567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4.8111255239079238</v>
      </c>
      <c r="AV192" s="23">
        <f>EXP(-LN(2)/25)*AV191+(1-EXP(-LN(2)/25))/(LN(2)/25)*Calculateur!AQ192*Calculateur!AS192*VLOOKUP('Données projet'!$B$10,Paramètres!$A$1:$I$89,3,0)*0.475*44/12</f>
        <v>6.979798581439331E-2</v>
      </c>
      <c r="AW192" s="23">
        <f>EXP(-LN(2)/2)*AW191+(1-EXP(-LN(2)/2))/(LN(2)/2)*AQ192*AT192*VLOOKUP('Données projet'!$B$10,Paramètres!$A$1:$I$89,3,0)*0.475*44/12</f>
        <v>3.9494836276372707E-25</v>
      </c>
      <c r="AX192" s="23">
        <f t="shared" si="166"/>
        <v>4.8809235097223169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94.406322320650759</v>
      </c>
      <c r="T193" s="62">
        <f t="shared" si="142"/>
        <v>462.7123879510612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4.1512825031676561</v>
      </c>
      <c r="AA193" s="23">
        <f>EXP(-LN(2)/25)*AA192+(1-EXP(-LN(2)/25))/(LN(2)/25)*Calculateur!V193*Calculateur!X193*VLOOKUP('Données projet'!$B$9,Paramètres!$A$1:$I$89,3,0)*0.475*44/12</f>
        <v>5.9750032860042622E-2</v>
      </c>
      <c r="AB193" s="23">
        <f>EXP(-LN(2)/2)*AB192+(1-EXP(-LN(2)/2))/(LN(2)/2)*V193*Y193*VLOOKUP('Données projet'!$B$9,Paramètres!$A$1:$I$89,3,0)*0.475*44/12</f>
        <v>2.4578862388498076E-25</v>
      </c>
      <c r="AC193" s="24">
        <f t="shared" si="163"/>
        <v>4.211032536027699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105.30373366193402</v>
      </c>
      <c r="AO193" s="62">
        <f t="shared" si="144"/>
        <v>520.95204451110567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4.7167822868809015</v>
      </c>
      <c r="AV193" s="23">
        <f>EXP(-LN(2)/25)*AV192+(1-EXP(-LN(2)/25))/(LN(2)/25)*Calculateur!AQ193*Calculateur!AS193*VLOOKUP('Données projet'!$B$10,Paramètres!$A$1:$I$89,3,0)*0.475*44/12</f>
        <v>6.7889356221782174E-2</v>
      </c>
      <c r="AW193" s="23">
        <f>EXP(-LN(2)/2)*AW192+(1-EXP(-LN(2)/2))/(LN(2)/2)*AQ193*AT193*VLOOKUP('Données projet'!$B$10,Paramètres!$A$1:$I$89,3,0)*0.475*44/12</f>
        <v>2.7927066552875595E-25</v>
      </c>
      <c r="AX193" s="23">
        <f t="shared" si="166"/>
        <v>4.7846716431026834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94.406322320650759</v>
      </c>
      <c r="T194" s="62">
        <f t="shared" si="142"/>
        <v>462.7123879510612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4.0698783853128475</v>
      </c>
      <c r="AA194" s="23">
        <f>EXP(-LN(2)/25)*AA193+(1-EXP(-LN(2)/25))/(LN(2)/25)*Calculateur!V194*Calculateur!X194*VLOOKUP('Données projet'!$B$9,Paramètres!$A$1:$I$89,3,0)*0.475*44/12</f>
        <v>5.8116165069367086E-2</v>
      </c>
      <c r="AB194" s="23">
        <f>EXP(-LN(2)/2)*AB193+(1-EXP(-LN(2)/2))/(LN(2)/2)*V194*Y194*VLOOKUP('Données projet'!$B$9,Paramètres!$A$1:$I$89,3,0)*0.475*44/12</f>
        <v>1.7379880268757972E-25</v>
      </c>
      <c r="AC194" s="24">
        <f t="shared" si="163"/>
        <v>4.1279945503822146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105.30373366193402</v>
      </c>
      <c r="AO194" s="62">
        <f t="shared" si="144"/>
        <v>520.95204451110567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4.6242890631882867</v>
      </c>
      <c r="AV194" s="23">
        <f>EXP(-LN(2)/25)*AV193+(1-EXP(-LN(2)/25))/(LN(2)/25)*Calculateur!AQ194*Calculateur!AS194*VLOOKUP('Données projet'!$B$10,Paramètres!$A$1:$I$89,3,0)*0.475*44/12</f>
        <v>6.6032918205751454E-2</v>
      </c>
      <c r="AW194" s="23">
        <f>EXP(-LN(2)/2)*AW193+(1-EXP(-LN(2)/2))/(LN(2)/2)*AQ194*AT194*VLOOKUP('Données projet'!$B$10,Paramètres!$A$1:$I$89,3,0)*0.475*44/12</f>
        <v>1.9747418138186353E-25</v>
      </c>
      <c r="AX194" s="23">
        <f t="shared" si="166"/>
        <v>4.690321981394038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94.406322320650759</v>
      </c>
      <c r="T195" s="62">
        <f t="shared" si="142"/>
        <v>462.7123879510612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3.990070552557563</v>
      </c>
      <c r="AA195" s="23">
        <f>EXP(-LN(2)/25)*AA194+(1-EXP(-LN(2)/25))/(LN(2)/25)*Calculateur!V195*Calculateur!X195*VLOOKUP('Données projet'!$B$9,Paramètres!$A$1:$I$89,3,0)*0.475*44/12</f>
        <v>5.652697547934895E-2</v>
      </c>
      <c r="AB195" s="23">
        <f>EXP(-LN(2)/2)*AB194+(1-EXP(-LN(2)/2))/(LN(2)/2)*V195*Y195*VLOOKUP('Données projet'!$B$9,Paramètres!$A$1:$I$89,3,0)*0.475*44/12</f>
        <v>1.2289431194249038E-25</v>
      </c>
      <c r="AC195" s="24">
        <f t="shared" si="163"/>
        <v>4.0465975280369122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105.30373366193402</v>
      </c>
      <c r="AO195" s="62">
        <f t="shared" si="144"/>
        <v>520.95204451110567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4.533609575196988</v>
      </c>
      <c r="AV195" s="23">
        <f>EXP(-LN(2)/25)*AV194+(1-EXP(-LN(2)/25))/(LN(2)/25)*Calculateur!AQ195*Calculateur!AS195*VLOOKUP('Données projet'!$B$10,Paramètres!$A$1:$I$89,3,0)*0.475*44/12</f>
        <v>6.4227244584894927E-2</v>
      </c>
      <c r="AW195" s="23">
        <f>EXP(-LN(2)/2)*AW194+(1-EXP(-LN(2)/2))/(LN(2)/2)*AQ195*AT195*VLOOKUP('Données projet'!$B$10,Paramètres!$A$1:$I$89,3,0)*0.475*44/12</f>
        <v>1.3963533276437797E-25</v>
      </c>
      <c r="AX195" s="23">
        <f t="shared" si="166"/>
        <v>4.5978368197818833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94.406322320650759</v>
      </c>
      <c r="T196" s="62">
        <f t="shared" si="142"/>
        <v>462.7123879510612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3.9118277027246382</v>
      </c>
      <c r="AA196" s="23">
        <f>EXP(-LN(2)/25)*AA195+(1-EXP(-LN(2)/25))/(LN(2)/25)*Calculateur!V196*Calculateur!X196*VLOOKUP('Données projet'!$B$9,Paramètres!$A$1:$I$89,3,0)*0.475*44/12</f>
        <v>5.4981242362241708E-2</v>
      </c>
      <c r="AB196" s="23">
        <f>EXP(-LN(2)/2)*AB195+(1-EXP(-LN(2)/2))/(LN(2)/2)*V196*Y196*VLOOKUP('Données projet'!$B$9,Paramètres!$A$1:$I$89,3,0)*0.475*44/12</f>
        <v>8.6899401343789861E-26</v>
      </c>
      <c r="AC196" s="24">
        <f t="shared" si="163"/>
        <v>3.9668089450868798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105.30373366193402</v>
      </c>
      <c r="AO196" s="62">
        <f t="shared" si="144"/>
        <v>520.95204451110567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4.4447082566561722</v>
      </c>
      <c r="AV196" s="23">
        <f>EXP(-LN(2)/25)*AV195+(1-EXP(-LN(2)/25))/(LN(2)/25)*Calculateur!AQ196*Calculateur!AS196*VLOOKUP('Données projet'!$B$10,Paramètres!$A$1:$I$89,3,0)*0.475*44/12</f>
        <v>6.2470947204156975E-2</v>
      </c>
      <c r="AW196" s="23">
        <f>EXP(-LN(2)/2)*AW195+(1-EXP(-LN(2)/2))/(LN(2)/2)*AQ196*AT196*VLOOKUP('Données projet'!$B$10,Paramètres!$A$1:$I$89,3,0)*0.475*44/12</f>
        <v>9.8737090690931767E-26</v>
      </c>
      <c r="AX196" s="23">
        <f t="shared" si="166"/>
        <v>4.5071792038603293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94.406322320650759</v>
      </c>
      <c r="T197" s="62">
        <f t="shared" ref="T197:T203" si="204">$T$3</f>
        <v>462.7123879510612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3.8351191474535109</v>
      </c>
      <c r="AA197" s="23">
        <f>EXP(-LN(2)/25)*AA196+(1-EXP(-LN(2)/25))/(LN(2)/25)*Calculateur!V197*Calculateur!X197*VLOOKUP('Données projet'!$B$9,Paramètres!$A$1:$I$89,3,0)*0.475*44/12</f>
        <v>5.3477777398508335E-2</v>
      </c>
      <c r="AB197" s="23">
        <f>EXP(-LN(2)/2)*AB196+(1-EXP(-LN(2)/2))/(LN(2)/2)*V197*Y197*VLOOKUP('Données projet'!$B$9,Paramètres!$A$1:$I$89,3,0)*0.475*44/12</f>
        <v>6.144715597124519E-26</v>
      </c>
      <c r="AC197" s="24">
        <f t="shared" si="163"/>
        <v>3.8885969248520191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105.30373366193402</v>
      </c>
      <c r="AO197" s="62">
        <f t="shared" ref="AO197:AO203" si="205">$AO$3</f>
        <v>520.95204451110567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4.3575502387474918</v>
      </c>
      <c r="AV197" s="23">
        <f>EXP(-LN(2)/25)*AV196+(1-EXP(-LN(2)/25))/(LN(2)/25)*Calculateur!AQ197*Calculateur!AS197*VLOOKUP('Données projet'!$B$10,Paramètres!$A$1:$I$89,3,0)*0.475*44/12</f>
        <v>6.0762675867654971E-2</v>
      </c>
      <c r="AW197" s="23">
        <f>EXP(-LN(2)/2)*AW196+(1-EXP(-LN(2)/2))/(LN(2)/2)*AQ197*AT197*VLOOKUP('Données projet'!$B$10,Paramètres!$A$1:$I$89,3,0)*0.475*44/12</f>
        <v>6.9817666382188987E-26</v>
      </c>
      <c r="AX197" s="23">
        <f t="shared" si="166"/>
        <v>4.4183129146151465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94.406322320650759</v>
      </c>
      <c r="T198" s="62">
        <f t="shared" si="204"/>
        <v>462.7123879510612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3.7599148001636515</v>
      </c>
      <c r="AA198" s="23">
        <f>EXP(-LN(2)/25)*AA197+(1-EXP(-LN(2)/25))/(LN(2)/25)*Calculateur!V198*Calculateur!X198*VLOOKUP('Données projet'!$B$9,Paramètres!$A$1:$I$89,3,0)*0.475*44/12</f>
        <v>5.2015424763272033E-2</v>
      </c>
      <c r="AB198" s="23">
        <f>EXP(-LN(2)/2)*AB197+(1-EXP(-LN(2)/2))/(LN(2)/2)*V198*Y198*VLOOKUP('Données projet'!$B$9,Paramètres!$A$1:$I$89,3,0)*0.475*44/12</f>
        <v>4.3449700671894931E-26</v>
      </c>
      <c r="AC198" s="24">
        <f t="shared" si="163"/>
        <v>3.8119302249269236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105.30373366193402</v>
      </c>
      <c r="AO198" s="62">
        <f t="shared" si="205"/>
        <v>520.95204451110567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4.2721013364088591</v>
      </c>
      <c r="AV198" s="23">
        <f>EXP(-LN(2)/25)*AV197+(1-EXP(-LN(2)/25))/(LN(2)/25)*Calculateur!AQ198*Calculateur!AS198*VLOOKUP('Données projet'!$B$10,Paramètres!$A$1:$I$89,3,0)*0.475*44/12</f>
        <v>5.9101117300683695E-2</v>
      </c>
      <c r="AW198" s="23">
        <f>EXP(-LN(2)/2)*AW197+(1-EXP(-LN(2)/2))/(LN(2)/2)*AQ198*AT198*VLOOKUP('Données projet'!$B$10,Paramètres!$A$1:$I$89,3,0)*0.475*44/12</f>
        <v>4.9368545345465884E-26</v>
      </c>
      <c r="AX198" s="23">
        <f t="shared" si="166"/>
        <v>4.331202453709543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94.406322320650759</v>
      </c>
      <c r="T199" s="62">
        <f t="shared" si="204"/>
        <v>462.7123879510612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3.6861851642540238</v>
      </c>
      <c r="AA199" s="23">
        <f>EXP(-LN(2)/25)*AA198+(1-EXP(-LN(2)/25))/(LN(2)/25)*Calculateur!V199*Calculateur!X199*VLOOKUP('Données projet'!$B$9,Paramètres!$A$1:$I$89,3,0)*0.475*44/12</f>
        <v>5.0593060237748053E-2</v>
      </c>
      <c r="AB199" s="23">
        <f>EXP(-LN(2)/2)*AB198+(1-EXP(-LN(2)/2))/(LN(2)/2)*V199*Y199*VLOOKUP('Données projet'!$B$9,Paramètres!$A$1:$I$89,3,0)*0.475*44/12</f>
        <v>3.0723577985622595E-26</v>
      </c>
      <c r="AC199" s="24">
        <f t="shared" si="163"/>
        <v>3.736778224491772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105.30373366193402</v>
      </c>
      <c r="AO199" s="62">
        <f t="shared" si="205"/>
        <v>520.95204451110567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4.1883280349264025</v>
      </c>
      <c r="AV199" s="23">
        <f>EXP(-LN(2)/25)*AV198+(1-EXP(-LN(2)/25))/(LN(2)/25)*Calculateur!AQ199*Calculateur!AS199*VLOOKUP('Données projet'!$B$10,Paramètres!$A$1:$I$89,3,0)*0.475*44/12</f>
        <v>5.7484994140103815E-2</v>
      </c>
      <c r="AW199" s="23">
        <f>EXP(-LN(2)/2)*AW198+(1-EXP(-LN(2)/2))/(LN(2)/2)*AQ199*AT199*VLOOKUP('Données projet'!$B$10,Paramètres!$A$1:$I$89,3,0)*0.475*44/12</f>
        <v>3.4908833191094493E-26</v>
      </c>
      <c r="AX199" s="23">
        <f t="shared" si="166"/>
        <v>4.2458130290665066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94.406322320650759</v>
      </c>
      <c r="T200" s="62">
        <f t="shared" si="204"/>
        <v>462.7123879510612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3.6139013215339464</v>
      </c>
      <c r="AA200" s="23">
        <f>EXP(-LN(2)/25)*AA199+(1-EXP(-LN(2)/25))/(LN(2)/25)*Calculateur!V200*Calculateur!X200*VLOOKUP('Données projet'!$B$9,Paramètres!$A$1:$I$89,3,0)*0.475*44/12</f>
        <v>4.9209590344973429E-2</v>
      </c>
      <c r="AB200" s="23">
        <f>EXP(-LN(2)/2)*AB199+(1-EXP(-LN(2)/2))/(LN(2)/2)*V200*Y200*VLOOKUP('Données projet'!$B$9,Paramètres!$A$1:$I$89,3,0)*0.475*44/12</f>
        <v>2.1724850335947465E-26</v>
      </c>
      <c r="AC200" s="24">
        <f t="shared" si="163"/>
        <v>3.66311091187892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105.30373366193402</v>
      </c>
      <c r="AO200" s="62">
        <f t="shared" si="205"/>
        <v>520.95204451110567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4.1061974767893483</v>
      </c>
      <c r="AV200" s="23">
        <f>EXP(-LN(2)/25)*AV199+(1-EXP(-LN(2)/25))/(LN(2)/25)*Calculateur!AQ200*Calculateur!AS200*VLOOKUP('Données projet'!$B$10,Paramètres!$A$1:$I$89,3,0)*0.475*44/12</f>
        <v>5.5913063952338221E-2</v>
      </c>
      <c r="AW200" s="23">
        <f>EXP(-LN(2)/2)*AW199+(1-EXP(-LN(2)/2))/(LN(2)/2)*AQ200*AT200*VLOOKUP('Données projet'!$B$10,Paramètres!$A$1:$I$89,3,0)*0.475*44/12</f>
        <v>2.4684272672732942E-26</v>
      </c>
      <c r="AX200" s="23">
        <f t="shared" si="166"/>
        <v>4.1621105407416863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94.406322320650759</v>
      </c>
      <c r="T201" s="62">
        <f t="shared" si="204"/>
        <v>462.7123879510612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3.5430349208808192</v>
      </c>
      <c r="AA201" s="23">
        <f>EXP(-LN(2)/25)*AA200+(1-EXP(-LN(2)/25))/(LN(2)/25)*Calculateur!V201*Calculateur!X201*VLOOKUP('Données projet'!$B$9,Paramètres!$A$1:$I$89,3,0)*0.475*44/12</f>
        <v>4.7863951509170242E-2</v>
      </c>
      <c r="AB201" s="23">
        <f>EXP(-LN(2)/2)*AB200+(1-EXP(-LN(2)/2))/(LN(2)/2)*V201*Y201*VLOOKUP('Données projet'!$B$9,Paramètres!$A$1:$I$89,3,0)*0.475*44/12</f>
        <v>1.5361788992811298E-26</v>
      </c>
      <c r="AC201" s="24">
        <f t="shared" si="163"/>
        <v>3.5908988723899893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105.30373366193402</v>
      </c>
      <c r="AO201" s="62">
        <f t="shared" si="205"/>
        <v>520.95204451110567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4.0256774488026679</v>
      </c>
      <c r="AV201" s="23">
        <f>EXP(-LN(2)/25)*AV200+(1-EXP(-LN(2)/25))/(LN(2)/25)*Calculateur!AQ201*Calculateur!AS201*VLOOKUP('Données projet'!$B$10,Paramètres!$A$1:$I$89,3,0)*0.475*44/12</f>
        <v>5.4384118278221288E-2</v>
      </c>
      <c r="AW201" s="23">
        <f>EXP(-LN(2)/2)*AW200+(1-EXP(-LN(2)/2))/(LN(2)/2)*AQ201*AT201*VLOOKUP('Données projet'!$B$10,Paramètres!$A$1:$I$89,3,0)*0.475*44/12</f>
        <v>1.7454416595547247E-26</v>
      </c>
      <c r="AX201" s="23">
        <f t="shared" si="166"/>
        <v>4.0800615670808895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94.406322320650759</v>
      </c>
      <c r="T202" s="62">
        <f t="shared" si="204"/>
        <v>462.7123879510612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3.4735581671202631</v>
      </c>
      <c r="AA202" s="23">
        <f>EXP(-LN(2)/25)*AA201+(1-EXP(-LN(2)/25))/(LN(2)/25)*Calculateur!V202*Calculateur!X202*VLOOKUP('Données projet'!$B$9,Paramètres!$A$1:$I$89,3,0)*0.475*44/12</f>
        <v>4.6555109238096165E-2</v>
      </c>
      <c r="AB202" s="23">
        <f>EXP(-LN(2)/2)*AB201+(1-EXP(-LN(2)/2))/(LN(2)/2)*V202*Y202*VLOOKUP('Données projet'!$B$9,Paramètres!$A$1:$I$89,3,0)*0.475*44/12</f>
        <v>1.0862425167973733E-26</v>
      </c>
      <c r="AC202" s="24">
        <f t="shared" si="163"/>
        <v>3.5201132763583591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105.30373366193402</v>
      </c>
      <c r="AO202" s="62">
        <f t="shared" si="205"/>
        <v>520.95204451110567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3.9467363694524384</v>
      </c>
      <c r="AV202" s="23">
        <f>EXP(-LN(2)/25)*AV201+(1-EXP(-LN(2)/25))/(LN(2)/25)*Calculateur!AQ202*Calculateur!AS202*VLOOKUP('Données projet'!$B$10,Paramètres!$A$1:$I$89,3,0)*0.475*44/12</f>
        <v>5.2896981703966846E-2</v>
      </c>
      <c r="AW202" s="23">
        <f>EXP(-LN(2)/2)*AW201+(1-EXP(-LN(2)/2))/(LN(2)/2)*AQ202*AT202*VLOOKUP('Données projet'!$B$10,Paramètres!$A$1:$I$89,3,0)*0.475*44/12</f>
        <v>1.2342136336366471E-26</v>
      </c>
      <c r="AX202" s="23">
        <f t="shared" si="166"/>
        <v>3.9996333511564055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94.406322320650759</v>
      </c>
      <c r="T203" s="62">
        <f t="shared" si="204"/>
        <v>462.7123879510612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3.4054438101243161</v>
      </c>
      <c r="AA203" s="23">
        <f>EXP(-LN(2)/25)*AA202+(1-EXP(-LN(2)/25))/(LN(2)/25)*Calculateur!V203*Calculateur!X203*VLOOKUP('Données projet'!$B$9,Paramètres!$A$1:$I$89,3,0)*0.475*44/12</f>
        <v>4.528205732775363E-2</v>
      </c>
      <c r="AB203" s="23">
        <f>EXP(-LN(2)/2)*AB202+(1-EXP(-LN(2)/2))/(LN(2)/2)*V203*Y203*VLOOKUP('Données projet'!$B$9,Paramètres!$A$1:$I$89,3,0)*0.475*44/12</f>
        <v>7.6808944964056488E-27</v>
      </c>
      <c r="AC203" s="24">
        <f t="shared" si="163"/>
        <v>3.4507258674520696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105.30373366193402</v>
      </c>
      <c r="AO203" s="62">
        <f t="shared" si="205"/>
        <v>520.95204451110567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3.869343276518963</v>
      </c>
      <c r="AV203" s="23">
        <f>EXP(-LN(2)/25)*AV202+(1-EXP(-LN(2)/25))/(LN(2)/25)*Calculateur!AQ203*Calculateur!AS203*VLOOKUP('Données projet'!$B$10,Paramètres!$A$1:$I$89,3,0)*0.475*44/12</f>
        <v>5.1450510957540503E-2</v>
      </c>
      <c r="AW203" s="23">
        <f>EXP(-LN(2)/2)*AW202+(1-EXP(-LN(2)/2))/(LN(2)/2)*AQ203*AT203*VLOOKUP('Données projet'!$B$10,Paramètres!$A$1:$I$89,3,0)*0.475*44/12</f>
        <v>8.7272082977736234E-27</v>
      </c>
      <c r="AX203" s="23">
        <f t="shared" si="166"/>
        <v>3.9207937874765038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1.3492828476735632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1.3492828476735632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25" sqref="I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Raspalje</v>
      </c>
      <c r="B6" s="155">
        <f>'Données projet'!D9</f>
        <v>1.865</v>
      </c>
      <c r="C6" s="156">
        <f ca="1">IF(OR('Données projet'!B9="",'Données projet'!C9="",'Données projet'!C9=0%),0,Calculateur!S3)</f>
        <v>94.406322320650759</v>
      </c>
      <c r="D6" s="156">
        <f>IF(OR('Données projet'!B9="",'Données projet'!C9="",'Données projet'!C9=0%),0,Calculateur!T3)</f>
        <v>462.7123879510612</v>
      </c>
      <c r="E6" s="156">
        <f ca="1">MIN(C6,D6)</f>
        <v>94.406322320650759</v>
      </c>
      <c r="F6" s="156">
        <f ca="1">E6*B6</f>
        <v>176.06779112801365</v>
      </c>
      <c r="G6" s="156">
        <f ca="1">F6*(100%-'Données projet'!$C$24)*(100%-'Données projet'!$C$25)*(100%-'Données projet'!$C$26)*(100%-'Données projet'!$C$27)</f>
        <v>126.76880961216983</v>
      </c>
      <c r="H6" s="157">
        <f>IF(OR('Données projet'!B9="",'Données projet'!C9="",'Données projet'!C9=0%),0,AVERAGE(Calculateur!$AC$3:$AC$33)*B6)</f>
        <v>78.0182099250178</v>
      </c>
      <c r="I6" s="158">
        <f>H6*(100%-'Données projet'!$C$24)*(100%-'Données projet'!$C$25)*(100%-'Données projet'!$C$26)*(100%-'Données projet'!$C$27)</f>
        <v>56.173111146012822</v>
      </c>
      <c r="J6" s="159">
        <f>IF(OR('Données projet'!B9="",'Données projet'!C9="",'Données projet'!C9=0%),0,SUM(Calculateur!$V$3:$V$33)*VLOOKUP('Données projet'!$B$9,Paramètres!$A$1:$I$89,9,0)*B6)</f>
        <v>768.38</v>
      </c>
      <c r="K6" s="160">
        <f>J6*(100%-'Données projet'!$C$24)*(100%-'Données projet'!$C$25)*(100%-'Données projet'!$C$26)*(100%-'Données projet'!$C$27)</f>
        <v>553.23360000000002</v>
      </c>
      <c r="L6" s="161">
        <f ca="1">G6+I6+K6</f>
        <v>736.17552075818264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Robusta</v>
      </c>
      <c r="B7" s="163">
        <f>'Données projet'!D10</f>
        <v>1.865</v>
      </c>
      <c r="C7" s="156">
        <f ca="1">IF(OR('Données projet'!B10="",'Données projet'!C10="",'Données projet'!C10=0%),0,Calculateur!AN3)</f>
        <v>105.30373366193402</v>
      </c>
      <c r="D7" s="156">
        <f>IF(OR('Données projet'!B10="",'Données projet'!C10="",'Données projet'!C10=0%),0,Calculateur!AO3)</f>
        <v>520.95204451110567</v>
      </c>
      <c r="E7" s="156">
        <f t="shared" ref="E7:E15" ca="1" si="0">MIN(C7,D7)</f>
        <v>105.30373366193402</v>
      </c>
      <c r="F7" s="156">
        <f t="shared" ref="F7:F15" ca="1" si="1">E7*B7</f>
        <v>196.39146327950695</v>
      </c>
      <c r="G7" s="156">
        <f ca="1">F7*(100%-'Données projet'!$C$24)*(100%-'Données projet'!$C$25)*(100%-'Données projet'!$C$26)*(100%-'Données projet'!$C$27)</f>
        <v>141.40185356124502</v>
      </c>
      <c r="H7" s="164">
        <f>IF(OR('Données projet'!B10="",'Données projet'!C10="",'Données projet'!C10=0%),0,AVERAGE(Calculateur!$AX$3:$AX$33)*B7)</f>
        <v>88.646077530902559</v>
      </c>
      <c r="I7" s="158">
        <f>H7*(100%-'Données projet'!$C$24)*(100%-'Données projet'!$C$25)*(100%-'Données projet'!$C$26)*(100%-'Données projet'!$C$27)</f>
        <v>63.825175822249847</v>
      </c>
      <c r="J7" s="159">
        <f>IF(OR('Données projet'!B10="",'Données projet'!C10="",'Données projet'!C10=0%),0,SUM(Calculateur!$AQ$3:$AQ$33)*VLOOKUP('Données projet'!$B$10,Paramètres!$A$1:$I$89,9,0)*B7)</f>
        <v>768.38</v>
      </c>
      <c r="K7" s="160">
        <f>J7*(100%-'Données projet'!$C$24)*(100%-'Données projet'!$C$25)*(100%-'Données projet'!$C$26)*(100%-'Données projet'!$C$27)</f>
        <v>553.23360000000002</v>
      </c>
      <c r="L7" s="161">
        <f t="shared" ref="L7:L15" ca="1" si="2">G7+I7+K7</f>
        <v>758.46062938349496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372.45925440752058</v>
      </c>
      <c r="G16" s="175">
        <f t="shared" ca="1" si="3"/>
        <v>268.17066317341482</v>
      </c>
      <c r="H16" s="176">
        <f t="shared" si="3"/>
        <v>166.66428745592037</v>
      </c>
      <c r="I16" s="176">
        <f t="shared" si="3"/>
        <v>119.99828696826268</v>
      </c>
      <c r="J16" s="177">
        <f t="shared" si="3"/>
        <v>1536.76</v>
      </c>
      <c r="K16" s="177">
        <f t="shared" si="3"/>
        <v>1106.4672</v>
      </c>
      <c r="L16" s="178">
        <f t="shared" ca="1" si="3"/>
        <v>1494.6361501416777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Raspalje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Robusta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90" zoomScaleNormal="90" workbookViewId="0">
      <selection activeCell="I30" sqref="I29:I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Raspalje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1.865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Robusta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1.865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Raspalje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400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Robusta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400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2022-09-08T13:16:40Z</dcterms:modified>
</cp:coreProperties>
</file>