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elena\Desktop\"/>
    </mc:Choice>
  </mc:AlternateContent>
  <xr:revisionPtr revIDLastSave="0" documentId="13_ncr:1_{D7547FE8-C129-475B-8C4E-DD02E57AE0AA}" xr6:coauthVersionLast="47" xr6:coauthVersionMax="47" xr10:uidLastSave="{00000000-0000-0000-0000-000000000000}"/>
  <bookViews>
    <workbookView xWindow="-108" yWindow="-108" windowWidth="23256" windowHeight="1257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2" i="6" l="1"/>
  <c r="E141" i="6"/>
  <c r="E110" i="6"/>
  <c r="E79" i="6"/>
  <c r="E48" i="6"/>
  <c r="E17" i="6"/>
  <c r="I20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78" i="6"/>
  <c r="C148" i="6"/>
  <c r="C149" i="6"/>
  <c r="C150" i="6"/>
  <c r="C151" i="6"/>
  <c r="C152" i="6"/>
  <c r="C153" i="6"/>
  <c r="C154" i="6"/>
  <c r="C147" i="6"/>
  <c r="C117" i="6"/>
  <c r="C118" i="6"/>
  <c r="C119" i="6"/>
  <c r="C120" i="6"/>
  <c r="C121" i="6"/>
  <c r="C116" i="6"/>
  <c r="C86" i="6"/>
  <c r="C87" i="6"/>
  <c r="C88" i="6"/>
  <c r="C89" i="6"/>
  <c r="C90" i="6"/>
  <c r="C91" i="6"/>
  <c r="C92" i="6"/>
  <c r="C93" i="6"/>
  <c r="C94" i="6"/>
  <c r="C95" i="6"/>
  <c r="C96" i="6"/>
  <c r="C85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54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23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EB7" i="2" s="1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EV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EA33" i="2"/>
  <c r="EV33" i="2"/>
  <c r="EB33" i="2"/>
  <c r="HG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FS38" i="2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HH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V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A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HI122" i="2"/>
  <c r="EW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HH144" i="2"/>
  <c r="HG144" i="2"/>
  <c r="EA144" i="2"/>
  <c r="FR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HG145" i="2"/>
  <c r="EB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H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EX155" i="2"/>
  <c r="HH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DH156" i="2" l="1"/>
  <c r="AB156" i="2"/>
  <c r="HI156" i="2"/>
  <c r="EX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ED158" i="2"/>
  <c r="HH159" i="2"/>
  <c r="EC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HH160" i="2"/>
  <c r="EC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D160" i="2" l="1"/>
  <c r="FS161" i="2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HG162" i="2"/>
  <c r="EB162" i="2"/>
  <c r="HH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DH164" i="2"/>
  <c r="EV164" i="2"/>
  <c r="EA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HH167" i="2"/>
  <c r="EA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W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HI179" i="2"/>
  <c r="EV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/>
  <c r="HI185" i="2" l="1"/>
  <c r="EW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FS186" i="2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HH191" i="2"/>
  <c r="EW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HH192" i="2"/>
  <c r="EB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EA193" i="2"/>
  <c r="EX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CN193" i="2" l="1"/>
  <c r="ED193" i="2"/>
  <c r="EB194" i="2"/>
  <c r="EA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DH195" i="2"/>
  <c r="AA195" i="2"/>
  <c r="EB195" i="2"/>
  <c r="HI195" i="2"/>
  <c r="E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A197" i="2" l="1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A199" i="2" l="1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 l="1"/>
  <c r="EA201" i="2"/>
  <c r="EB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HI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68" i="2" a="1"/>
  <c r="BC68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BC58" i="2" l="1" a="1"/>
  <c r="BC58" i="2" s="1"/>
  <c r="BC47" i="2" a="1"/>
  <c r="BC47" i="2" s="1"/>
  <c r="CS116" i="2" a="1"/>
  <c r="CS116" i="2" s="1"/>
  <c r="CS52" i="2" a="1"/>
  <c r="CS52" i="2" s="1"/>
  <c r="CS137" i="2" a="1"/>
  <c r="CS137" i="2" s="1"/>
  <c r="CS161" i="2" a="1"/>
  <c r="CS161" i="2" s="1"/>
  <c r="CS66" i="2" a="1"/>
  <c r="CS66" i="2" s="1"/>
  <c r="DN186" i="2" a="1"/>
  <c r="DN186" i="2" s="1"/>
  <c r="DN56" i="2" a="1"/>
  <c r="DN56" i="2" s="1"/>
  <c r="CS120" i="2" a="1"/>
  <c r="CS120" i="2" s="1"/>
  <c r="CS129" i="2" a="1"/>
  <c r="CS129" i="2" s="1"/>
  <c r="BX107" i="2" a="1"/>
  <c r="BX10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CN203" i="2"/>
  <c r="FZ12" i="2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FZ9" i="2"/>
  <c r="FZ10" i="2" s="1"/>
  <c r="FZ11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<sst xmlns="http://schemas.openxmlformats.org/spreadsheetml/2006/main" count="1178" uniqueCount="327">
  <si>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</si>
  <si>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</si>
  <si>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</si>
  <si>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</si>
  <si>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</si>
  <si>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</si>
  <si>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</si>
  <si>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</si>
  <si>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</si>
  <si>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</si>
  <si>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</si>
  <si>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</si>
  <si>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</si>
  <si>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</si>
  <si>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</si>
  <si>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</si>
  <si>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</si>
  <si>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</si>
  <si>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</si>
  <si>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</si>
  <si>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</si>
  <si>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</si>
  <si>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</si>
  <si>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</si>
  <si>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</si>
  <si>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</si>
  <si>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</si>
  <si>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</si>
  <si>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</si>
  <si>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</si>
  <si>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</si>
  <si>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</si>
  <si>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</si>
  <si>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</si>
  <si>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</si>
  <si>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</si>
  <si>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</si>
  <si>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</si>
  <si>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</si>
  <si>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</si>
  <si>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</si>
  <si>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</si>
  <si>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</si>
  <si>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</si>
  <si>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</si>
  <si>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</si>
  <si>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</si>
  <si>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</si>
  <si>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</si>
  <si>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</si>
  <si>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</si>
  <si>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</si>
  <si>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</si>
  <si>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</si>
  <si>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</si>
  <si>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</si>
  <si>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</si>
  <si>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</si>
  <si>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</si>
  <si>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</si>
  <si>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</si>
  <si>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</si>
  <si>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</si>
  <si>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</si>
  <si>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</si>
  <si>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</si>
  <si>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</si>
  <si>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</si>
  <si>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</si>
  <si>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</si>
  <si>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</si>
  <si>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</si>
  <si>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</si>
  <si>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</si>
  <si>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</si>
  <si>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</si>
  <si>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</si>
  <si>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</si>
  <si>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</si>
  <si>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</si>
  <si>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</si>
  <si>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</si>
  <si>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</si>
  <si>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</si>
  <si>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</si>
  <si>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</si>
  <si>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</si>
  <si>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</si>
  <si>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</si>
  <si>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</si>
  <si>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</si>
  <si>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</si>
  <si>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</si>
  <si>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</si>
  <si>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</si>
  <si>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</si>
  <si>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</si>
  <si>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</si>
  <si>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</si>
  <si>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</si>
  <si>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</si>
  <si>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</si>
  <si>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</si>
  <si>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</si>
  <si>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</si>
  <si>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</si>
  <si>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</si>
  <si>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</si>
  <si>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</si>
  <si>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</si>
  <si>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</si>
  <si>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</si>
  <si>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</si>
  <si>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</si>
  <si>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</si>
  <si>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</si>
  <si>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</si>
  <si>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</si>
  <si>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</si>
  <si>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</si>
  <si>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</si>
  <si>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</si>
  <si>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</si>
  <si>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</si>
  <si>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</si>
  <si>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</si>
  <si>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</si>
  <si>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</si>
  <si>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</si>
  <si>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</si>
  <si>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</si>
  <si>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</si>
  <si>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</si>
  <si>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</si>
  <si>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</si>
  <si>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</si>
  <si>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</si>
  <si>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</si>
  <si>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</si>
  <si>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</si>
  <si>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</si>
  <si>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</si>
  <si>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</si>
  <si>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</si>
  <si>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</si>
  <si>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</si>
  <si>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</si>
  <si>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</si>
  <si>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</si>
  <si>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</si>
  <si>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</si>
  <si>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</si>
  <si>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</si>
  <si>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</si>
  <si>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</si>
  <si>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</si>
  <si>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</si>
  <si>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</si>
  <si>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</si>
  <si>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</si>
  <si>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</si>
  <si>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</si>
  <si>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</si>
  <si>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</si>
  <si>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</si>
  <si>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</si>
  <si>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</si>
  <si>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</si>
  <si>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</si>
  <si>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</si>
  <si>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</si>
  <si>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</si>
  <si>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</si>
  <si>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</si>
  <si>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</si>
  <si>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</si>
  <si>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</si>
  <si>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</si>
  <si>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</si>
  <si>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</si>
  <si>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</si>
  <si>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</si>
  <si>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</si>
  <si>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</si>
  <si>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</si>
  <si>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</si>
  <si>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</si>
  <si>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</si>
  <si>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</si>
  <si>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</si>
  <si>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</si>
  <si>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</si>
  <si>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</si>
  <si>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</si>
  <si>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</si>
  <si>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</si>
  <si>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</si>
  <si>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</si>
  <si>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</si>
  <si>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</si>
  <si>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</si>
  <si>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</si>
  <si>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</si>
  <si>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</si>
  <si>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</si>
  <si>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</si>
  <si>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</si>
  <si>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</si>
  <si>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</si>
  <si>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</si>
  <si>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</si>
  <si>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</si>
  <si>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</si>
  <si>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</si>
  <si>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</si>
  <si>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</si>
  <si>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</si>
  <si>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</si>
  <si>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</si>
  <si>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</si>
  <si>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</si>
  <si>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</si>
  <si>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</si>
  <si>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</si>
  <si>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</si>
  <si>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</si>
  <si>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</si>
  <si>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</si>
  <si>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</si>
  <si>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</si>
  <si>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</si>
  <si>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</si>
  <si>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</si>
  <si>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</si>
  <si>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</si>
  <si>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</si>
  <si>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</si>
  <si>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</si>
  <si>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</si>
  <si>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</si>
  <si>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</si>
  <si>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</si>
  <si>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</si>
  <si>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</si>
  <si>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</si>
  <si>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</si>
  <si>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</si>
  <si>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</si>
  <si>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</si>
  <si>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</si>
  <si>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</si>
  <si>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</si>
  <si>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</si>
  <si>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</si>
  <si>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</si>
  <si>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</si>
  <si>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</si>
  <si>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</si>
  <si>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</si>
  <si>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</si>
  <si>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</si>
  <si>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</si>
  <si>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</si>
  <si>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</si>
  <si>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</si>
  <si>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</si>
  <si>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</si>
  <si>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</si>
  <si>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</si>
  <si>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</si>
  <si>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</si>
  <si>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</si>
  <si>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</si>
  <si>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</si>
  <si>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</si>
  <si>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</si>
  <si>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</si>
  <si>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</si>
  <si>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</si>
  <si>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</si>
  <si>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</si>
  <si>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</si>
  <si>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</si>
  <si>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</si>
  <si>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</si>
  <si>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</si>
  <si>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</si>
  <si>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</si>
  <si>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</si>
  <si>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</si>
  <si>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</si>
  <si>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</si>
  <si>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</si>
  <si>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</si>
  <si>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</si>
  <si>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</si>
  <si>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</si>
  <si>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</si>
  <si>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</si>
  <si>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</si>
  <si>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</si>
  <si>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</si>
  <si>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</si>
  <si>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</si>
  <si>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</si>
  <si>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</si>
  <si>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</si>
  <si>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</si>
  <si>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</si>
  <si>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</si>
  <si>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</si>
  <si>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</si>
  <si>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</si>
  <si>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</si>
  <si>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</si>
  <si>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</si>
  <si>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</si>
  <si>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</si>
  <si>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</si>
  <si>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</si>
  <si>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</si>
  <si>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</si>
  <si>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</si>
  <si>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</si>
  <si>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Poirier</t>
  </si>
  <si>
    <t>POIRIER</t>
  </si>
  <si>
    <t xml:space="preserve">POIRIER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</si>
</sst>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601.8943306586167</c:v>
                </c:pt>
                <c:pt idx="92">
                  <c:v>613.72799533010163</c:v>
                </c:pt>
                <c:pt idx="93">
                  <c:v>625.55692889431919</c:v>
                </c:pt>
                <c:pt idx="94">
                  <c:v>637.3812333927383</c:v>
                </c:pt>
                <c:pt idx="95">
                  <c:v>649.20100677344158</c:v>
                </c:pt>
                <c:pt idx="96">
                  <c:v>608.0026257927675</c:v>
                </c:pt>
                <c:pt idx="97">
                  <c:v>618.3074928990726</c:v>
                </c:pt>
                <c:pt idx="98">
                  <c:v>628.60880146856755</c:v>
                </c:pt>
                <c:pt idx="99">
                  <c:v>638.90661802503575</c:v>
                </c:pt>
                <c:pt idx="100">
                  <c:v>649.20100677344124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2.2832237417933063</c:v>
                </c:pt>
                <c:pt idx="2">
                  <c:v>2.6028913722005647</c:v>
                </c:pt>
                <c:pt idx="3">
                  <c:v>2.967475287595617</c:v>
                </c:pt>
                <c:pt idx="4">
                  <c:v>3.3833079902291661</c:v>
                </c:pt>
                <c:pt idx="5">
                  <c:v>3.8576175953034837</c:v>
                </c:pt>
                <c:pt idx="6">
                  <c:v>4.3986548719335623</c:v>
                </c:pt>
                <c:pt idx="7">
                  <c:v>5.0158383537721276</c:v>
                </c:pt>
                <c:pt idx="8">
                  <c:v>5.719920095886426</c:v>
                </c:pt>
                <c:pt idx="9">
                  <c:v>6.5231750227195286</c:v>
                </c:pt>
                <c:pt idx="10">
                  <c:v>7.4396172329532817</c:v>
                </c:pt>
                <c:pt idx="11">
                  <c:v>8.4852471083817296</c:v>
                </c:pt>
                <c:pt idx="12">
                  <c:v>9.6783336241582294</c:v>
                </c:pt>
                <c:pt idx="13">
                  <c:v>11.03973688689625</c:v>
                </c:pt>
                <c:pt idx="14">
                  <c:v>12.593276646406482</c:v>
                </c:pt>
                <c:pt idx="15">
                  <c:v>14.366153349292938</c:v>
                </c:pt>
                <c:pt idx="16">
                  <c:v>16.389429243023422</c:v>
                </c:pt>
                <c:pt idx="17">
                  <c:v>18.698578114381068</c:v>
                </c:pt>
                <c:pt idx="18">
                  <c:v>21.334113475779002</c:v>
                </c:pt>
                <c:pt idx="19">
                  <c:v>24.342306418954028</c:v>
                </c:pt>
                <c:pt idx="20">
                  <c:v>27.776005963415486</c:v>
                </c:pt>
                <c:pt idx="21">
                  <c:v>31.69557656573016</c:v>
                </c:pt>
                <c:pt idx="22">
                  <c:v>36.169969558473291</c:v>
                </c:pt>
                <c:pt idx="23">
                  <c:v>41.277947692447448</c:v>
                </c:pt>
                <c:pt idx="24">
                  <c:v>47.109484706017014</c:v>
                </c:pt>
                <c:pt idx="25">
                  <c:v>53.767364990836569</c:v>
                </c:pt>
                <c:pt idx="26">
                  <c:v>62.111611813038422</c:v>
                </c:pt>
                <c:pt idx="27">
                  <c:v>70.426719200886225</c:v>
                </c:pt>
                <c:pt idx="28">
                  <c:v>78.716623217842255</c:v>
                </c:pt>
                <c:pt idx="29">
                  <c:v>86.98435916025754</c:v>
                </c:pt>
                <c:pt idx="30">
                  <c:v>95.232335887831638</c:v>
                </c:pt>
                <c:pt idx="31">
                  <c:v>103.80507195429509</c:v>
                </c:pt>
                <c:pt idx="32">
                  <c:v>112.36031128680618</c:v>
                </c:pt>
                <c:pt idx="33">
                  <c:v>120.89957623101223</c:v>
                </c:pt>
                <c:pt idx="34">
                  <c:v>129.42415599562852</c:v>
                </c:pt>
                <c:pt idx="35">
                  <c:v>137.935155713125</c:v>
                </c:pt>
                <c:pt idx="36">
                  <c:v>124.99313535308771</c:v>
                </c:pt>
                <c:pt idx="37">
                  <c:v>134.19192451868898</c:v>
                </c:pt>
                <c:pt idx="38">
                  <c:v>143.37551610986998</c:v>
                </c:pt>
                <c:pt idx="39">
                  <c:v>152.54502212010507</c:v>
                </c:pt>
                <c:pt idx="40">
                  <c:v>161.70140970029561</c:v>
                </c:pt>
                <c:pt idx="41">
                  <c:v>147.45253056632171</c:v>
                </c:pt>
                <c:pt idx="42">
                  <c:v>156.95523591038764</c:v>
                </c:pt>
                <c:pt idx="43">
                  <c:v>166.44428617991454</c:v>
                </c:pt>
                <c:pt idx="44">
                  <c:v>175.92057051227539</c:v>
                </c:pt>
                <c:pt idx="45">
                  <c:v>185.38487428970882</c:v>
                </c:pt>
                <c:pt idx="46">
                  <c:v>171.18397278750868</c:v>
                </c:pt>
                <c:pt idx="47">
                  <c:v>180.65417444870982</c:v>
                </c:pt>
                <c:pt idx="48">
                  <c:v>190.11275476660671</c:v>
                </c:pt>
                <c:pt idx="49">
                  <c:v>199.56037406867503</c:v>
                </c:pt>
                <c:pt idx="50">
                  <c:v>208.99762497430484</c:v>
                </c:pt>
                <c:pt idx="51">
                  <c:v>194.83789604306438</c:v>
                </c:pt>
                <c:pt idx="52">
                  <c:v>204.2802608972853</c:v>
                </c:pt>
                <c:pt idx="53">
                  <c:v>213.71253139667144</c:v>
                </c:pt>
                <c:pt idx="54">
                  <c:v>223.1352163160966</c:v>
                </c:pt>
                <c:pt idx="55">
                  <c:v>232.54877790391356</c:v>
                </c:pt>
                <c:pt idx="56">
                  <c:v>218.08851241049024</c:v>
                </c:pt>
                <c:pt idx="57">
                  <c:v>227.17069153766127</c:v>
                </c:pt>
                <c:pt idx="58">
                  <c:v>236.24455995422252</c:v>
                </c:pt>
                <c:pt idx="59">
                  <c:v>245.31048218883168</c:v>
                </c:pt>
                <c:pt idx="60">
                  <c:v>254.36879359828689</c:v>
                </c:pt>
                <c:pt idx="61">
                  <c:v>239.93902342659783</c:v>
                </c:pt>
                <c:pt idx="62">
                  <c:v>249.00180600610136</c:v>
                </c:pt>
                <c:pt idx="63">
                  <c:v>258.05710680343856</c:v>
                </c:pt>
                <c:pt idx="64">
                  <c:v>267.10522561791737</c:v>
                </c:pt>
                <c:pt idx="65">
                  <c:v>276.14644026006221</c:v>
                </c:pt>
                <c:pt idx="66">
                  <c:v>261.07393025835262</c:v>
                </c:pt>
                <c:pt idx="67">
                  <c:v>269.44989644872652</c:v>
                </c:pt>
                <c:pt idx="68">
                  <c:v>277.82000253977031</c:v>
                </c:pt>
                <c:pt idx="69">
                  <c:v>286.18445015436345</c:v>
                </c:pt>
                <c:pt idx="70">
                  <c:v>294.54342815595749</c:v>
                </c:pt>
                <c:pt idx="71">
                  <c:v>279.49333852118463</c:v>
                </c:pt>
                <c:pt idx="72">
                  <c:v>287.85667749117107</c:v>
                </c:pt>
                <c:pt idx="73">
                  <c:v>296.21458319381429</c:v>
                </c:pt>
                <c:pt idx="74">
                  <c:v>304.56723069319668</c:v>
                </c:pt>
                <c:pt idx="75">
                  <c:v>312.91478465880101</c:v>
                </c:pt>
                <c:pt idx="76">
                  <c:v>297.21717518827546</c:v>
                </c:pt>
                <c:pt idx="77">
                  <c:v>304.90122958502047</c:v>
                </c:pt>
                <c:pt idx="78">
                  <c:v>312.58097832027175</c:v>
                </c:pt>
                <c:pt idx="79">
                  <c:v>320.25654220272645</c:v>
                </c:pt>
                <c:pt idx="80">
                  <c:v>327.92803577212442</c:v>
                </c:pt>
                <c:pt idx="81">
                  <c:v>311.91334190386982</c:v>
                </c:pt>
                <c:pt idx="82">
                  <c:v>319.25561491472274</c:v>
                </c:pt>
                <c:pt idx="83">
                  <c:v>326.59415053704714</c:v>
                </c:pt>
                <c:pt idx="84">
                  <c:v>333.92904467751276</c:v>
                </c:pt>
                <c:pt idx="85">
                  <c:v>341.26038868166296</c:v>
                </c:pt>
                <c:pt idx="86">
                  <c:v>324.92662466043481</c:v>
                </c:pt>
                <c:pt idx="87">
                  <c:v>331.92897484605152</c:v>
                </c:pt>
                <c:pt idx="88">
                  <c:v>338.92806802551445</c:v>
                </c:pt>
                <c:pt idx="89">
                  <c:v>345.92398101265047</c:v>
                </c:pt>
                <c:pt idx="90">
                  <c:v>352.91678725781009</c:v>
                </c:pt>
                <c:pt idx="91">
                  <c:v>335.92885047360335</c:v>
                </c:pt>
                <c:pt idx="92">
                  <c:v>342.25984720125302</c:v>
                </c:pt>
                <c:pt idx="93">
                  <c:v>348.58826964633107</c:v>
                </c:pt>
                <c:pt idx="94">
                  <c:v>354.91417118648002</c:v>
                </c:pt>
                <c:pt idx="95">
                  <c:v>361.23760313932502</c:v>
                </c:pt>
                <c:pt idx="96">
                  <c:v>343.92546889640715</c:v>
                </c:pt>
                <c:pt idx="97">
                  <c:v>349.92024613418363</c:v>
                </c:pt>
                <c:pt idx="98">
                  <c:v>355.91277070439509</c:v>
                </c:pt>
                <c:pt idx="99">
                  <c:v>361.90308592785374</c:v>
                </c:pt>
                <c:pt idx="100">
                  <c:v>367.89123357271274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82.508596377636763</c:v>
                </c:pt>
                <c:pt idx="17">
                  <c:v>99.006604254682017</c:v>
                </c:pt>
                <c:pt idx="18">
                  <c:v>115.43621516079588</c:v>
                </c:pt>
                <c:pt idx="19">
                  <c:v>131.8085611384661</c:v>
                </c:pt>
                <c:pt idx="20">
                  <c:v>148.13176890752257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263.58734797276003</c:v>
                </c:pt>
                <c:pt idx="35">
                  <c:v>282.83933776674911</c:v>
                </c:pt>
                <c:pt idx="36">
                  <c:v>302.06197856553007</c:v>
                </c:pt>
                <c:pt idx="37">
                  <c:v>321.25740024962437</c:v>
                </c:pt>
                <c:pt idx="38">
                  <c:v>279.73236813579501</c:v>
                </c:pt>
                <c:pt idx="39">
                  <c:v>298.36290228402567</c:v>
                </c:pt>
                <c:pt idx="40">
                  <c:v>316.96751977104657</c:v>
                </c:pt>
                <c:pt idx="41">
                  <c:v>335.5479553564636</c:v>
                </c:pt>
                <c:pt idx="42">
                  <c:v>354.10573601815037</c:v>
                </c:pt>
                <c:pt idx="43">
                  <c:v>372.64221565134466</c:v>
                </c:pt>
                <c:pt idx="44">
                  <c:v>391.15860250001066</c:v>
                </c:pt>
                <c:pt idx="45">
                  <c:v>336.88699770814992</c:v>
                </c:pt>
                <c:pt idx="46">
                  <c:v>354.16518115704025</c:v>
                </c:pt>
                <c:pt idx="47">
                  <c:v>371.42490308727588</c:v>
                </c:pt>
                <c:pt idx="48">
                  <c:v>388.66714186934951</c:v>
                </c:pt>
                <c:pt idx="49">
                  <c:v>405.8927820061424</c:v>
                </c:pt>
                <c:pt idx="50">
                  <c:v>423.10262682279273</c:v>
                </c:pt>
                <c:pt idx="51">
                  <c:v>440.29740898417253</c:v>
                </c:pt>
                <c:pt idx="52">
                  <c:v>457.47779928386586</c:v>
                </c:pt>
                <c:pt idx="53">
                  <c:v>393.44213889474241</c:v>
                </c:pt>
                <c:pt idx="54">
                  <c:v>409.0041420403515</c:v>
                </c:pt>
                <c:pt idx="55">
                  <c:v>424.55336102424553</c:v>
                </c:pt>
                <c:pt idx="56">
                  <c:v>440.09032987714414</c:v>
                </c:pt>
                <c:pt idx="57">
                  <c:v>455.61554185670792</c:v>
                </c:pt>
                <c:pt idx="58">
                  <c:v>471.12945387267996</c:v>
                </c:pt>
                <c:pt idx="59">
                  <c:v>486.63249029889329</c:v>
                </c:pt>
                <c:pt idx="60">
                  <c:v>502.125046274314</c:v>
                </c:pt>
                <c:pt idx="61">
                  <c:v>428.24189125907304</c:v>
                </c:pt>
                <c:pt idx="62">
                  <c:v>432.13690074430718</c:v>
                </c:pt>
                <c:pt idx="63">
                  <c:v>436.03115612271262</c:v>
                </c:pt>
                <c:pt idx="64">
                  <c:v>439.92466508708247</c:v>
                </c:pt>
                <c:pt idx="65">
                  <c:v>443.81743518278586</c:v>
                </c:pt>
                <c:pt idx="66">
                  <c:v>447.70947381189035</c:v>
                </c:pt>
                <c:pt idx="67">
                  <c:v>451.60078823713451</c:v>
                </c:pt>
                <c:pt idx="68">
                  <c:v>455.49138558575538</c:v>
                </c:pt>
                <c:pt idx="69">
                  <c:v>459.38127285317847</c:v>
                </c:pt>
                <c:pt idx="70">
                  <c:v>463.27045690657638</c:v>
                </c:pt>
                <c:pt idx="71">
                  <c:v>467.15894448830176</c:v>
                </c:pt>
                <c:pt idx="72">
                  <c:v>471.04674221919907</c:v>
                </c:pt>
                <c:pt idx="73">
                  <c:v>474.93385660180229</c:v>
                </c:pt>
                <c:pt idx="74">
                  <c:v>478.82029402342181</c:v>
                </c:pt>
                <c:pt idx="75">
                  <c:v>482.7060607591261</c:v>
                </c:pt>
                <c:pt idx="76">
                  <c:v>486.59116297462197</c:v>
                </c:pt>
                <c:pt idx="77">
                  <c:v>490.47560672903819</c:v>
                </c:pt>
                <c:pt idx="78">
                  <c:v>494.35939797761625</c:v>
                </c:pt>
                <c:pt idx="79">
                  <c:v>498.24254257431272</c:v>
                </c:pt>
                <c:pt idx="80">
                  <c:v>502.12504627431463</c:v>
                </c:pt>
                <c:pt idx="81">
                  <c:v>5.6732050703666821E-12</c:v>
                </c:pt>
                <c:pt idx="82">
                  <c:v>5.6732050703666821E-12</c:v>
                </c:pt>
                <c:pt idx="83">
                  <c:v>5.6732050703666821E-12</c:v>
                </c:pt>
                <c:pt idx="84">
                  <c:v>5.6732050703666821E-12</c:v>
                </c:pt>
                <c:pt idx="85">
                  <c:v>5.6732050703666821E-12</c:v>
                </c:pt>
                <c:pt idx="86">
                  <c:v>5.6732050703666821E-12</c:v>
                </c:pt>
                <c:pt idx="87">
                  <c:v>5.6732050703666821E-12</c:v>
                </c:pt>
                <c:pt idx="88">
                  <c:v>5.6732050703666821E-12</c:v>
                </c:pt>
                <c:pt idx="89">
                  <c:v>5.6732050703666821E-12</c:v>
                </c:pt>
                <c:pt idx="90">
                  <c:v>5.6732050703666821E-12</c:v>
                </c:pt>
                <c:pt idx="91">
                  <c:v>5.6732050703666821E-12</c:v>
                </c:pt>
                <c:pt idx="92">
                  <c:v>5.6732050703666821E-12</c:v>
                </c:pt>
                <c:pt idx="93">
                  <c:v>5.6732050703666821E-12</c:v>
                </c:pt>
                <c:pt idx="94">
                  <c:v>5.6732050703666821E-12</c:v>
                </c:pt>
                <c:pt idx="95">
                  <c:v>5.6732050703666821E-12</c:v>
                </c:pt>
                <c:pt idx="96">
                  <c:v>5.6732050703666821E-12</c:v>
                </c:pt>
                <c:pt idx="97">
                  <c:v>5.6732050703666821E-12</c:v>
                </c:pt>
                <c:pt idx="98">
                  <c:v>5.6732050703666821E-12</c:v>
                </c:pt>
                <c:pt idx="99">
                  <c:v>5.6732050703666821E-12</c:v>
                </c:pt>
                <c:pt idx="100">
                  <c:v>5.6732050703666821E-12</c:v>
                </c:pt>
                <c:pt idx="101">
                  <c:v>5.6732050703666821E-12</c:v>
                </c:pt>
                <c:pt idx="102">
                  <c:v>5.6732050703666821E-12</c:v>
                </c:pt>
                <c:pt idx="103">
                  <c:v>5.6732050703666821E-12</c:v>
                </c:pt>
                <c:pt idx="104">
                  <c:v>5.6732050703666821E-12</c:v>
                </c:pt>
                <c:pt idx="105">
                  <c:v>5.6732050703666821E-12</c:v>
                </c:pt>
                <c:pt idx="106">
                  <c:v>5.6732050703666821E-12</c:v>
                </c:pt>
                <c:pt idx="107">
                  <c:v>5.6732050703666821E-12</c:v>
                </c:pt>
                <c:pt idx="108">
                  <c:v>5.6732050703666821E-12</c:v>
                </c:pt>
                <c:pt idx="109">
                  <c:v>5.6732050703666821E-12</c:v>
                </c:pt>
                <c:pt idx="110">
                  <c:v>5.6732050703666821E-12</c:v>
                </c:pt>
                <c:pt idx="111">
                  <c:v>5.6732050703666821E-12</c:v>
                </c:pt>
                <c:pt idx="112">
                  <c:v>5.6732050703666821E-12</c:v>
                </c:pt>
                <c:pt idx="113">
                  <c:v>5.6732050703666821E-12</c:v>
                </c:pt>
                <c:pt idx="114">
                  <c:v>5.6732050703666821E-12</c:v>
                </c:pt>
                <c:pt idx="115">
                  <c:v>5.6732050703666821E-12</c:v>
                </c:pt>
                <c:pt idx="116">
                  <c:v>5.6732050703666821E-12</c:v>
                </c:pt>
                <c:pt idx="117">
                  <c:v>5.6732050703666821E-12</c:v>
                </c:pt>
                <c:pt idx="118">
                  <c:v>5.6732050703666821E-12</c:v>
                </c:pt>
                <c:pt idx="119">
                  <c:v>5.6732050703666821E-12</c:v>
                </c:pt>
                <c:pt idx="120">
                  <c:v>5.6732050703666821E-12</c:v>
                </c:pt>
                <c:pt idx="121">
                  <c:v>5.6732050703666821E-12</c:v>
                </c:pt>
                <c:pt idx="122">
                  <c:v>5.6732050703666821E-12</c:v>
                </c:pt>
                <c:pt idx="123">
                  <c:v>5.6732050703666821E-12</c:v>
                </c:pt>
                <c:pt idx="124">
                  <c:v>5.6732050703666821E-12</c:v>
                </c:pt>
                <c:pt idx="125">
                  <c:v>5.6732050703666821E-12</c:v>
                </c:pt>
                <c:pt idx="126">
                  <c:v>5.6732050703666821E-12</c:v>
                </c:pt>
                <c:pt idx="127">
                  <c:v>5.6732050703666821E-12</c:v>
                </c:pt>
                <c:pt idx="128">
                  <c:v>5.6732050703666821E-12</c:v>
                </c:pt>
                <c:pt idx="129">
                  <c:v>5.6732050703666821E-12</c:v>
                </c:pt>
                <c:pt idx="130">
                  <c:v>5.6732050703666821E-12</c:v>
                </c:pt>
                <c:pt idx="131">
                  <c:v>5.6732050703666821E-12</c:v>
                </c:pt>
                <c:pt idx="132">
                  <c:v>5.6732050703666821E-12</c:v>
                </c:pt>
                <c:pt idx="133">
                  <c:v>5.6732050703666821E-12</c:v>
                </c:pt>
                <c:pt idx="134">
                  <c:v>5.6732050703666821E-12</c:v>
                </c:pt>
                <c:pt idx="135">
                  <c:v>5.6732050703666821E-12</c:v>
                </c:pt>
                <c:pt idx="136">
                  <c:v>5.6732050703666821E-12</c:v>
                </c:pt>
                <c:pt idx="137">
                  <c:v>5.6732050703666821E-12</c:v>
                </c:pt>
                <c:pt idx="138">
                  <c:v>5.6732050703666821E-12</c:v>
                </c:pt>
                <c:pt idx="139">
                  <c:v>5.6732050703666821E-12</c:v>
                </c:pt>
                <c:pt idx="140">
                  <c:v>5.6732050703666821E-12</c:v>
                </c:pt>
                <c:pt idx="141">
                  <c:v>5.6732050703666821E-12</c:v>
                </c:pt>
                <c:pt idx="142">
                  <c:v>5.6732050703666821E-12</c:v>
                </c:pt>
                <c:pt idx="143">
                  <c:v>5.6732050703666821E-12</c:v>
                </c:pt>
                <c:pt idx="144">
                  <c:v>5.6732050703666821E-12</c:v>
                </c:pt>
                <c:pt idx="145">
                  <c:v>5.6732050703666821E-12</c:v>
                </c:pt>
                <c:pt idx="146">
                  <c:v>5.6732050703666821E-12</c:v>
                </c:pt>
                <c:pt idx="147">
                  <c:v>5.6732050703666821E-12</c:v>
                </c:pt>
                <c:pt idx="148">
                  <c:v>5.6732050703666821E-12</c:v>
                </c:pt>
                <c:pt idx="149">
                  <c:v>5.6732050703666821E-12</c:v>
                </c:pt>
                <c:pt idx="150">
                  <c:v>5.6732050703666821E-12</c:v>
                </c:pt>
                <c:pt idx="151">
                  <c:v>5.6732050703666821E-12</c:v>
                </c:pt>
                <c:pt idx="152">
                  <c:v>5.6732050703666821E-12</c:v>
                </c:pt>
                <c:pt idx="153">
                  <c:v>5.6732050703666821E-12</c:v>
                </c:pt>
                <c:pt idx="154">
                  <c:v>5.6732050703666821E-12</c:v>
                </c:pt>
                <c:pt idx="155">
                  <c:v>5.6732050703666821E-12</c:v>
                </c:pt>
                <c:pt idx="156">
                  <c:v>5.6732050703666821E-12</c:v>
                </c:pt>
                <c:pt idx="157">
                  <c:v>5.6732050703666821E-12</c:v>
                </c:pt>
                <c:pt idx="158">
                  <c:v>5.6732050703666821E-12</c:v>
                </c:pt>
                <c:pt idx="159">
                  <c:v>5.6732050703666821E-12</c:v>
                </c:pt>
                <c:pt idx="160">
                  <c:v>5.6732050703666821E-12</c:v>
                </c:pt>
                <c:pt idx="161">
                  <c:v>5.6732050703666821E-12</c:v>
                </c:pt>
                <c:pt idx="162">
                  <c:v>5.6732050703666821E-12</c:v>
                </c:pt>
                <c:pt idx="163">
                  <c:v>5.6732050703666821E-12</c:v>
                </c:pt>
                <c:pt idx="164">
                  <c:v>5.6732050703666821E-12</c:v>
                </c:pt>
                <c:pt idx="165">
                  <c:v>5.6732050703666821E-12</c:v>
                </c:pt>
                <c:pt idx="166">
                  <c:v>5.6732050703666821E-12</c:v>
                </c:pt>
                <c:pt idx="167">
                  <c:v>5.6732050703666821E-12</c:v>
                </c:pt>
                <c:pt idx="168">
                  <c:v>5.6732050703666821E-12</c:v>
                </c:pt>
                <c:pt idx="169">
                  <c:v>5.6732050703666821E-12</c:v>
                </c:pt>
                <c:pt idx="170">
                  <c:v>5.6732050703666821E-12</c:v>
                </c:pt>
                <c:pt idx="171">
                  <c:v>5.6732050703666821E-12</c:v>
                </c:pt>
                <c:pt idx="172">
                  <c:v>5.6732050703666821E-12</c:v>
                </c:pt>
                <c:pt idx="173">
                  <c:v>5.6732050703666821E-12</c:v>
                </c:pt>
                <c:pt idx="174">
                  <c:v>5.6732050703666821E-12</c:v>
                </c:pt>
                <c:pt idx="175">
                  <c:v>5.6732050703666821E-12</c:v>
                </c:pt>
                <c:pt idx="176">
                  <c:v>5.6732050703666821E-12</c:v>
                </c:pt>
                <c:pt idx="177">
                  <c:v>5.6732050703666821E-12</c:v>
                </c:pt>
                <c:pt idx="178">
                  <c:v>5.6732050703666821E-12</c:v>
                </c:pt>
                <c:pt idx="179">
                  <c:v>5.6732050703666821E-12</c:v>
                </c:pt>
                <c:pt idx="180">
                  <c:v>5.6732050703666821E-12</c:v>
                </c:pt>
                <c:pt idx="181">
                  <c:v>5.6732050703666821E-12</c:v>
                </c:pt>
                <c:pt idx="182">
                  <c:v>5.6732050703666821E-12</c:v>
                </c:pt>
                <c:pt idx="183">
                  <c:v>5.6732050703666821E-12</c:v>
                </c:pt>
                <c:pt idx="184">
                  <c:v>5.6732050703666821E-12</c:v>
                </c:pt>
                <c:pt idx="185">
                  <c:v>5.6732050703666821E-12</c:v>
                </c:pt>
                <c:pt idx="186">
                  <c:v>5.6732050703666821E-12</c:v>
                </c:pt>
                <c:pt idx="187">
                  <c:v>5.6732050703666821E-12</c:v>
                </c:pt>
                <c:pt idx="188">
                  <c:v>5.6732050703666821E-12</c:v>
                </c:pt>
                <c:pt idx="189">
                  <c:v>5.6732050703666821E-12</c:v>
                </c:pt>
                <c:pt idx="190">
                  <c:v>5.6732050703666821E-12</c:v>
                </c:pt>
                <c:pt idx="191">
                  <c:v>5.6732050703666821E-12</c:v>
                </c:pt>
                <c:pt idx="192">
                  <c:v>5.6732050703666821E-12</c:v>
                </c:pt>
                <c:pt idx="193">
                  <c:v>5.6732050703666821E-12</c:v>
                </c:pt>
                <c:pt idx="194">
                  <c:v>5.6732050703666821E-12</c:v>
                </c:pt>
                <c:pt idx="195">
                  <c:v>5.6732050703666821E-12</c:v>
                </c:pt>
                <c:pt idx="196">
                  <c:v>5.6732050703666821E-12</c:v>
                </c:pt>
                <c:pt idx="197">
                  <c:v>5.6732050703666821E-12</c:v>
                </c:pt>
                <c:pt idx="198">
                  <c:v>5.6732050703666821E-12</c:v>
                </c:pt>
                <c:pt idx="199">
                  <c:v>5.6732050703666821E-12</c:v>
                </c:pt>
                <c:pt idx="200">
                  <c:v>5.6732050703666821E-12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2.2296966124090321</c:v>
                </c:pt>
                <c:pt idx="2">
                  <c:v>2.6346850083871081</c:v>
                </c:pt>
                <c:pt idx="3">
                  <c:v>3.1135061147146348</c:v>
                </c:pt>
                <c:pt idx="4">
                  <c:v>3.6796673131459503</c:v>
                </c:pt>
                <c:pt idx="5">
                  <c:v>4.3491551870835119</c:v>
                </c:pt>
                <c:pt idx="6">
                  <c:v>5.1408919479228485</c:v>
                </c:pt>
                <c:pt idx="7">
                  <c:v>6.077276126401709</c:v>
                </c:pt>
                <c:pt idx="8">
                  <c:v>7.1848231259998316</c:v>
                </c:pt>
                <c:pt idx="9">
                  <c:v>8.4949241291771731</c:v>
                </c:pt>
                <c:pt idx="10">
                  <c:v>10.044745279010474</c:v>
                </c:pt>
                <c:pt idx="11">
                  <c:v>11.878293128820088</c:v>
                </c:pt>
                <c:pt idx="12">
                  <c:v>14.047677179605477</c:v>
                </c:pt>
                <c:pt idx="13">
                  <c:v>16.614606050663038</c:v>
                </c:pt>
                <c:pt idx="14">
                  <c:v>19.65216062012971</c:v>
                </c:pt>
                <c:pt idx="15">
                  <c:v>23.246895528143956</c:v>
                </c:pt>
                <c:pt idx="16">
                  <c:v>27.501329991734437</c:v>
                </c:pt>
                <c:pt idx="17">
                  <c:v>32.536900217402561</c:v>
                </c:pt>
                <c:pt idx="18">
                  <c:v>38.497459146945268</c:v>
                </c:pt>
                <c:pt idx="19">
                  <c:v>45.553425228768447</c:v>
                </c:pt>
                <c:pt idx="20">
                  <c:v>53.906700838909053</c:v>
                </c:pt>
                <c:pt idx="21">
                  <c:v>68.267356266852531</c:v>
                </c:pt>
                <c:pt idx="22">
                  <c:v>82.549938652648208</c:v>
                </c:pt>
                <c:pt idx="23">
                  <c:v>96.769933773134412</c:v>
                </c:pt>
                <c:pt idx="24">
                  <c:v>110.93786523534799</c:v>
                </c:pt>
                <c:pt idx="25">
                  <c:v>125.06133342992787</c:v>
                </c:pt>
                <c:pt idx="26">
                  <c:v>128.90625964991725</c:v>
                </c:pt>
                <c:pt idx="27">
                  <c:v>143.93966677446883</c:v>
                </c:pt>
                <c:pt idx="28">
                  <c:v>158.93547642720694</c:v>
                </c:pt>
                <c:pt idx="29">
                  <c:v>173.89773831059935</c:v>
                </c:pt>
                <c:pt idx="30">
                  <c:v>188.82974704850503</c:v>
                </c:pt>
                <c:pt idx="31">
                  <c:v>160.52873780727222</c:v>
                </c:pt>
                <c:pt idx="32">
                  <c:v>176.75931019759392</c:v>
                </c:pt>
                <c:pt idx="33">
                  <c:v>192.95491309455588</c:v>
                </c:pt>
                <c:pt idx="34">
                  <c:v>209.11889593919318</c:v>
                </c:pt>
                <c:pt idx="35">
                  <c:v>225.25404749767389</c:v>
                </c:pt>
                <c:pt idx="36">
                  <c:v>197.39510651187899</c:v>
                </c:pt>
                <c:pt idx="37">
                  <c:v>213.86740876914379</c:v>
                </c:pt>
                <c:pt idx="38">
                  <c:v>230.31049891241477</c:v>
                </c:pt>
                <c:pt idx="39">
                  <c:v>246.72675637125698</c:v>
                </c:pt>
                <c:pt idx="40">
                  <c:v>263.11821789263303</c:v>
                </c:pt>
                <c:pt idx="41">
                  <c:v>236.3117437149856</c:v>
                </c:pt>
                <c:pt idx="42">
                  <c:v>253.66452396110128</c:v>
                </c:pt>
                <c:pt idx="43">
                  <c:v>270.99042974399345</c:v>
                </c:pt>
                <c:pt idx="44">
                  <c:v>288.29142094764018</c:v>
                </c:pt>
                <c:pt idx="45">
                  <c:v>305.5692029643111</c:v>
                </c:pt>
                <c:pt idx="46">
                  <c:v>278.85749740718308</c:v>
                </c:pt>
                <c:pt idx="47">
                  <c:v>296.14774103899623</c:v>
                </c:pt>
                <c:pt idx="48">
                  <c:v>313.41547935665466</c:v>
                </c:pt>
                <c:pt idx="49">
                  <c:v>330.66212656242288</c:v>
                </c:pt>
                <c:pt idx="50">
                  <c:v>347.88893729723378</c:v>
                </c:pt>
                <c:pt idx="51">
                  <c:v>6.9073897607190981E-13</c:v>
                </c:pt>
                <c:pt idx="52">
                  <c:v>6.9073897607190981E-13</c:v>
                </c:pt>
                <c:pt idx="53">
                  <c:v>6.9073897607190981E-13</c:v>
                </c:pt>
                <c:pt idx="54">
                  <c:v>6.9073897607190981E-13</c:v>
                </c:pt>
                <c:pt idx="55">
                  <c:v>6.9073897607190981E-13</c:v>
                </c:pt>
                <c:pt idx="56">
                  <c:v>6.9073897607190981E-13</c:v>
                </c:pt>
                <c:pt idx="57">
                  <c:v>6.9073897607190981E-13</c:v>
                </c:pt>
                <c:pt idx="58">
                  <c:v>6.9073897607190981E-13</c:v>
                </c:pt>
                <c:pt idx="59">
                  <c:v>6.9073897607190981E-13</c:v>
                </c:pt>
                <c:pt idx="60">
                  <c:v>6.9073897607190981E-13</c:v>
                </c:pt>
                <c:pt idx="61">
                  <c:v>6.9073897607190981E-13</c:v>
                </c:pt>
                <c:pt idx="62">
                  <c:v>6.9073897607190981E-13</c:v>
                </c:pt>
                <c:pt idx="63">
                  <c:v>6.9073897607190981E-13</c:v>
                </c:pt>
                <c:pt idx="64">
                  <c:v>6.9073897607190981E-13</c:v>
                </c:pt>
                <c:pt idx="65">
                  <c:v>6.9073897607190981E-13</c:v>
                </c:pt>
                <c:pt idx="66">
                  <c:v>6.9073897607190981E-13</c:v>
                </c:pt>
                <c:pt idx="67">
                  <c:v>6.9073897607190981E-13</c:v>
                </c:pt>
                <c:pt idx="68">
                  <c:v>6.9073897607190981E-13</c:v>
                </c:pt>
                <c:pt idx="69">
                  <c:v>6.9073897607190981E-13</c:v>
                </c:pt>
                <c:pt idx="70">
                  <c:v>6.9073897607190981E-13</c:v>
                </c:pt>
                <c:pt idx="71">
                  <c:v>6.9073897607190981E-13</c:v>
                </c:pt>
                <c:pt idx="72">
                  <c:v>6.9073897607190981E-13</c:v>
                </c:pt>
                <c:pt idx="73">
                  <c:v>6.9073897607190981E-13</c:v>
                </c:pt>
                <c:pt idx="74">
                  <c:v>6.9073897607190981E-13</c:v>
                </c:pt>
                <c:pt idx="75">
                  <c:v>6.9073897607190981E-13</c:v>
                </c:pt>
                <c:pt idx="76">
                  <c:v>6.9073897607190981E-13</c:v>
                </c:pt>
                <c:pt idx="77">
                  <c:v>6.9073897607190981E-13</c:v>
                </c:pt>
                <c:pt idx="78">
                  <c:v>6.9073897607190981E-13</c:v>
                </c:pt>
                <c:pt idx="79">
                  <c:v>6.9073897607190981E-13</c:v>
                </c:pt>
                <c:pt idx="80">
                  <c:v>6.9073897607190981E-13</c:v>
                </c:pt>
                <c:pt idx="81">
                  <c:v>6.9073897607190981E-13</c:v>
                </c:pt>
                <c:pt idx="82">
                  <c:v>6.9073897607190981E-13</c:v>
                </c:pt>
                <c:pt idx="83">
                  <c:v>6.9073897607190981E-13</c:v>
                </c:pt>
                <c:pt idx="84">
                  <c:v>6.9073897607190981E-13</c:v>
                </c:pt>
                <c:pt idx="85">
                  <c:v>6.9073897607190981E-13</c:v>
                </c:pt>
                <c:pt idx="86">
                  <c:v>6.9073897607190981E-13</c:v>
                </c:pt>
                <c:pt idx="87">
                  <c:v>6.9073897607190981E-13</c:v>
                </c:pt>
                <c:pt idx="88">
                  <c:v>6.9073897607190981E-13</c:v>
                </c:pt>
                <c:pt idx="89">
                  <c:v>6.9073897607190981E-13</c:v>
                </c:pt>
                <c:pt idx="90">
                  <c:v>6.9073897607190981E-13</c:v>
                </c:pt>
                <c:pt idx="91">
                  <c:v>6.9073897607190981E-13</c:v>
                </c:pt>
                <c:pt idx="92">
                  <c:v>6.9073897607190981E-13</c:v>
                </c:pt>
                <c:pt idx="93">
                  <c:v>6.9073897607190981E-13</c:v>
                </c:pt>
                <c:pt idx="94">
                  <c:v>6.9073897607190981E-13</c:v>
                </c:pt>
                <c:pt idx="95">
                  <c:v>6.9073897607190981E-13</c:v>
                </c:pt>
                <c:pt idx="96">
                  <c:v>6.9073897607190981E-13</c:v>
                </c:pt>
                <c:pt idx="97">
                  <c:v>6.9073897607190981E-13</c:v>
                </c:pt>
                <c:pt idx="98">
                  <c:v>6.9073897607190981E-13</c:v>
                </c:pt>
                <c:pt idx="99">
                  <c:v>6.9073897607190981E-13</c:v>
                </c:pt>
                <c:pt idx="100">
                  <c:v>6.9073897607190981E-13</c:v>
                </c:pt>
                <c:pt idx="101">
                  <c:v>6.9073897607190981E-13</c:v>
                </c:pt>
                <c:pt idx="102">
                  <c:v>6.9073897607190981E-13</c:v>
                </c:pt>
                <c:pt idx="103">
                  <c:v>6.9073897607190981E-13</c:v>
                </c:pt>
                <c:pt idx="104">
                  <c:v>6.9073897607190981E-13</c:v>
                </c:pt>
                <c:pt idx="105">
                  <c:v>6.9073897607190981E-13</c:v>
                </c:pt>
                <c:pt idx="106">
                  <c:v>6.9073897607190981E-13</c:v>
                </c:pt>
                <c:pt idx="107">
                  <c:v>6.9073897607190981E-13</c:v>
                </c:pt>
                <c:pt idx="108">
                  <c:v>6.9073897607190981E-13</c:v>
                </c:pt>
                <c:pt idx="109">
                  <c:v>6.9073897607190981E-13</c:v>
                </c:pt>
                <c:pt idx="110">
                  <c:v>6.9073897607190981E-13</c:v>
                </c:pt>
                <c:pt idx="111">
                  <c:v>6.9073897607190981E-13</c:v>
                </c:pt>
                <c:pt idx="112">
                  <c:v>6.9073897607190981E-13</c:v>
                </c:pt>
                <c:pt idx="113">
                  <c:v>6.9073897607190981E-13</c:v>
                </c:pt>
                <c:pt idx="114">
                  <c:v>6.9073897607190981E-13</c:v>
                </c:pt>
                <c:pt idx="115">
                  <c:v>6.9073897607190981E-13</c:v>
                </c:pt>
                <c:pt idx="116">
                  <c:v>6.9073897607190981E-13</c:v>
                </c:pt>
                <c:pt idx="117">
                  <c:v>6.9073897607190981E-13</c:v>
                </c:pt>
                <c:pt idx="118">
                  <c:v>6.9073897607190981E-13</c:v>
                </c:pt>
                <c:pt idx="119">
                  <c:v>6.9073897607190981E-13</c:v>
                </c:pt>
                <c:pt idx="120">
                  <c:v>6.9073897607190981E-13</c:v>
                </c:pt>
                <c:pt idx="121">
                  <c:v>6.9073897607190981E-13</c:v>
                </c:pt>
                <c:pt idx="122">
                  <c:v>6.9073897607190981E-13</c:v>
                </c:pt>
                <c:pt idx="123">
                  <c:v>6.9073897607190981E-13</c:v>
                </c:pt>
                <c:pt idx="124">
                  <c:v>6.9073897607190981E-13</c:v>
                </c:pt>
                <c:pt idx="125">
                  <c:v>6.9073897607190981E-13</c:v>
                </c:pt>
                <c:pt idx="126">
                  <c:v>6.9073897607190981E-13</c:v>
                </c:pt>
                <c:pt idx="127">
                  <c:v>6.9073897607190981E-13</c:v>
                </c:pt>
                <c:pt idx="128">
                  <c:v>6.9073897607190981E-13</c:v>
                </c:pt>
                <c:pt idx="129">
                  <c:v>6.9073897607190981E-13</c:v>
                </c:pt>
                <c:pt idx="130">
                  <c:v>6.9073897607190981E-13</c:v>
                </c:pt>
                <c:pt idx="131">
                  <c:v>6.9073897607190981E-13</c:v>
                </c:pt>
                <c:pt idx="132">
                  <c:v>6.9073897607190981E-13</c:v>
                </c:pt>
                <c:pt idx="133">
                  <c:v>6.9073897607190981E-13</c:v>
                </c:pt>
                <c:pt idx="134">
                  <c:v>6.9073897607190981E-13</c:v>
                </c:pt>
                <c:pt idx="135">
                  <c:v>6.9073897607190981E-13</c:v>
                </c:pt>
                <c:pt idx="136">
                  <c:v>6.9073897607190981E-13</c:v>
                </c:pt>
                <c:pt idx="137">
                  <c:v>6.9073897607190981E-13</c:v>
                </c:pt>
                <c:pt idx="138">
                  <c:v>6.9073897607190981E-13</c:v>
                </c:pt>
                <c:pt idx="139">
                  <c:v>6.9073897607190981E-13</c:v>
                </c:pt>
                <c:pt idx="140">
                  <c:v>6.9073897607190981E-13</c:v>
                </c:pt>
                <c:pt idx="141">
                  <c:v>6.9073897607190981E-13</c:v>
                </c:pt>
                <c:pt idx="142">
                  <c:v>6.9073897607190981E-13</c:v>
                </c:pt>
                <c:pt idx="143">
                  <c:v>6.9073897607190981E-13</c:v>
                </c:pt>
                <c:pt idx="144">
                  <c:v>6.9073897607190981E-13</c:v>
                </c:pt>
                <c:pt idx="145">
                  <c:v>6.9073897607190981E-13</c:v>
                </c:pt>
                <c:pt idx="146">
                  <c:v>6.9073897607190981E-13</c:v>
                </c:pt>
                <c:pt idx="147">
                  <c:v>6.9073897607190981E-13</c:v>
                </c:pt>
                <c:pt idx="148">
                  <c:v>6.9073897607190981E-13</c:v>
                </c:pt>
                <c:pt idx="149">
                  <c:v>6.9073897607190981E-13</c:v>
                </c:pt>
                <c:pt idx="150">
                  <c:v>6.9073897607190981E-13</c:v>
                </c:pt>
                <c:pt idx="151">
                  <c:v>6.9073897607190981E-13</c:v>
                </c:pt>
                <c:pt idx="152">
                  <c:v>6.9073897607190981E-13</c:v>
                </c:pt>
                <c:pt idx="153">
                  <c:v>6.9073897607190981E-13</c:v>
                </c:pt>
                <c:pt idx="154">
                  <c:v>6.9073897607190981E-13</c:v>
                </c:pt>
                <c:pt idx="155">
                  <c:v>6.9073897607190981E-13</c:v>
                </c:pt>
                <c:pt idx="156">
                  <c:v>6.9073897607190981E-13</c:v>
                </c:pt>
                <c:pt idx="157">
                  <c:v>6.9073897607190981E-13</c:v>
                </c:pt>
                <c:pt idx="158">
                  <c:v>6.9073897607190981E-13</c:v>
                </c:pt>
                <c:pt idx="159">
                  <c:v>6.9073897607190981E-13</c:v>
                </c:pt>
                <c:pt idx="160">
                  <c:v>6.9073897607190981E-13</c:v>
                </c:pt>
                <c:pt idx="161">
                  <c:v>6.9073897607190981E-13</c:v>
                </c:pt>
                <c:pt idx="162">
                  <c:v>6.9073897607190981E-13</c:v>
                </c:pt>
                <c:pt idx="163">
                  <c:v>6.9073897607190981E-13</c:v>
                </c:pt>
                <c:pt idx="164">
                  <c:v>6.9073897607190981E-13</c:v>
                </c:pt>
                <c:pt idx="165">
                  <c:v>6.9073897607190981E-13</c:v>
                </c:pt>
                <c:pt idx="166">
                  <c:v>6.9073897607190981E-13</c:v>
                </c:pt>
                <c:pt idx="167">
                  <c:v>6.9073897607190981E-13</c:v>
                </c:pt>
                <c:pt idx="168">
                  <c:v>6.9073897607190981E-13</c:v>
                </c:pt>
                <c:pt idx="169">
                  <c:v>6.9073897607190981E-13</c:v>
                </c:pt>
                <c:pt idx="170">
                  <c:v>6.9073897607190981E-13</c:v>
                </c:pt>
                <c:pt idx="171">
                  <c:v>6.9073897607190981E-13</c:v>
                </c:pt>
                <c:pt idx="172">
                  <c:v>6.9073897607190981E-13</c:v>
                </c:pt>
                <c:pt idx="173">
                  <c:v>6.9073897607190981E-13</c:v>
                </c:pt>
                <c:pt idx="174">
                  <c:v>6.9073897607190981E-13</c:v>
                </c:pt>
                <c:pt idx="175">
                  <c:v>6.9073897607190981E-13</c:v>
                </c:pt>
                <c:pt idx="176">
                  <c:v>6.9073897607190981E-13</c:v>
                </c:pt>
                <c:pt idx="177">
                  <c:v>6.9073897607190981E-13</c:v>
                </c:pt>
                <c:pt idx="178">
                  <c:v>6.9073897607190981E-13</c:v>
                </c:pt>
                <c:pt idx="179">
                  <c:v>6.9073897607190981E-13</c:v>
                </c:pt>
                <c:pt idx="180">
                  <c:v>6.9073897607190981E-13</c:v>
                </c:pt>
                <c:pt idx="181">
                  <c:v>6.9073897607190981E-13</c:v>
                </c:pt>
                <c:pt idx="182">
                  <c:v>6.9073897607190981E-13</c:v>
                </c:pt>
                <c:pt idx="183">
                  <c:v>6.9073897607190981E-13</c:v>
                </c:pt>
                <c:pt idx="184">
                  <c:v>6.9073897607190981E-13</c:v>
                </c:pt>
                <c:pt idx="185">
                  <c:v>6.9073897607190981E-13</c:v>
                </c:pt>
                <c:pt idx="186">
                  <c:v>6.9073897607190981E-13</c:v>
                </c:pt>
                <c:pt idx="187">
                  <c:v>6.9073897607190981E-13</c:v>
                </c:pt>
                <c:pt idx="188">
                  <c:v>6.9073897607190981E-13</c:v>
                </c:pt>
                <c:pt idx="189">
                  <c:v>6.9073897607190981E-13</c:v>
                </c:pt>
                <c:pt idx="190">
                  <c:v>6.9073897607190981E-13</c:v>
                </c:pt>
                <c:pt idx="191">
                  <c:v>6.9073897607190981E-13</c:v>
                </c:pt>
                <c:pt idx="192">
                  <c:v>6.9073897607190981E-13</c:v>
                </c:pt>
                <c:pt idx="193">
                  <c:v>6.9073897607190981E-13</c:v>
                </c:pt>
                <c:pt idx="194">
                  <c:v>6.9073897607190981E-13</c:v>
                </c:pt>
                <c:pt idx="195">
                  <c:v>6.9073897607190981E-13</c:v>
                </c:pt>
                <c:pt idx="196">
                  <c:v>6.9073897607190981E-13</c:v>
                </c:pt>
                <c:pt idx="197">
                  <c:v>6.9073897607190981E-13</c:v>
                </c:pt>
                <c:pt idx="198">
                  <c:v>6.9073897607190981E-13</c:v>
                </c:pt>
                <c:pt idx="199">
                  <c:v>6.9073897607190981E-13</c:v>
                </c:pt>
                <c:pt idx="200">
                  <c:v>6.9073897607190981E-13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2.1331506950396717</c:v>
                </c:pt>
                <c:pt idx="2">
                  <c:v>2.6873085043373757</c:v>
                </c:pt>
                <c:pt idx="3">
                  <c:v>3.3859956732303242</c:v>
                </c:pt>
                <c:pt idx="4">
                  <c:v>4.2670466336791462</c:v>
                </c:pt>
                <c:pt idx="5">
                  <c:v>5.3782342902694369</c:v>
                </c:pt>
                <c:pt idx="6">
                  <c:v>6.7798890692470613</c:v>
                </c:pt>
                <c:pt idx="7">
                  <c:v>8.5482101956432839</c:v>
                </c:pt>
                <c:pt idx="8">
                  <c:v>10.779452652918643</c:v>
                </c:pt>
                <c:pt idx="9">
                  <c:v>13.59522201845288</c:v>
                </c:pt>
                <c:pt idx="10">
                  <c:v>17.149171084619187</c:v>
                </c:pt>
                <c:pt idx="11">
                  <c:v>25.853796438624396</c:v>
                </c:pt>
                <c:pt idx="12">
                  <c:v>35.954302112242566</c:v>
                </c:pt>
                <c:pt idx="13">
                  <c:v>45.976451369424893</c:v>
                </c:pt>
                <c:pt idx="14">
                  <c:v>55.939937888059376</c:v>
                </c:pt>
                <c:pt idx="15">
                  <c:v>65.856755599682032</c:v>
                </c:pt>
                <c:pt idx="16">
                  <c:v>77.474616883044959</c:v>
                </c:pt>
                <c:pt idx="17">
                  <c:v>94.820374611380615</c:v>
                </c:pt>
                <c:pt idx="18">
                  <c:v>112.08679847851977</c:v>
                </c:pt>
                <c:pt idx="19">
                  <c:v>129.28787235572034</c:v>
                </c:pt>
                <c:pt idx="20">
                  <c:v>146.43353271796309</c:v>
                </c:pt>
                <c:pt idx="21">
                  <c:v>145.8628199290761</c:v>
                </c:pt>
                <c:pt idx="22">
                  <c:v>159.54570617746938</c:v>
                </c:pt>
                <c:pt idx="23">
                  <c:v>173.2007820387752</c:v>
                </c:pt>
                <c:pt idx="24">
                  <c:v>186.83055031316962</c:v>
                </c:pt>
                <c:pt idx="25">
                  <c:v>200.43711831314485</c:v>
                </c:pt>
                <c:pt idx="26">
                  <c:v>183.14152750501788</c:v>
                </c:pt>
                <c:pt idx="27">
                  <c:v>195.62066023538262</c:v>
                </c:pt>
                <c:pt idx="28">
                  <c:v>208.08130286734149</c:v>
                </c:pt>
                <c:pt idx="29">
                  <c:v>220.52471927666468</c:v>
                </c:pt>
                <c:pt idx="30">
                  <c:v>232.95201893246738</c:v>
                </c:pt>
                <c:pt idx="31">
                  <c:v>212.60811330323997</c:v>
                </c:pt>
                <c:pt idx="32">
                  <c:v>224.76305761819128</c:v>
                </c:pt>
                <c:pt idx="33">
                  <c:v>236.90294203691141</c:v>
                </c:pt>
                <c:pt idx="34">
                  <c:v>249.0286474244198</c:v>
                </c:pt>
                <c:pt idx="35">
                  <c:v>261.14096179913935</c:v>
                </c:pt>
                <c:pt idx="36">
                  <c:v>236.90294203691141</c:v>
                </c:pt>
                <c:pt idx="37">
                  <c:v>247.90125122366706</c:v>
                </c:pt>
                <c:pt idx="38">
                  <c:v>258.88848844639881</c:v>
                </c:pt>
                <c:pt idx="39">
                  <c:v>269.8651901159887</c:v>
                </c:pt>
                <c:pt idx="40">
                  <c:v>280.83184541341706</c:v>
                </c:pt>
                <c:pt idx="41">
                  <c:v>256.07227305218686</c:v>
                </c:pt>
                <c:pt idx="42">
                  <c:v>266.48883532607005</c:v>
                </c:pt>
                <c:pt idx="43">
                  <c:v>276.89622424264081</c:v>
                </c:pt>
                <c:pt idx="44">
                  <c:v>287.29483341742718</c:v>
                </c:pt>
                <c:pt idx="45">
                  <c:v>297.68502562639242</c:v>
                </c:pt>
                <c:pt idx="46">
                  <c:v>271.83429043682332</c:v>
                </c:pt>
                <c:pt idx="47">
                  <c:v>281.11291365958601</c:v>
                </c:pt>
                <c:pt idx="48">
                  <c:v>290.3846730326959</c:v>
                </c:pt>
                <c:pt idx="49">
                  <c:v>299.64981878720488</c:v>
                </c:pt>
                <c:pt idx="50">
                  <c:v>308.90858440452939</c:v>
                </c:pt>
                <c:pt idx="51">
                  <c:v>1.1580684803728015E-12</c:v>
                </c:pt>
                <c:pt idx="52">
                  <c:v>1.1580684803728015E-12</c:v>
                </c:pt>
                <c:pt idx="53">
                  <c:v>1.1580684803728015E-12</c:v>
                </c:pt>
                <c:pt idx="54">
                  <c:v>1.1580684803728015E-12</c:v>
                </c:pt>
                <c:pt idx="55">
                  <c:v>1.1580684803728015E-12</c:v>
                </c:pt>
                <c:pt idx="56">
                  <c:v>1.1580684803728015E-12</c:v>
                </c:pt>
                <c:pt idx="57">
                  <c:v>1.1580684803728015E-12</c:v>
                </c:pt>
                <c:pt idx="58">
                  <c:v>1.1580684803728015E-12</c:v>
                </c:pt>
                <c:pt idx="59">
                  <c:v>1.1580684803728015E-12</c:v>
                </c:pt>
                <c:pt idx="60">
                  <c:v>1.1580684803728015E-12</c:v>
                </c:pt>
                <c:pt idx="61">
                  <c:v>1.1580684803728015E-12</c:v>
                </c:pt>
                <c:pt idx="62">
                  <c:v>1.1580684803728015E-12</c:v>
                </c:pt>
                <c:pt idx="63">
                  <c:v>1.1580684803728015E-12</c:v>
                </c:pt>
                <c:pt idx="64">
                  <c:v>1.1580684803728015E-12</c:v>
                </c:pt>
                <c:pt idx="65">
                  <c:v>1.1580684803728015E-12</c:v>
                </c:pt>
                <c:pt idx="66">
                  <c:v>1.1580684803728015E-12</c:v>
                </c:pt>
                <c:pt idx="67">
                  <c:v>1.1580684803728015E-12</c:v>
                </c:pt>
                <c:pt idx="68">
                  <c:v>1.1580684803728015E-12</c:v>
                </c:pt>
                <c:pt idx="69">
                  <c:v>1.1580684803728015E-12</c:v>
                </c:pt>
                <c:pt idx="70">
                  <c:v>1.1580684803728015E-12</c:v>
                </c:pt>
                <c:pt idx="71">
                  <c:v>1.1580684803728015E-12</c:v>
                </c:pt>
                <c:pt idx="72">
                  <c:v>1.1580684803728015E-12</c:v>
                </c:pt>
                <c:pt idx="73">
                  <c:v>1.1580684803728015E-12</c:v>
                </c:pt>
                <c:pt idx="74">
                  <c:v>1.1580684803728015E-12</c:v>
                </c:pt>
                <c:pt idx="75">
                  <c:v>1.1580684803728015E-12</c:v>
                </c:pt>
                <c:pt idx="76">
                  <c:v>1.1580684803728015E-12</c:v>
                </c:pt>
                <c:pt idx="77">
                  <c:v>1.1580684803728015E-12</c:v>
                </c:pt>
                <c:pt idx="78">
                  <c:v>1.1580684803728015E-12</c:v>
                </c:pt>
                <c:pt idx="79">
                  <c:v>1.1580684803728015E-12</c:v>
                </c:pt>
                <c:pt idx="80">
                  <c:v>1.1580684803728015E-12</c:v>
                </c:pt>
                <c:pt idx="81">
                  <c:v>1.1580684803728015E-12</c:v>
                </c:pt>
                <c:pt idx="82">
                  <c:v>1.1580684803728015E-12</c:v>
                </c:pt>
                <c:pt idx="83">
                  <c:v>1.1580684803728015E-12</c:v>
                </c:pt>
                <c:pt idx="84">
                  <c:v>1.1580684803728015E-12</c:v>
                </c:pt>
                <c:pt idx="85">
                  <c:v>1.1580684803728015E-12</c:v>
                </c:pt>
                <c:pt idx="86">
                  <c:v>1.1580684803728015E-12</c:v>
                </c:pt>
                <c:pt idx="87">
                  <c:v>1.1580684803728015E-12</c:v>
                </c:pt>
                <c:pt idx="88">
                  <c:v>1.1580684803728015E-12</c:v>
                </c:pt>
                <c:pt idx="89">
                  <c:v>1.1580684803728015E-12</c:v>
                </c:pt>
                <c:pt idx="90">
                  <c:v>1.1580684803728015E-12</c:v>
                </c:pt>
                <c:pt idx="91">
                  <c:v>1.1580684803728015E-12</c:v>
                </c:pt>
                <c:pt idx="92">
                  <c:v>1.1580684803728015E-12</c:v>
                </c:pt>
                <c:pt idx="93">
                  <c:v>1.1580684803728015E-12</c:v>
                </c:pt>
                <c:pt idx="94">
                  <c:v>1.1580684803728015E-12</c:v>
                </c:pt>
                <c:pt idx="95">
                  <c:v>1.1580684803728015E-12</c:v>
                </c:pt>
                <c:pt idx="96">
                  <c:v>1.1580684803728015E-12</c:v>
                </c:pt>
                <c:pt idx="97">
                  <c:v>1.1580684803728015E-12</c:v>
                </c:pt>
                <c:pt idx="98">
                  <c:v>1.1580684803728015E-12</c:v>
                </c:pt>
                <c:pt idx="99">
                  <c:v>1.1580684803728015E-12</c:v>
                </c:pt>
                <c:pt idx="100">
                  <c:v>1.1580684803728015E-12</c:v>
                </c:pt>
                <c:pt idx="101">
                  <c:v>1.1580684803728015E-12</c:v>
                </c:pt>
                <c:pt idx="102">
                  <c:v>1.1580684803728015E-12</c:v>
                </c:pt>
                <c:pt idx="103">
                  <c:v>1.1580684803728015E-12</c:v>
                </c:pt>
                <c:pt idx="104">
                  <c:v>1.1580684803728015E-12</c:v>
                </c:pt>
                <c:pt idx="105">
                  <c:v>1.1580684803728015E-12</c:v>
                </c:pt>
                <c:pt idx="106">
                  <c:v>1.1580684803728015E-12</c:v>
                </c:pt>
                <c:pt idx="107">
                  <c:v>1.1580684803728015E-12</c:v>
                </c:pt>
                <c:pt idx="108">
                  <c:v>1.1580684803728015E-12</c:v>
                </c:pt>
                <c:pt idx="109">
                  <c:v>1.1580684803728015E-12</c:v>
                </c:pt>
                <c:pt idx="110">
                  <c:v>1.1580684803728015E-12</c:v>
                </c:pt>
                <c:pt idx="111">
                  <c:v>1.1580684803728015E-12</c:v>
                </c:pt>
                <c:pt idx="112">
                  <c:v>1.1580684803728015E-12</c:v>
                </c:pt>
                <c:pt idx="113">
                  <c:v>1.1580684803728015E-12</c:v>
                </c:pt>
                <c:pt idx="114">
                  <c:v>1.1580684803728015E-12</c:v>
                </c:pt>
                <c:pt idx="115">
                  <c:v>1.1580684803728015E-12</c:v>
                </c:pt>
                <c:pt idx="116">
                  <c:v>1.1580684803728015E-12</c:v>
                </c:pt>
                <c:pt idx="117">
                  <c:v>1.1580684803728015E-12</c:v>
                </c:pt>
                <c:pt idx="118">
                  <c:v>1.1580684803728015E-12</c:v>
                </c:pt>
                <c:pt idx="119">
                  <c:v>1.1580684803728015E-12</c:v>
                </c:pt>
                <c:pt idx="120">
                  <c:v>1.1580684803728015E-12</c:v>
                </c:pt>
                <c:pt idx="121">
                  <c:v>1.1580684803728015E-12</c:v>
                </c:pt>
                <c:pt idx="122">
                  <c:v>1.1580684803728015E-12</c:v>
                </c:pt>
                <c:pt idx="123">
                  <c:v>1.1580684803728015E-12</c:v>
                </c:pt>
                <c:pt idx="124">
                  <c:v>1.1580684803728015E-12</c:v>
                </c:pt>
                <c:pt idx="125">
                  <c:v>1.1580684803728015E-12</c:v>
                </c:pt>
                <c:pt idx="126">
                  <c:v>1.1580684803728015E-12</c:v>
                </c:pt>
                <c:pt idx="127">
                  <c:v>1.1580684803728015E-12</c:v>
                </c:pt>
                <c:pt idx="128">
                  <c:v>1.1580684803728015E-12</c:v>
                </c:pt>
                <c:pt idx="129">
                  <c:v>1.1580684803728015E-12</c:v>
                </c:pt>
                <c:pt idx="130">
                  <c:v>1.1580684803728015E-12</c:v>
                </c:pt>
                <c:pt idx="131">
                  <c:v>1.1580684803728015E-12</c:v>
                </c:pt>
                <c:pt idx="132">
                  <c:v>1.1580684803728015E-12</c:v>
                </c:pt>
                <c:pt idx="133">
                  <c:v>1.1580684803728015E-12</c:v>
                </c:pt>
                <c:pt idx="134">
                  <c:v>1.1580684803728015E-12</c:v>
                </c:pt>
                <c:pt idx="135">
                  <c:v>1.1580684803728015E-12</c:v>
                </c:pt>
                <c:pt idx="136">
                  <c:v>1.1580684803728015E-12</c:v>
                </c:pt>
                <c:pt idx="137">
                  <c:v>1.1580684803728015E-12</c:v>
                </c:pt>
                <c:pt idx="138">
                  <c:v>1.1580684803728015E-12</c:v>
                </c:pt>
                <c:pt idx="139">
                  <c:v>1.1580684803728015E-12</c:v>
                </c:pt>
                <c:pt idx="140">
                  <c:v>1.1580684803728015E-12</c:v>
                </c:pt>
                <c:pt idx="141">
                  <c:v>1.1580684803728015E-12</c:v>
                </c:pt>
                <c:pt idx="142">
                  <c:v>1.1580684803728015E-12</c:v>
                </c:pt>
                <c:pt idx="143">
                  <c:v>1.1580684803728015E-12</c:v>
                </c:pt>
                <c:pt idx="144">
                  <c:v>1.1580684803728015E-12</c:v>
                </c:pt>
                <c:pt idx="145">
                  <c:v>1.1580684803728015E-12</c:v>
                </c:pt>
                <c:pt idx="146">
                  <c:v>1.1580684803728015E-12</c:v>
                </c:pt>
                <c:pt idx="147">
                  <c:v>1.1580684803728015E-12</c:v>
                </c:pt>
                <c:pt idx="148">
                  <c:v>1.1580684803728015E-12</c:v>
                </c:pt>
                <c:pt idx="149">
                  <c:v>1.1580684803728015E-12</c:v>
                </c:pt>
                <c:pt idx="150">
                  <c:v>1.1580684803728015E-12</c:v>
                </c:pt>
                <c:pt idx="151">
                  <c:v>1.1580684803728015E-12</c:v>
                </c:pt>
                <c:pt idx="152">
                  <c:v>1.1580684803728015E-12</c:v>
                </c:pt>
                <c:pt idx="153">
                  <c:v>1.1580684803728015E-12</c:v>
                </c:pt>
                <c:pt idx="154">
                  <c:v>1.1580684803728015E-12</c:v>
                </c:pt>
                <c:pt idx="155">
                  <c:v>1.1580684803728015E-12</c:v>
                </c:pt>
                <c:pt idx="156">
                  <c:v>1.1580684803728015E-12</c:v>
                </c:pt>
                <c:pt idx="157">
                  <c:v>1.1580684803728015E-12</c:v>
                </c:pt>
                <c:pt idx="158">
                  <c:v>1.1580684803728015E-12</c:v>
                </c:pt>
                <c:pt idx="159">
                  <c:v>1.1580684803728015E-12</c:v>
                </c:pt>
                <c:pt idx="160">
                  <c:v>1.1580684803728015E-12</c:v>
                </c:pt>
                <c:pt idx="161">
                  <c:v>1.1580684803728015E-12</c:v>
                </c:pt>
                <c:pt idx="162">
                  <c:v>1.1580684803728015E-12</c:v>
                </c:pt>
                <c:pt idx="163">
                  <c:v>1.1580684803728015E-12</c:v>
                </c:pt>
                <c:pt idx="164">
                  <c:v>1.1580684803728015E-12</c:v>
                </c:pt>
                <c:pt idx="165">
                  <c:v>1.1580684803728015E-12</c:v>
                </c:pt>
                <c:pt idx="166">
                  <c:v>1.1580684803728015E-12</c:v>
                </c:pt>
                <c:pt idx="167">
                  <c:v>1.1580684803728015E-12</c:v>
                </c:pt>
                <c:pt idx="168">
                  <c:v>1.1580684803728015E-12</c:v>
                </c:pt>
                <c:pt idx="169">
                  <c:v>1.1580684803728015E-12</c:v>
                </c:pt>
                <c:pt idx="170">
                  <c:v>1.1580684803728015E-12</c:v>
                </c:pt>
                <c:pt idx="171">
                  <c:v>1.1580684803728015E-12</c:v>
                </c:pt>
                <c:pt idx="172">
                  <c:v>1.1580684803728015E-12</c:v>
                </c:pt>
                <c:pt idx="173">
                  <c:v>1.1580684803728015E-12</c:v>
                </c:pt>
                <c:pt idx="174">
                  <c:v>1.1580684803728015E-12</c:v>
                </c:pt>
                <c:pt idx="175">
                  <c:v>1.1580684803728015E-12</c:v>
                </c:pt>
                <c:pt idx="176">
                  <c:v>1.1580684803728015E-12</c:v>
                </c:pt>
                <c:pt idx="177">
                  <c:v>1.1580684803728015E-12</c:v>
                </c:pt>
                <c:pt idx="178">
                  <c:v>1.1580684803728015E-12</c:v>
                </c:pt>
                <c:pt idx="179">
                  <c:v>1.1580684803728015E-12</c:v>
                </c:pt>
                <c:pt idx="180">
                  <c:v>1.1580684803728015E-12</c:v>
                </c:pt>
                <c:pt idx="181">
                  <c:v>1.1580684803728015E-12</c:v>
                </c:pt>
                <c:pt idx="182">
                  <c:v>1.1580684803728015E-12</c:v>
                </c:pt>
                <c:pt idx="183">
                  <c:v>1.1580684803728015E-12</c:v>
                </c:pt>
                <c:pt idx="184">
                  <c:v>1.1580684803728015E-12</c:v>
                </c:pt>
                <c:pt idx="185">
                  <c:v>1.1580684803728015E-12</c:v>
                </c:pt>
                <c:pt idx="186">
                  <c:v>1.1580684803728015E-12</c:v>
                </c:pt>
                <c:pt idx="187">
                  <c:v>1.1580684803728015E-12</c:v>
                </c:pt>
                <c:pt idx="188">
                  <c:v>1.1580684803728015E-12</c:v>
                </c:pt>
                <c:pt idx="189">
                  <c:v>1.1580684803728015E-12</c:v>
                </c:pt>
                <c:pt idx="190">
                  <c:v>1.1580684803728015E-12</c:v>
                </c:pt>
                <c:pt idx="191">
                  <c:v>1.1580684803728015E-12</c:v>
                </c:pt>
                <c:pt idx="192">
                  <c:v>1.1580684803728015E-12</c:v>
                </c:pt>
                <c:pt idx="193">
                  <c:v>1.1580684803728015E-12</c:v>
                </c:pt>
                <c:pt idx="194">
                  <c:v>1.1580684803728015E-12</c:v>
                </c:pt>
                <c:pt idx="195">
                  <c:v>1.1580684803728015E-12</c:v>
                </c:pt>
                <c:pt idx="196">
                  <c:v>1.1580684803728015E-12</c:v>
                </c:pt>
                <c:pt idx="197">
                  <c:v>1.1580684803728015E-12</c:v>
                </c:pt>
                <c:pt idx="198">
                  <c:v>1.1580684803728015E-12</c:v>
                </c:pt>
                <c:pt idx="199">
                  <c:v>1.1580684803728015E-12</c:v>
                </c:pt>
                <c:pt idx="200">
                  <c:v>1.1580684803728015E-12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2.9499424774398109</c:v>
                </c:pt>
                <c:pt idx="2">
                  <c:v>3.5322712998141292</c:v>
                </c:pt>
                <c:pt idx="3">
                  <c:v>4.2299796423063247</c:v>
                </c:pt>
                <c:pt idx="4">
                  <c:v>5.0660077681280073</c:v>
                </c:pt>
                <c:pt idx="5">
                  <c:v>6.0678718432979295</c:v>
                </c:pt>
                <c:pt idx="6">
                  <c:v>7.2685794435074236</c:v>
                </c:pt>
                <c:pt idx="7">
                  <c:v>8.707728736258824</c:v>
                </c:pt>
                <c:pt idx="8">
                  <c:v>10.432828282263435</c:v>
                </c:pt>
                <c:pt idx="9">
                  <c:v>12.500881848154869</c:v>
                </c:pt>
                <c:pt idx="10">
                  <c:v>14.98029157537014</c:v>
                </c:pt>
                <c:pt idx="11">
                  <c:v>17.953143612152349</c:v>
                </c:pt>
                <c:pt idx="12">
                  <c:v>21.517953253369303</c:v>
                </c:pt>
                <c:pt idx="13">
                  <c:v>25.792962186854144</c:v>
                </c:pt>
                <c:pt idx="14">
                  <c:v>30.920099145277529</c:v>
                </c:pt>
                <c:pt idx="15">
                  <c:v>37.069737746726702</c:v>
                </c:pt>
                <c:pt idx="16">
                  <c:v>44.446412342171662</c:v>
                </c:pt>
                <c:pt idx="17">
                  <c:v>53.29568519652458</c:v>
                </c:pt>
                <c:pt idx="18">
                  <c:v>63.912397422094891</c:v>
                </c:pt>
                <c:pt idx="19">
                  <c:v>76.650583094416518</c:v>
                </c:pt>
                <c:pt idx="20">
                  <c:v>91.935382517505545</c:v>
                </c:pt>
                <c:pt idx="21">
                  <c:v>103.84617756844348</c:v>
                </c:pt>
                <c:pt idx="22">
                  <c:v>115.72319627792427</c:v>
                </c:pt>
                <c:pt idx="23">
                  <c:v>127.57039913328697</c:v>
                </c:pt>
                <c:pt idx="24">
                  <c:v>139.39094880292336</c:v>
                </c:pt>
                <c:pt idx="25">
                  <c:v>151.18742647916039</c:v>
                </c:pt>
                <c:pt idx="26">
                  <c:v>149.08257770166853</c:v>
                </c:pt>
                <c:pt idx="27">
                  <c:v>163.80222667670475</c:v>
                </c:pt>
                <c:pt idx="28">
                  <c:v>178.49060685103379</c:v>
                </c:pt>
                <c:pt idx="29">
                  <c:v>193.15065517554152</c:v>
                </c:pt>
                <c:pt idx="30">
                  <c:v>207.78482577779434</c:v>
                </c:pt>
                <c:pt idx="31">
                  <c:v>180.58657218998462</c:v>
                </c:pt>
                <c:pt idx="32">
                  <c:v>197.3343901571734</c:v>
                </c:pt>
                <c:pt idx="33">
                  <c:v>214.04921803989632</c:v>
                </c:pt>
                <c:pt idx="34">
                  <c:v>230.73399509870114</c:v>
                </c:pt>
                <c:pt idx="35">
                  <c:v>247.39120044621509</c:v>
                </c:pt>
                <c:pt idx="36">
                  <c:v>221.14376696934889</c:v>
                </c:pt>
                <c:pt idx="37">
                  <c:v>238.64946815456815</c:v>
                </c:pt>
                <c:pt idx="38">
                  <c:v>256.12592177262371</c:v>
                </c:pt>
                <c:pt idx="39">
                  <c:v>273.5754042390106</c:v>
                </c:pt>
                <c:pt idx="40">
                  <c:v>290.99987776518356</c:v>
                </c:pt>
                <c:pt idx="41">
                  <c:v>264.85390518195561</c:v>
                </c:pt>
                <c:pt idx="42">
                  <c:v>282.29065500591184</c:v>
                </c:pt>
                <c:pt idx="43">
                  <c:v>299.70327852559694</c:v>
                </c:pt>
                <c:pt idx="44">
                  <c:v>317.09337448903153</c:v>
                </c:pt>
                <c:pt idx="45">
                  <c:v>334.46235196533513</c:v>
                </c:pt>
                <c:pt idx="46">
                  <c:v>307.98699565569297</c:v>
                </c:pt>
                <c:pt idx="47">
                  <c:v>324.95330656071548</c:v>
                </c:pt>
                <c:pt idx="48">
                  <c:v>341.90004953828537</c:v>
                </c:pt>
                <c:pt idx="49">
                  <c:v>358.82833079757535</c:v>
                </c:pt>
                <c:pt idx="50">
                  <c:v>375.7391436687796</c:v>
                </c:pt>
                <c:pt idx="51">
                  <c:v>348.92127422322784</c:v>
                </c:pt>
                <c:pt idx="52">
                  <c:v>365.42969930916388</c:v>
                </c:pt>
                <c:pt idx="53">
                  <c:v>381.9218413257197</c:v>
                </c:pt>
                <c:pt idx="54">
                  <c:v>398.39850220884642</c:v>
                </c:pt>
                <c:pt idx="55">
                  <c:v>414.86041216554025</c:v>
                </c:pt>
                <c:pt idx="56">
                  <c:v>387.27841746168315</c:v>
                </c:pt>
                <c:pt idx="57">
                  <c:v>402.92696857125202</c:v>
                </c:pt>
                <c:pt idx="58">
                  <c:v>418.56237841299998</c:v>
                </c:pt>
                <c:pt idx="59">
                  <c:v>434.18520687835763</c:v>
                </c:pt>
                <c:pt idx="60">
                  <c:v>449.7959702900435</c:v>
                </c:pt>
                <c:pt idx="61">
                  <c:v>421.44119734263637</c:v>
                </c:pt>
                <c:pt idx="62">
                  <c:v>436.23993334518991</c:v>
                </c:pt>
                <c:pt idx="63">
                  <c:v>451.02789946978169</c:v>
                </c:pt>
                <c:pt idx="64">
                  <c:v>465.80549848090754</c:v>
                </c:pt>
                <c:pt idx="65">
                  <c:v>480.57310550984766</c:v>
                </c:pt>
                <c:pt idx="66">
                  <c:v>451.43852652349545</c:v>
                </c:pt>
                <c:pt idx="67">
                  <c:v>465.39514621826993</c:v>
                </c:pt>
                <c:pt idx="68">
                  <c:v>479.34284452811448</c:v>
                </c:pt>
                <c:pt idx="69">
                  <c:v>493.28191755597277</c:v>
                </c:pt>
                <c:pt idx="70">
                  <c:v>507.21264330953454</c:v>
                </c:pt>
                <c:pt idx="71">
                  <c:v>476.88212094653812</c:v>
                </c:pt>
                <c:pt idx="72">
                  <c:v>489.59298637351299</c:v>
                </c:pt>
                <c:pt idx="73">
                  <c:v>502.29685299496037</c:v>
                </c:pt>
                <c:pt idx="74">
                  <c:v>514.99392273715944</c:v>
                </c:pt>
                <c:pt idx="75">
                  <c:v>527.68438675921141</c:v>
                </c:pt>
                <c:pt idx="76">
                  <c:v>496.97026394110162</c:v>
                </c:pt>
                <c:pt idx="77">
                  <c:v>509.26059140461626</c:v>
                </c:pt>
                <c:pt idx="78">
                  <c:v>521.5446528480187</c:v>
                </c:pt>
                <c:pt idx="79">
                  <c:v>533.82261663157112</c:v>
                </c:pt>
                <c:pt idx="80">
                  <c:v>546.09464274073559</c:v>
                </c:pt>
                <c:pt idx="81">
                  <c:v>514.99392273715932</c:v>
                </c:pt>
                <c:pt idx="82">
                  <c:v>526.86584290776057</c:v>
                </c:pt>
                <c:pt idx="83">
                  <c:v>538.7321309043233</c:v>
                </c:pt>
                <c:pt idx="84">
                  <c:v>550.5929282476219</c:v>
                </c:pt>
                <c:pt idx="85">
                  <c:v>562.44836986503799</c:v>
                </c:pt>
                <c:pt idx="86">
                  <c:v>530.5490799896512</c:v>
                </c:pt>
                <c:pt idx="87">
                  <c:v>541.59557948037605</c:v>
                </c:pt>
                <c:pt idx="88">
                  <c:v>552.6373483362712</c:v>
                </c:pt>
                <c:pt idx="89">
                  <c:v>563.67449438860956</c:v>
                </c:pt>
                <c:pt idx="90">
                  <c:v>574.70712090201823</c:v>
                </c:pt>
                <c:pt idx="91">
                  <c:v>542.00461756313382</c:v>
                </c:pt>
                <c:pt idx="92">
                  <c:v>552.22847702156571</c:v>
                </c:pt>
                <c:pt idx="93">
                  <c:v>562.44836986503776</c:v>
                </c:pt>
                <c:pt idx="94">
                  <c:v>572.66437832506801</c:v>
                </c:pt>
                <c:pt idx="95">
                  <c:v>582.87658146020169</c:v>
                </c:pt>
                <c:pt idx="96">
                  <c:v>549.77511567616148</c:v>
                </c:pt>
                <c:pt idx="97">
                  <c:v>559.58719489109478</c:v>
                </c:pt>
                <c:pt idx="98">
                  <c:v>569.39567336006542</c:v>
                </c:pt>
                <c:pt idx="99">
                  <c:v>579.20062185262452</c:v>
                </c:pt>
                <c:pt idx="100">
                  <c:v>589.00210854701243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57" zoomScale="80" zoomScaleNormal="80" workbookViewId="0">
      <selection activeCell="H149" sqref="H149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3.2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14</v>
      </c>
      <c r="C9" s="35">
        <v>0.6</v>
      </c>
      <c r="D9" s="36">
        <f t="shared" ref="D9:D18" si="0">C9*$C$5</f>
        <v>1.92</v>
      </c>
      <c r="E9" s="37">
        <v>100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29</v>
      </c>
      <c r="C10" s="35">
        <v>2.5000000000000001E-2</v>
      </c>
      <c r="D10" s="36">
        <f t="shared" si="0"/>
        <v>8.0000000000000016E-2</v>
      </c>
      <c r="E10" s="37">
        <v>100</v>
      </c>
      <c r="F10" s="38" t="str">
        <f t="array" ref="F10">IF(E10="","",IF(INDEX(A:A,MAX(IF(ISNUMBER($A$62:$A$81),ROW($A$62:$A$81),"")))&lt;&gt;E10,"Corrigez : révolution incorrecte","OK"))</f>
        <v>OK</v>
      </c>
      <c r="G10" s="25" t="s">
        <v>326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29</v>
      </c>
      <c r="C11" s="35">
        <v>8.7499999999999994E-2</v>
      </c>
      <c r="D11" s="36">
        <f t="shared" si="0"/>
        <v>0.27999999999999997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8</v>
      </c>
      <c r="C12" s="35">
        <v>8.7499999999999994E-2</v>
      </c>
      <c r="D12" s="36">
        <f t="shared" si="0"/>
        <v>0.27999999999999997</v>
      </c>
      <c r="E12" s="37">
        <v>50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4</v>
      </c>
      <c r="C13" s="35">
        <v>0.17499999999999999</v>
      </c>
      <c r="D13" s="36">
        <f t="shared" si="0"/>
        <v>0.55999999999999994</v>
      </c>
      <c r="E13" s="37">
        <v>50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 t="s">
        <v>1</v>
      </c>
      <c r="C14" s="35">
        <v>2.5000000000000001E-2</v>
      </c>
      <c r="D14" s="36">
        <f t="shared" si="0"/>
        <v>8.0000000000000016E-2</v>
      </c>
      <c r="E14" s="37">
        <v>100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3.1999999999999997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3">
        <v>73</v>
      </c>
      <c r="C36" s="63">
        <v>1</v>
      </c>
      <c r="D36" s="63">
        <v>6</v>
      </c>
      <c r="E36" s="54">
        <v>0</v>
      </c>
      <c r="F36" s="54"/>
      <c r="G36" s="54"/>
      <c r="H36" s="54">
        <v>1</v>
      </c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25</v>
      </c>
      <c r="B37" s="63">
        <v>103</v>
      </c>
      <c r="C37" s="63">
        <v>2</v>
      </c>
      <c r="D37" s="63">
        <v>28</v>
      </c>
      <c r="E37" s="54">
        <v>0</v>
      </c>
      <c r="F37" s="54"/>
      <c r="G37" s="54"/>
      <c r="H37" s="54">
        <v>1</v>
      </c>
      <c r="I37" s="56">
        <f t="shared" ref="I37:I55" si="1">IF(A37&lt;&gt;0,(B37-(B36-D36))/(A37-A36),"")</f>
        <v>7.2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63">
        <v>121</v>
      </c>
      <c r="C38" s="63">
        <v>3</v>
      </c>
      <c r="D38" s="63">
        <v>28</v>
      </c>
      <c r="E38" s="54">
        <v>0.2</v>
      </c>
      <c r="F38" s="54"/>
      <c r="G38" s="54"/>
      <c r="H38" s="54">
        <v>0.8</v>
      </c>
      <c r="I38" s="56">
        <f t="shared" si="1"/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35</v>
      </c>
      <c r="B39" s="63">
        <v>147</v>
      </c>
      <c r="C39" s="63">
        <v>4</v>
      </c>
      <c r="D39" s="63">
        <v>28</v>
      </c>
      <c r="E39" s="54">
        <v>0.2</v>
      </c>
      <c r="F39" s="54"/>
      <c r="G39" s="54"/>
      <c r="H39" s="54">
        <v>0.8</v>
      </c>
      <c r="I39" s="52">
        <f t="shared" si="1"/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40</v>
      </c>
      <c r="B40" s="63">
        <v>175</v>
      </c>
      <c r="C40" s="63">
        <v>5</v>
      </c>
      <c r="D40" s="63">
        <v>28</v>
      </c>
      <c r="E40" s="54">
        <v>0.2</v>
      </c>
      <c r="F40" s="54"/>
      <c r="G40" s="54"/>
      <c r="H40" s="54">
        <v>0.8</v>
      </c>
      <c r="I40" s="52">
        <f t="shared" si="1"/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45</v>
      </c>
      <c r="B41" s="63">
        <v>204</v>
      </c>
      <c r="C41" s="63">
        <v>6</v>
      </c>
      <c r="D41" s="63">
        <v>28</v>
      </c>
      <c r="E41" s="54">
        <v>0.2</v>
      </c>
      <c r="F41" s="54"/>
      <c r="G41" s="54"/>
      <c r="H41" s="54">
        <v>0.8</v>
      </c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50</v>
      </c>
      <c r="B42" s="63">
        <v>231</v>
      </c>
      <c r="C42" s="63">
        <v>7</v>
      </c>
      <c r="D42" s="63">
        <v>28</v>
      </c>
      <c r="E42" s="54">
        <v>0.4</v>
      </c>
      <c r="F42" s="54"/>
      <c r="G42" s="54"/>
      <c r="H42" s="54">
        <v>0.6</v>
      </c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55</v>
      </c>
      <c r="B43" s="63">
        <v>254</v>
      </c>
      <c r="C43" s="63">
        <v>8</v>
      </c>
      <c r="D43" s="63">
        <v>28</v>
      </c>
      <c r="E43" s="54">
        <v>0.4</v>
      </c>
      <c r="F43" s="54"/>
      <c r="G43" s="54"/>
      <c r="H43" s="54">
        <v>0.6</v>
      </c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>
        <v>60</v>
      </c>
      <c r="B44" s="63">
        <v>273</v>
      </c>
      <c r="C44" s="63">
        <v>9</v>
      </c>
      <c r="D44" s="63">
        <v>28</v>
      </c>
      <c r="E44" s="54">
        <v>0.4</v>
      </c>
      <c r="F44" s="54"/>
      <c r="G44" s="54"/>
      <c r="H44" s="54">
        <v>0.6</v>
      </c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>
        <v>65</v>
      </c>
      <c r="B45" s="63">
        <v>289</v>
      </c>
      <c r="C45" s="63">
        <v>10</v>
      </c>
      <c r="D45" s="63">
        <v>28</v>
      </c>
      <c r="E45" s="54">
        <v>0.4</v>
      </c>
      <c r="F45" s="54"/>
      <c r="G45" s="54"/>
      <c r="H45" s="54">
        <v>0.6</v>
      </c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>
        <v>70</v>
      </c>
      <c r="B46" s="63">
        <v>302</v>
      </c>
      <c r="C46" s="63">
        <v>11</v>
      </c>
      <c r="D46" s="63">
        <v>28</v>
      </c>
      <c r="E46" s="54">
        <v>0.6</v>
      </c>
      <c r="F46" s="54"/>
      <c r="G46" s="54"/>
      <c r="H46" s="54">
        <v>0.4</v>
      </c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>
        <v>75</v>
      </c>
      <c r="B47" s="63">
        <v>312</v>
      </c>
      <c r="C47" s="63">
        <v>12</v>
      </c>
      <c r="D47" s="63">
        <v>28</v>
      </c>
      <c r="E47" s="54">
        <v>0.6</v>
      </c>
      <c r="F47" s="54"/>
      <c r="G47" s="54"/>
      <c r="H47" s="54">
        <v>0.4</v>
      </c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>
        <v>80</v>
      </c>
      <c r="B48" s="63">
        <v>320</v>
      </c>
      <c r="C48" s="63">
        <v>13</v>
      </c>
      <c r="D48" s="63">
        <v>28</v>
      </c>
      <c r="E48" s="54">
        <v>0.6</v>
      </c>
      <c r="F48" s="54"/>
      <c r="G48" s="54"/>
      <c r="H48" s="54">
        <v>0.4</v>
      </c>
      <c r="I48" s="52">
        <f t="shared" si="1"/>
        <v>7.2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>
        <v>85</v>
      </c>
      <c r="B49" s="63">
        <v>326</v>
      </c>
      <c r="C49" s="63">
        <v>14</v>
      </c>
      <c r="D49" s="63">
        <v>28</v>
      </c>
      <c r="E49" s="54">
        <v>0.6</v>
      </c>
      <c r="F49" s="54"/>
      <c r="G49" s="54"/>
      <c r="H49" s="54">
        <v>0.4</v>
      </c>
      <c r="I49" s="52">
        <f t="shared" si="1"/>
        <v>6.8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>
        <v>90</v>
      </c>
      <c r="B50" s="53">
        <v>330</v>
      </c>
      <c r="C50" s="53">
        <v>15</v>
      </c>
      <c r="D50" s="63">
        <v>28</v>
      </c>
      <c r="E50" s="54">
        <v>0.8</v>
      </c>
      <c r="F50" s="54"/>
      <c r="G50" s="54"/>
      <c r="H50" s="54">
        <v>0.2</v>
      </c>
      <c r="I50" s="52">
        <f t="shared" si="1"/>
        <v>6.4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>
        <v>95</v>
      </c>
      <c r="B51" s="53">
        <v>333</v>
      </c>
      <c r="C51" s="53">
        <v>16</v>
      </c>
      <c r="D51" s="63">
        <v>27</v>
      </c>
      <c r="E51" s="54">
        <v>0.8</v>
      </c>
      <c r="F51" s="54"/>
      <c r="G51" s="54"/>
      <c r="H51" s="54">
        <v>0.2</v>
      </c>
      <c r="I51" s="52">
        <f t="shared" si="1"/>
        <v>6.2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>
        <v>100</v>
      </c>
      <c r="B52" s="53">
        <v>333</v>
      </c>
      <c r="C52" s="53">
        <v>17</v>
      </c>
      <c r="D52" s="53">
        <v>333</v>
      </c>
      <c r="E52" s="54">
        <v>0.9</v>
      </c>
      <c r="F52" s="54"/>
      <c r="G52" s="54"/>
      <c r="H52" s="54">
        <v>0.1</v>
      </c>
      <c r="I52" s="52">
        <f t="shared" si="1"/>
        <v>5.4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Merisier</v>
      </c>
      <c r="C58" s="25" t="s">
        <v>325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25</v>
      </c>
      <c r="B62" s="63">
        <v>30</v>
      </c>
      <c r="C62" s="63">
        <v>1</v>
      </c>
      <c r="D62" s="63">
        <v>0</v>
      </c>
      <c r="E62" s="54">
        <v>0</v>
      </c>
      <c r="F62" s="54"/>
      <c r="G62" s="54"/>
      <c r="H62" s="54">
        <v>1</v>
      </c>
      <c r="I62" s="56">
        <f>IFERROR(B62/A62,"")</f>
        <v>1.2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30</v>
      </c>
      <c r="B63" s="63">
        <v>54</v>
      </c>
      <c r="C63" s="63">
        <v>2</v>
      </c>
      <c r="D63" s="63">
        <v>0</v>
      </c>
      <c r="E63" s="54">
        <v>0.2</v>
      </c>
      <c r="F63" s="54"/>
      <c r="G63" s="54"/>
      <c r="H63" s="54">
        <v>0.8</v>
      </c>
      <c r="I63" s="52">
        <f>IF(A63&lt;&gt;0,(B63-(B62-D62))/(A63-A62),"")</f>
        <v>4.8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35</v>
      </c>
      <c r="B64" s="63">
        <v>79</v>
      </c>
      <c r="C64" s="63">
        <v>3</v>
      </c>
      <c r="D64" s="63">
        <v>13</v>
      </c>
      <c r="E64" s="54">
        <v>0.2</v>
      </c>
      <c r="F64" s="54"/>
      <c r="G64" s="54"/>
      <c r="H64" s="54">
        <v>0.8</v>
      </c>
      <c r="I64" s="52">
        <f>IF(A64&lt;&gt;0,(B64-(B63-D63))/(A64-A63),"")</f>
        <v>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40</v>
      </c>
      <c r="B65" s="63">
        <v>93</v>
      </c>
      <c r="C65" s="63">
        <v>4</v>
      </c>
      <c r="D65" s="63">
        <v>14</v>
      </c>
      <c r="E65" s="54">
        <v>0.2</v>
      </c>
      <c r="F65" s="54"/>
      <c r="G65" s="54"/>
      <c r="H65" s="54">
        <v>0.8</v>
      </c>
      <c r="I65" s="52">
        <f>IF(A65&lt;&gt;0,(B65-(B64-D64))/(A65-A64),"")</f>
        <v>5.4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45</v>
      </c>
      <c r="B66" s="63">
        <v>107</v>
      </c>
      <c r="C66" s="63">
        <v>5</v>
      </c>
      <c r="D66" s="63">
        <v>14</v>
      </c>
      <c r="E66" s="54">
        <v>0.2</v>
      </c>
      <c r="F66" s="54"/>
      <c r="G66" s="54"/>
      <c r="H66" s="54">
        <v>0.8</v>
      </c>
      <c r="I66" s="52">
        <f t="shared" ref="I66:I81" si="2">IF(A66&lt;&gt;0,(B66-(B65-D65))/(A66-A65),"")</f>
        <v>5.6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50</v>
      </c>
      <c r="B67" s="63">
        <v>121</v>
      </c>
      <c r="C67" s="63">
        <v>6</v>
      </c>
      <c r="D67" s="63">
        <v>14</v>
      </c>
      <c r="E67" s="54">
        <v>0.4</v>
      </c>
      <c r="F67" s="54"/>
      <c r="G67" s="54"/>
      <c r="H67" s="54">
        <v>0.6</v>
      </c>
      <c r="I67" s="52">
        <f t="shared" si="2"/>
        <v>5.6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55</v>
      </c>
      <c r="B68" s="63">
        <v>135</v>
      </c>
      <c r="C68" s="63">
        <v>7</v>
      </c>
      <c r="D68" s="63">
        <v>14</v>
      </c>
      <c r="E68" s="54">
        <v>0.4</v>
      </c>
      <c r="F68" s="54"/>
      <c r="G68" s="54"/>
      <c r="H68" s="54">
        <v>0.6</v>
      </c>
      <c r="I68" s="52">
        <f t="shared" si="2"/>
        <v>5.6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283">
        <v>60</v>
      </c>
      <c r="B69" s="63">
        <v>148</v>
      </c>
      <c r="C69" s="63">
        <v>8</v>
      </c>
      <c r="D69" s="63">
        <v>14</v>
      </c>
      <c r="E69" s="54">
        <v>0.4</v>
      </c>
      <c r="F69" s="54"/>
      <c r="G69" s="54"/>
      <c r="H69" s="54">
        <v>0.6</v>
      </c>
      <c r="I69" s="52">
        <f t="shared" si="2"/>
        <v>5.4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283">
        <v>65</v>
      </c>
      <c r="B70" s="63">
        <v>161</v>
      </c>
      <c r="C70" s="63">
        <v>9</v>
      </c>
      <c r="D70" s="63">
        <v>14</v>
      </c>
      <c r="E70" s="54">
        <v>0.4</v>
      </c>
      <c r="F70" s="54"/>
      <c r="G70" s="54"/>
      <c r="H70" s="54">
        <v>0.6</v>
      </c>
      <c r="I70" s="52">
        <f t="shared" si="2"/>
        <v>5.4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283">
        <v>70</v>
      </c>
      <c r="B71" s="63">
        <v>172</v>
      </c>
      <c r="C71" s="63">
        <v>10</v>
      </c>
      <c r="D71" s="63">
        <v>14</v>
      </c>
      <c r="E71" s="54">
        <v>0.6</v>
      </c>
      <c r="F71" s="54"/>
      <c r="G71" s="54"/>
      <c r="H71" s="54">
        <v>0.4</v>
      </c>
      <c r="I71" s="52">
        <f t="shared" si="2"/>
        <v>5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283">
        <v>75</v>
      </c>
      <c r="B72" s="63">
        <v>183</v>
      </c>
      <c r="C72" s="63">
        <v>11</v>
      </c>
      <c r="D72" s="63">
        <v>14</v>
      </c>
      <c r="E72" s="54">
        <v>0.6</v>
      </c>
      <c r="F72" s="54"/>
      <c r="G72" s="54"/>
      <c r="H72" s="54">
        <v>0.4</v>
      </c>
      <c r="I72" s="52">
        <f t="shared" si="2"/>
        <v>5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283">
        <v>80</v>
      </c>
      <c r="B73" s="63">
        <v>192</v>
      </c>
      <c r="C73" s="63">
        <v>12</v>
      </c>
      <c r="D73" s="63">
        <v>14</v>
      </c>
      <c r="E73" s="54">
        <v>0.6</v>
      </c>
      <c r="F73" s="54"/>
      <c r="G73" s="54"/>
      <c r="H73" s="54">
        <v>0.4</v>
      </c>
      <c r="I73" s="52">
        <f t="shared" si="2"/>
        <v>4.5999999999999996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283">
        <v>85</v>
      </c>
      <c r="B74" s="63">
        <v>200</v>
      </c>
      <c r="C74" s="63">
        <v>13</v>
      </c>
      <c r="D74" s="63">
        <v>14</v>
      </c>
      <c r="E74" s="54">
        <v>0.6</v>
      </c>
      <c r="F74" s="54"/>
      <c r="G74" s="54"/>
      <c r="H74" s="54">
        <v>0.4</v>
      </c>
      <c r="I74" s="52">
        <f t="shared" si="2"/>
        <v>4.4000000000000004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283">
        <v>90</v>
      </c>
      <c r="B75" s="63">
        <v>207</v>
      </c>
      <c r="C75" s="63">
        <v>14</v>
      </c>
      <c r="D75" s="63">
        <v>14</v>
      </c>
      <c r="E75" s="54">
        <v>0.8</v>
      </c>
      <c r="F75" s="54"/>
      <c r="G75" s="54"/>
      <c r="H75" s="54">
        <v>0.2</v>
      </c>
      <c r="I75" s="52">
        <f t="shared" si="2"/>
        <v>4.2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283">
        <v>95</v>
      </c>
      <c r="B76" s="53">
        <v>212</v>
      </c>
      <c r="C76" s="53">
        <v>15</v>
      </c>
      <c r="D76" s="63">
        <v>14</v>
      </c>
      <c r="E76" s="54">
        <v>0.8</v>
      </c>
      <c r="F76" s="54"/>
      <c r="G76" s="54"/>
      <c r="H76" s="54">
        <v>0.2</v>
      </c>
      <c r="I76" s="52">
        <f t="shared" si="2"/>
        <v>3.8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283">
        <v>100</v>
      </c>
      <c r="B77" s="53">
        <v>216</v>
      </c>
      <c r="C77" s="53">
        <v>16</v>
      </c>
      <c r="D77" s="63">
        <v>216</v>
      </c>
      <c r="E77" s="54">
        <v>0.9</v>
      </c>
      <c r="F77" s="54"/>
      <c r="G77" s="54"/>
      <c r="H77" s="54">
        <v>0.1</v>
      </c>
      <c r="I77" s="52">
        <f t="shared" si="2"/>
        <v>3.6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28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Merisier</v>
      </c>
      <c r="C84" s="25" t="s">
        <v>324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15</v>
      </c>
      <c r="B88" s="63">
        <v>40</v>
      </c>
      <c r="C88" s="63">
        <v>1</v>
      </c>
      <c r="D88" s="63">
        <v>3</v>
      </c>
      <c r="E88" s="54">
        <v>0</v>
      </c>
      <c r="F88" s="54"/>
      <c r="G88" s="54"/>
      <c r="H88" s="93">
        <v>1</v>
      </c>
      <c r="I88" s="56">
        <f>IFERROR(B88/A88,"")</f>
        <v>2.6666666666666665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20</v>
      </c>
      <c r="B89" s="63">
        <v>85</v>
      </c>
      <c r="C89" s="63">
        <v>2</v>
      </c>
      <c r="D89" s="63">
        <v>25</v>
      </c>
      <c r="E89" s="54">
        <v>0</v>
      </c>
      <c r="F89" s="54"/>
      <c r="G89" s="54"/>
      <c r="H89" s="93">
        <v>1</v>
      </c>
      <c r="I89" s="56">
        <f t="shared" ref="I89:I107" si="3">IF(A89&lt;&gt;0,(B89-(B88-D88))/(A89-A88),"")</f>
        <v>9.6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25</v>
      </c>
      <c r="B90" s="63">
        <v>113</v>
      </c>
      <c r="C90" s="63">
        <v>3</v>
      </c>
      <c r="D90" s="63">
        <v>27</v>
      </c>
      <c r="E90" s="93">
        <v>0</v>
      </c>
      <c r="F90" s="93"/>
      <c r="G90" s="93"/>
      <c r="H90" s="93">
        <v>1</v>
      </c>
      <c r="I90" s="56">
        <f t="shared" si="3"/>
        <v>10.6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31</v>
      </c>
      <c r="B91" s="63">
        <v>155</v>
      </c>
      <c r="C91" s="63">
        <v>4</v>
      </c>
      <c r="D91" s="63">
        <v>36</v>
      </c>
      <c r="E91" s="93">
        <v>0.2</v>
      </c>
      <c r="F91" s="93"/>
      <c r="G91" s="93"/>
      <c r="H91" s="93">
        <v>0.8</v>
      </c>
      <c r="I91" s="56">
        <f t="shared" si="3"/>
        <v>11.5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37</v>
      </c>
      <c r="B92" s="63">
        <v>188</v>
      </c>
      <c r="C92" s="63">
        <v>5</v>
      </c>
      <c r="D92" s="63">
        <v>36</v>
      </c>
      <c r="E92" s="93">
        <v>0.4</v>
      </c>
      <c r="F92" s="93"/>
      <c r="G92" s="93"/>
      <c r="H92" s="93">
        <v>0.6</v>
      </c>
      <c r="I92" s="56">
        <f t="shared" si="3"/>
        <v>11.5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44</v>
      </c>
      <c r="B93" s="63">
        <v>230</v>
      </c>
      <c r="C93" s="63">
        <v>6</v>
      </c>
      <c r="D93" s="63">
        <v>43</v>
      </c>
      <c r="E93" s="93">
        <v>0.4</v>
      </c>
      <c r="F93" s="93"/>
      <c r="G93" s="93"/>
      <c r="H93" s="93">
        <v>0.6</v>
      </c>
      <c r="I93" s="56">
        <f t="shared" si="3"/>
        <v>11.142857142857142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52</v>
      </c>
      <c r="B94" s="63">
        <v>270</v>
      </c>
      <c r="C94" s="63">
        <v>7</v>
      </c>
      <c r="D94" s="63">
        <v>48</v>
      </c>
      <c r="E94" s="93">
        <v>0.6</v>
      </c>
      <c r="F94" s="93"/>
      <c r="G94" s="93"/>
      <c r="H94" s="93">
        <v>0.4</v>
      </c>
      <c r="I94" s="56">
        <f t="shared" si="3"/>
        <v>10.375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>
        <v>60</v>
      </c>
      <c r="B95" s="63">
        <v>297</v>
      </c>
      <c r="C95" s="63">
        <v>8</v>
      </c>
      <c r="D95" s="63">
        <v>47</v>
      </c>
      <c r="E95" s="93">
        <v>0.8</v>
      </c>
      <c r="F95" s="93"/>
      <c r="G95" s="93"/>
      <c r="H95" s="93">
        <v>0.2</v>
      </c>
      <c r="I95" s="56">
        <f t="shared" si="3"/>
        <v>9.375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>
        <v>80</v>
      </c>
      <c r="B96" s="63">
        <v>297</v>
      </c>
      <c r="C96" s="63">
        <v>9</v>
      </c>
      <c r="D96" s="63">
        <v>297</v>
      </c>
      <c r="E96" s="93">
        <v>0.9</v>
      </c>
      <c r="F96" s="93"/>
      <c r="G96" s="93"/>
      <c r="H96" s="93">
        <v>0.1</v>
      </c>
      <c r="I96" s="56">
        <f t="shared" si="3"/>
        <v>2.35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Châtaignier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20</v>
      </c>
      <c r="B114" s="63">
        <v>32</v>
      </c>
      <c r="C114" s="53">
        <v>1</v>
      </c>
      <c r="D114" s="63">
        <v>0</v>
      </c>
      <c r="E114" s="54">
        <v>0</v>
      </c>
      <c r="F114" s="54"/>
      <c r="G114" s="54"/>
      <c r="H114" s="54">
        <v>1</v>
      </c>
      <c r="I114" s="56">
        <f>IFERROR(B114/A114,"")</f>
        <v>1.6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25</v>
      </c>
      <c r="B115" s="63">
        <v>76</v>
      </c>
      <c r="C115" s="53">
        <v>2</v>
      </c>
      <c r="D115" s="63">
        <v>7</v>
      </c>
      <c r="E115" s="54">
        <v>0</v>
      </c>
      <c r="F115" s="54"/>
      <c r="G115" s="54"/>
      <c r="H115" s="54">
        <v>1</v>
      </c>
      <c r="I115" s="56">
        <f t="shared" ref="I115:I133" si="4">IF(A115&lt;&gt;0,(B115-(B114-D114))/(A115-A114),"")</f>
        <v>8.8000000000000007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30</v>
      </c>
      <c r="B116" s="63">
        <v>116</v>
      </c>
      <c r="C116" s="53">
        <v>3</v>
      </c>
      <c r="D116" s="63">
        <v>28</v>
      </c>
      <c r="E116" s="54">
        <v>0.2</v>
      </c>
      <c r="F116" s="54"/>
      <c r="G116" s="54"/>
      <c r="H116" s="54">
        <v>0.8</v>
      </c>
      <c r="I116" s="56">
        <f t="shared" si="4"/>
        <v>9.4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35</v>
      </c>
      <c r="B117" s="63">
        <v>139</v>
      </c>
      <c r="C117" s="53">
        <v>4</v>
      </c>
      <c r="D117" s="63">
        <v>28</v>
      </c>
      <c r="E117" s="54">
        <v>0.4</v>
      </c>
      <c r="F117" s="54"/>
      <c r="G117" s="54"/>
      <c r="H117" s="54">
        <v>0.6</v>
      </c>
      <c r="I117" s="56">
        <f t="shared" si="4"/>
        <v>10.199999999999999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40</v>
      </c>
      <c r="B118" s="63">
        <v>163</v>
      </c>
      <c r="C118" s="53">
        <v>5</v>
      </c>
      <c r="D118" s="63">
        <v>28</v>
      </c>
      <c r="E118" s="54">
        <v>0.6</v>
      </c>
      <c r="F118" s="54"/>
      <c r="G118" s="54"/>
      <c r="H118" s="54">
        <v>0.4</v>
      </c>
      <c r="I118" s="56">
        <f t="shared" si="4"/>
        <v>10.4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45</v>
      </c>
      <c r="B119" s="63">
        <v>190</v>
      </c>
      <c r="C119" s="53">
        <v>6</v>
      </c>
      <c r="D119" s="63">
        <v>28</v>
      </c>
      <c r="E119" s="54">
        <v>0.8</v>
      </c>
      <c r="F119" s="54"/>
      <c r="G119" s="54"/>
      <c r="H119" s="54">
        <v>0.2</v>
      </c>
      <c r="I119" s="56">
        <f t="shared" si="4"/>
        <v>11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>
        <v>50</v>
      </c>
      <c r="B120" s="63">
        <v>217</v>
      </c>
      <c r="C120" s="63">
        <v>7</v>
      </c>
      <c r="D120" s="63">
        <v>217</v>
      </c>
      <c r="E120" s="93">
        <v>0.9</v>
      </c>
      <c r="F120" s="93"/>
      <c r="G120" s="93"/>
      <c r="H120" s="93">
        <v>0.1</v>
      </c>
      <c r="I120" s="56">
        <f t="shared" si="4"/>
        <v>11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Aulne glutineux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10</v>
      </c>
      <c r="B140" s="63">
        <v>11</v>
      </c>
      <c r="C140" s="53">
        <v>1</v>
      </c>
      <c r="D140" s="63">
        <v>1</v>
      </c>
      <c r="E140" s="54">
        <v>0</v>
      </c>
      <c r="F140" s="54"/>
      <c r="G140" s="54"/>
      <c r="H140" s="54">
        <v>1</v>
      </c>
      <c r="I140" s="60">
        <f>IFERROR(B140/A140,"")</f>
        <v>1.1000000000000001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15</v>
      </c>
      <c r="B141" s="63">
        <v>44</v>
      </c>
      <c r="C141" s="53">
        <v>2</v>
      </c>
      <c r="D141" s="63">
        <v>4</v>
      </c>
      <c r="E141" s="54">
        <v>0</v>
      </c>
      <c r="F141" s="54"/>
      <c r="G141" s="54"/>
      <c r="H141" s="54">
        <v>1</v>
      </c>
      <c r="I141" s="60">
        <f t="shared" ref="I141:I159" si="5">IF(A141&lt;&gt;0,(B141-(B140-D140))/(A141-A140),"")</f>
        <v>6.8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20</v>
      </c>
      <c r="B142" s="63">
        <v>100</v>
      </c>
      <c r="C142" s="53">
        <v>3</v>
      </c>
      <c r="D142" s="63">
        <v>10</v>
      </c>
      <c r="E142" s="54">
        <v>0</v>
      </c>
      <c r="F142" s="54"/>
      <c r="G142" s="54"/>
      <c r="H142" s="54">
        <v>1</v>
      </c>
      <c r="I142" s="60">
        <f t="shared" si="5"/>
        <v>12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25</v>
      </c>
      <c r="B143" s="63">
        <v>138</v>
      </c>
      <c r="C143" s="53">
        <v>4</v>
      </c>
      <c r="D143" s="63">
        <v>21</v>
      </c>
      <c r="E143" s="54">
        <v>0</v>
      </c>
      <c r="F143" s="54"/>
      <c r="G143" s="54"/>
      <c r="H143" s="54">
        <v>1</v>
      </c>
      <c r="I143" s="60">
        <f t="shared" si="5"/>
        <v>9.6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30</v>
      </c>
      <c r="B144" s="63">
        <v>161</v>
      </c>
      <c r="C144" s="53">
        <v>5</v>
      </c>
      <c r="D144" s="63">
        <v>23</v>
      </c>
      <c r="E144" s="54">
        <v>0.2</v>
      </c>
      <c r="F144" s="54"/>
      <c r="G144" s="54"/>
      <c r="H144" s="54">
        <v>0.8</v>
      </c>
      <c r="I144" s="60">
        <f t="shared" si="5"/>
        <v>8.8000000000000007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35</v>
      </c>
      <c r="B145" s="63">
        <v>181</v>
      </c>
      <c r="C145" s="53">
        <v>6</v>
      </c>
      <c r="D145" s="63">
        <v>25</v>
      </c>
      <c r="E145" s="54">
        <v>0.4</v>
      </c>
      <c r="F145" s="54"/>
      <c r="G145" s="54"/>
      <c r="H145" s="54">
        <v>0.6</v>
      </c>
      <c r="I145" s="60">
        <f t="shared" si="5"/>
        <v>8.6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40</v>
      </c>
      <c r="B146" s="63">
        <v>195</v>
      </c>
      <c r="C146" s="53">
        <v>7</v>
      </c>
      <c r="D146" s="63">
        <v>25</v>
      </c>
      <c r="E146" s="54">
        <v>0.6</v>
      </c>
      <c r="F146" s="54"/>
      <c r="G146" s="54"/>
      <c r="H146" s="54">
        <v>0.4</v>
      </c>
      <c r="I146" s="60">
        <f t="shared" si="5"/>
        <v>7.8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>
        <v>45</v>
      </c>
      <c r="B147" s="63">
        <v>207</v>
      </c>
      <c r="C147" s="53">
        <v>8</v>
      </c>
      <c r="D147" s="63">
        <v>25</v>
      </c>
      <c r="E147" s="54">
        <v>0.8</v>
      </c>
      <c r="F147" s="54"/>
      <c r="G147" s="54"/>
      <c r="H147" s="54">
        <v>0.2</v>
      </c>
      <c r="I147" s="60">
        <f>IF(A147&lt;&gt;0,(B147-(B146-D146))/(A147-A146),"")</f>
        <v>7.4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>
        <v>50</v>
      </c>
      <c r="B148" s="63">
        <v>215</v>
      </c>
      <c r="C148" s="53">
        <v>9</v>
      </c>
      <c r="D148" s="63">
        <v>215</v>
      </c>
      <c r="E148" s="54">
        <v>0.9</v>
      </c>
      <c r="F148" s="54"/>
      <c r="G148" s="54"/>
      <c r="H148" s="54">
        <v>0.1</v>
      </c>
      <c r="I148" s="60">
        <f t="shared" si="5"/>
        <v>6.6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>Alisier torminal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>
        <v>20</v>
      </c>
      <c r="B166" s="63">
        <v>42</v>
      </c>
      <c r="C166" s="63">
        <v>1</v>
      </c>
      <c r="D166" s="63">
        <v>0</v>
      </c>
      <c r="E166" s="54">
        <v>0</v>
      </c>
      <c r="F166" s="54"/>
      <c r="G166" s="54"/>
      <c r="H166" s="54">
        <v>1</v>
      </c>
      <c r="I166" s="52">
        <f>IFERROR(B166/A166,"")</f>
        <v>2.1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>
        <v>25</v>
      </c>
      <c r="B167" s="63">
        <v>70</v>
      </c>
      <c r="C167" s="63">
        <v>2</v>
      </c>
      <c r="D167" s="63">
        <v>8</v>
      </c>
      <c r="E167" s="54">
        <v>0</v>
      </c>
      <c r="F167" s="54"/>
      <c r="G167" s="54"/>
      <c r="H167" s="54">
        <v>1</v>
      </c>
      <c r="I167" s="52">
        <f t="shared" ref="I167:I185" si="6">IF(A167&lt;&gt;0,(B167-(B166-D166))/(A167-A166),"")</f>
        <v>5.6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>
        <v>30</v>
      </c>
      <c r="B168" s="63">
        <v>97</v>
      </c>
      <c r="C168" s="63">
        <v>3</v>
      </c>
      <c r="D168" s="63">
        <v>21</v>
      </c>
      <c r="E168" s="54">
        <v>0.2</v>
      </c>
      <c r="F168" s="54"/>
      <c r="G168" s="54"/>
      <c r="H168" s="54">
        <v>0.8</v>
      </c>
      <c r="I168" s="52">
        <f t="shared" si="6"/>
        <v>7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>
        <v>35</v>
      </c>
      <c r="B169" s="63">
        <v>116</v>
      </c>
      <c r="C169" s="63">
        <v>4</v>
      </c>
      <c r="D169" s="63">
        <v>21</v>
      </c>
      <c r="E169" s="54">
        <v>0.2</v>
      </c>
      <c r="F169" s="54"/>
      <c r="G169" s="54"/>
      <c r="H169" s="54">
        <v>0.8</v>
      </c>
      <c r="I169" s="52">
        <f t="shared" si="6"/>
        <v>8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>
        <v>40</v>
      </c>
      <c r="B170" s="63">
        <v>137</v>
      </c>
      <c r="C170" s="63">
        <v>5</v>
      </c>
      <c r="D170" s="63">
        <v>21</v>
      </c>
      <c r="E170" s="54">
        <v>0.2</v>
      </c>
      <c r="F170" s="54"/>
      <c r="G170" s="54"/>
      <c r="H170" s="54">
        <v>0.8</v>
      </c>
      <c r="I170" s="52">
        <f t="shared" si="6"/>
        <v>8.4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>
        <v>45</v>
      </c>
      <c r="B171" s="63">
        <v>158</v>
      </c>
      <c r="C171" s="63">
        <v>6</v>
      </c>
      <c r="D171" s="63">
        <v>21</v>
      </c>
      <c r="E171" s="54">
        <v>0.2</v>
      </c>
      <c r="F171" s="54"/>
      <c r="G171" s="54"/>
      <c r="H171" s="54">
        <v>0.8</v>
      </c>
      <c r="I171" s="52">
        <f t="shared" si="6"/>
        <v>8.4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>
        <v>50</v>
      </c>
      <c r="B172" s="63">
        <v>178</v>
      </c>
      <c r="C172" s="63">
        <v>7</v>
      </c>
      <c r="D172" s="63">
        <v>21</v>
      </c>
      <c r="E172" s="54">
        <v>0.4</v>
      </c>
      <c r="F172" s="54"/>
      <c r="G172" s="54"/>
      <c r="H172" s="54">
        <v>0.6</v>
      </c>
      <c r="I172" s="52">
        <f t="shared" si="6"/>
        <v>8.1999999999999993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283">
        <v>55</v>
      </c>
      <c r="B173" s="63">
        <v>197</v>
      </c>
      <c r="C173" s="63">
        <v>8</v>
      </c>
      <c r="D173" s="63">
        <v>21</v>
      </c>
      <c r="E173" s="54">
        <v>0.4</v>
      </c>
      <c r="F173" s="54"/>
      <c r="G173" s="54"/>
      <c r="H173" s="54">
        <v>0.6</v>
      </c>
      <c r="I173" s="52">
        <f t="shared" si="6"/>
        <v>8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283">
        <v>60</v>
      </c>
      <c r="B174" s="63">
        <v>214</v>
      </c>
      <c r="C174" s="63">
        <v>9</v>
      </c>
      <c r="D174" s="63">
        <v>21</v>
      </c>
      <c r="E174" s="54">
        <v>0.4</v>
      </c>
      <c r="F174" s="54"/>
      <c r="G174" s="54"/>
      <c r="H174" s="54">
        <v>0.6</v>
      </c>
      <c r="I174" s="52">
        <f t="shared" si="6"/>
        <v>7.6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283">
        <v>65</v>
      </c>
      <c r="B175" s="63">
        <v>229</v>
      </c>
      <c r="C175" s="63">
        <v>10</v>
      </c>
      <c r="D175" s="63">
        <v>21</v>
      </c>
      <c r="E175" s="54">
        <v>0.4</v>
      </c>
      <c r="F175" s="54"/>
      <c r="G175" s="54"/>
      <c r="H175" s="54">
        <v>0.6</v>
      </c>
      <c r="I175" s="52">
        <f t="shared" si="6"/>
        <v>7.2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283">
        <v>70</v>
      </c>
      <c r="B176" s="63">
        <v>242</v>
      </c>
      <c r="C176" s="63">
        <v>11</v>
      </c>
      <c r="D176" s="63">
        <v>21</v>
      </c>
      <c r="E176" s="54">
        <v>0.6</v>
      </c>
      <c r="F176" s="54"/>
      <c r="G176" s="54"/>
      <c r="H176" s="54">
        <v>0.4</v>
      </c>
      <c r="I176" s="52">
        <f t="shared" si="6"/>
        <v>6.8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283">
        <v>75</v>
      </c>
      <c r="B177" s="63">
        <v>252</v>
      </c>
      <c r="C177" s="63">
        <v>12</v>
      </c>
      <c r="D177" s="63">
        <v>21</v>
      </c>
      <c r="E177" s="54">
        <v>0.6</v>
      </c>
      <c r="F177" s="54"/>
      <c r="G177" s="54"/>
      <c r="H177" s="54">
        <v>0.4</v>
      </c>
      <c r="I177" s="52">
        <f t="shared" si="6"/>
        <v>6.2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283">
        <v>80</v>
      </c>
      <c r="B178" s="63">
        <v>261</v>
      </c>
      <c r="C178" s="63">
        <v>13</v>
      </c>
      <c r="D178" s="63">
        <v>21</v>
      </c>
      <c r="E178" s="54">
        <v>0.6</v>
      </c>
      <c r="F178" s="54"/>
      <c r="G178" s="54"/>
      <c r="H178" s="54">
        <v>0.4</v>
      </c>
      <c r="I178" s="52">
        <f t="shared" si="6"/>
        <v>6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283">
        <v>85</v>
      </c>
      <c r="B179" s="63">
        <v>269</v>
      </c>
      <c r="C179" s="63">
        <v>14</v>
      </c>
      <c r="D179" s="63">
        <v>21</v>
      </c>
      <c r="E179" s="54">
        <v>0.6</v>
      </c>
      <c r="F179" s="54"/>
      <c r="G179" s="54"/>
      <c r="H179" s="54">
        <v>0.4</v>
      </c>
      <c r="I179" s="52">
        <f t="shared" si="6"/>
        <v>5.8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283">
        <v>90</v>
      </c>
      <c r="B180" s="53">
        <v>275</v>
      </c>
      <c r="C180" s="53">
        <v>15</v>
      </c>
      <c r="D180" s="63">
        <v>21</v>
      </c>
      <c r="E180" s="54">
        <v>0.8</v>
      </c>
      <c r="F180" s="54"/>
      <c r="G180" s="54"/>
      <c r="H180" s="54">
        <v>0.2</v>
      </c>
      <c r="I180" s="52">
        <f t="shared" si="6"/>
        <v>5.4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283">
        <v>95</v>
      </c>
      <c r="B181" s="53">
        <v>279</v>
      </c>
      <c r="C181" s="53">
        <v>16</v>
      </c>
      <c r="D181" s="63">
        <v>21</v>
      </c>
      <c r="E181" s="54">
        <v>0.8</v>
      </c>
      <c r="F181" s="54"/>
      <c r="G181" s="54"/>
      <c r="H181" s="54">
        <v>0.2</v>
      </c>
      <c r="I181" s="52">
        <f t="shared" si="6"/>
        <v>5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283">
        <v>100</v>
      </c>
      <c r="B182" s="53">
        <v>282</v>
      </c>
      <c r="C182" s="53">
        <v>17</v>
      </c>
      <c r="D182" s="53">
        <v>282</v>
      </c>
      <c r="E182" s="54">
        <v>0.9</v>
      </c>
      <c r="F182" s="54"/>
      <c r="G182" s="54"/>
      <c r="H182" s="54">
        <v>0.1</v>
      </c>
      <c r="I182" s="52">
        <f t="shared" si="6"/>
        <v>4.8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D17" sqref="D17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sessile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Merisier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Merisier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Châtaignier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Aulne glutineux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>Alisier torminal</v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405.75542653954562</v>
      </c>
      <c r="T3" s="62">
        <f>IF('Données projet'!E9&gt;30,$R$33-$H$33,LOOKUP('Données projet'!$E$9,$A$3:$A$203,R3:R203)-LOOKUP('Données projet'!$E$9,$A$3:$A$203,$H$3:$H$203))</f>
        <v>278.21741231699929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216.57715548138577</v>
      </c>
      <c r="AO3" s="62">
        <f>IF('Données projet'!E10&gt;30,$AM$33-$H$33,LOOKUP('Données projet'!$E$10,$A$3:$A$203,AM3:AM203)-LOOKUP('Données projet'!$E$10,$A$3:$A$203,$H$3:$H$203))</f>
        <v>131.89900255449828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314.33416150877952</v>
      </c>
      <c r="BJ3" s="62">
        <f>IF('Données projet'!E11&gt;30,$BH$33-$H$33,LOOKUP('Données projet'!$E$11,$A$3:$A$203,BH3:BH203)-LOOKUP('Données projet'!$E$11,$A$3:$A$203,$H$3:$H$203))</f>
        <v>283.48738729114024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155.96038817644694</v>
      </c>
      <c r="CE3" s="62">
        <f>IF('Données projet'!E12&gt;30,$CC$33-$H$33,LOOKUP('Données projet'!$E$12,$A$3:$A$203,CC3:CC203)-LOOKUP('Données projet'!$E$12,$A$3:$A$203,$H$3:$H$203))</f>
        <v>225.49641371517163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184.06691966531622</v>
      </c>
      <c r="CZ3" s="62">
        <f>IF('Données projet'!E13&gt;30,$CX$33-$H$33,LOOKUP('Données projet'!$E$13,$A$3:$A$203,CX3:CX203)-LOOKUP('Données projet'!$E$13,$A$3:$A$203,$H$3:$H$203))</f>
        <v>269.61868559913404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256.66666666666669</v>
      </c>
      <c r="DT3" s="62">
        <f ca="1">AVERAGE(OFFSET($DS$3,0,0,'Données projet'!$E$14+1,1))-AVERAGE(OFFSET($H$3,0,0,'Données projet'!$E$14+1,1))</f>
        <v>352.98835012800464</v>
      </c>
      <c r="DU3" s="62">
        <f>IF('Données projet'!E14&gt;30,$DS$33-$H$33,LOOKUP('Données projet'!$E$14,$A$3:$A$203,DS3:DS203)-LOOKUP('Données projet'!$E$14,$A$3:$A$203,$H$3:$H$203))</f>
        <v>244.45149244446094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projet'!$B$9,Paramètres!$A$1:$I$89,3,0)*VLOOKUP('Données projet'!$B$9,Paramètres!$A$1:$I$89,5,0)</f>
        <v>1.1212920291467359</v>
      </c>
      <c r="P4" s="14">
        <f>EXP(-1.0587+0.8836*LN(O4)+0.284)</f>
        <v>0.50989827066551541</v>
      </c>
      <c r="Q4" s="22">
        <f t="shared" ref="Q4:Q34" si="2">(O4+P4)*0.475*44/12</f>
        <v>2.8409897721730037</v>
      </c>
      <c r="R4" s="62">
        <f t="shared" si="0"/>
        <v>260.72987866106189</v>
      </c>
      <c r="S4" s="62">
        <f ca="1">AVERAGE(OFFSET($R$3,0,0,'Données projet'!$E$9+1,1))-AVERAGE(OFFSET($H$3,0,0,'Données projet'!$E$9+1,1))</f>
        <v>405.75542653954562</v>
      </c>
      <c r="T4" s="62">
        <f>$T$3</f>
        <v>278.21741231699929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1.2</v>
      </c>
      <c r="AI4" s="14">
        <f>IF('Données projet'!$A$62&gt;35,AI3+AH4-AQ3,IF(A4&lt;'Données projet'!$A$62,$AF$205^A4,IF(A4='Données projet'!$A$62,'Données projet'!$B$62,AI3+AH4-AQ3)))</f>
        <v>1.1457367676485573</v>
      </c>
      <c r="AJ4" s="14">
        <f>AI4*VLOOKUP('Données projet'!$B$10,Paramètres!$A$1:$I$89,3,0)*VLOOKUP('Données projet'!$B$10,Paramètres!$A$1:$I$89,5,0)</f>
        <v>0.8936746787658747</v>
      </c>
      <c r="AK4" s="14">
        <f>EXP(-1.0587+0.8836*LN(AJ4)+0.284)</f>
        <v>0.41726718255085632</v>
      </c>
      <c r="AL4" s="22">
        <f t="shared" ref="AL4:AL67" si="4">(AJ4+AK4)*0.475*44/12</f>
        <v>2.2832237417933063</v>
      </c>
      <c r="AM4" s="62">
        <f t="shared" ref="AM4:AM67" si="5">AL4+(AD4+AE4)*44/12</f>
        <v>260.17211263068214</v>
      </c>
      <c r="AN4" s="62">
        <f ca="1">AVERAGE(OFFSET($AM$3,0,0,'Données projet'!$E$10+1,1))-AVERAGE(OFFSET($H$3,0,0,'Données projet'!$E$10+1,1))</f>
        <v>216.57715548138577</v>
      </c>
      <c r="AO4" s="62">
        <f>$AO$3</f>
        <v>131.89900255449828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2.6666666666666665</v>
      </c>
      <c r="BD4" s="13">
        <f>IF('Données projet'!$A$88&gt;35,BD3+BC4-BL3,IF(A4&lt;'Données projet'!$A$88,$BA$205^A4,IF(A4='Données projet'!$A$88,'Données projet'!$B$88,BD3+BC4-BL3)))</f>
        <v>1.2788040393997409</v>
      </c>
      <c r="BE4" s="14">
        <f>BD4*VLOOKUP('Données projet'!$B$11,Paramètres!$A$1:$I$89,3,0)*VLOOKUP('Données projet'!$B$11,Paramètres!$A$1:$I$89,5,0)</f>
        <v>0.99746715073179792</v>
      </c>
      <c r="BF4" s="14">
        <f>EXP(-1.0587+0.8836*LN(BE4)+0.284)</f>
        <v>0.45981048445793882</v>
      </c>
      <c r="BG4" s="22">
        <f t="shared" ref="BG4:BG67" si="7">(BE4+BF4)*0.475*44/12</f>
        <v>2.5380918812887914</v>
      </c>
      <c r="BH4" s="62">
        <f t="shared" ref="BH4:BH67" si="8">BG4+(AY4+AZ4)*44/12</f>
        <v>260.42698077017764</v>
      </c>
      <c r="BI4" s="62">
        <f ca="1">AVERAGE(OFFSET($BH$3,0,0,'Données projet'!$E$11+1,1))-AVERAGE(OFFSET($H$3,0,0,'Données projet'!$E$11+1,1))</f>
        <v>314.33416150877952</v>
      </c>
      <c r="BJ4" s="62">
        <f>$BJ$3</f>
        <v>283.48738729114024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1.6</v>
      </c>
      <c r="BY4" s="13">
        <f>IF('Données projet'!$A$114&gt;35,BY3+BX4-CG3,IF(A4&lt;'Données projet'!$A$114,$BV$205^A4,IF(A4='Données projet'!$A$114,'Données projet'!$B$114,BY3+BX4-CG3)))</f>
        <v>1.189207115002721</v>
      </c>
      <c r="BZ4" s="14">
        <f>BY4*VLOOKUP('Données projet'!$B$12,Paramètres!$A$1:$I$89,3,0)*VLOOKUP('Données projet'!$B$12,Paramètres!$A$1:$I$89,5,0)</f>
        <v>0.87192665671999503</v>
      </c>
      <c r="CA4" s="14">
        <f>EXP(-1.0587+0.8836*LN(BZ4)+0.284)</f>
        <v>0.4082819245674873</v>
      </c>
      <c r="CB4" s="22">
        <f t="shared" ref="CB4:CB67" si="10">(BZ4+CA4)*0.475*44/12</f>
        <v>2.2296966124090321</v>
      </c>
      <c r="CC4" s="62">
        <f t="shared" ref="CC4:CC67" si="11">CB4+(BT4+BU4)*44/12</f>
        <v>260.1185855012979</v>
      </c>
      <c r="CD4" s="62">
        <f ca="1">AVERAGE(OFFSET($CC$3,0,0,'Données projet'!$E$12+1,1))-AVERAGE(OFFSET($H$3,0,0,'Données projet'!$E$12+1,1))</f>
        <v>155.96038817644694</v>
      </c>
      <c r="CE4" s="62">
        <f>$CE$3</f>
        <v>225.49641371517163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1.1000000000000001</v>
      </c>
      <c r="CT4" s="13">
        <f>IF('Données projet'!$A$140&gt;35,CT3+CS4-DB3,IF(A4&lt;'Données projet'!$A$140,$CQ$205^A4,IF(A4='Données projet'!$A$140,'Données projet'!$B$140,CT3+CS4-DB3)))</f>
        <v>1.2709816152101407</v>
      </c>
      <c r="CU4" s="18">
        <f>CT4*VLOOKUP('Données projet'!$B$13,Paramètres!$A$1:$I$89,3,0)*VLOOKUP('Données projet'!$B$13,Paramètres!$A$1:$I$89,5,0)</f>
        <v>0.83274715428568413</v>
      </c>
      <c r="CV4" s="14">
        <f>EXP(-1.0587+0.8836*LN(CU4)+0.284)</f>
        <v>0.39202836439738087</v>
      </c>
      <c r="CW4" s="22">
        <f t="shared" ref="CW4:CW67" si="13">(CU4+CV4)*0.475*44/12</f>
        <v>2.1331506950396717</v>
      </c>
      <c r="CX4" s="62">
        <f t="shared" ref="CX4:CX67" si="14">CW4+(CO4+CP4)*44/12</f>
        <v>260.02203958392852</v>
      </c>
      <c r="CY4" s="62">
        <f ca="1">AVERAGE(OFFSET($CX$3,0,0,'Données projet'!$E$13+1,1))-AVERAGE(OFFSET($H$3,0,0,'Données projet'!$E$13+1,1))</f>
        <v>184.06691966531622</v>
      </c>
      <c r="CZ4" s="62">
        <f>$CZ$3</f>
        <v>269.61868559913404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2.1</v>
      </c>
      <c r="DO4" s="13">
        <f>IF('Données projet'!$A$166&gt;35,DO3+DN4-DW3,IF(A4&lt;'Données projet'!$A$166,$DL$205^A4,IF(A4='Données projet'!$A$166,'Données projet'!$B$166,DO3+DN4-DW3)))</f>
        <v>1.2054868146447177</v>
      </c>
      <c r="DP4" s="18">
        <f>DO4*VLOOKUP('Données projet'!$B$14,Paramètres!$A$1:$I$89,3,0)*VLOOKUP('Données projet'!$B$14,Paramètres!$A$1:$I$89,5,0)</f>
        <v>1.165946847124371</v>
      </c>
      <c r="DQ4" s="14">
        <f>EXP(-1.0587+0.8836*LN(DP4)+0.284)</f>
        <v>0.52780002987456354</v>
      </c>
      <c r="DR4" s="22">
        <f t="shared" ref="DR4:DR67" si="16">(DP4+DQ4)*0.475*44/12</f>
        <v>2.9499424774398109</v>
      </c>
      <c r="DS4" s="62">
        <f t="shared" ref="DS4:DS67" si="17">DR4+(DJ4+DK4)*44/12</f>
        <v>260.83883136632869</v>
      </c>
      <c r="DT4" s="62">
        <f ca="1">AVERAGE(OFFSET($DS$3,0,0,'Données projet'!$E$14+1,1))-AVERAGE(OFFSET($H$3,0,0,'Données projet'!$E$14+1,1))</f>
        <v>352.98835012800464</v>
      </c>
      <c r="DU4" s="62">
        <f>$DU$3</f>
        <v>244.45149244446094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projet'!$B$9,Paramètres!$A$1:$I$89,3,0)*VLOOKUP('Données projet'!$B$9,Paramètres!$A$1:$I$89,5,0)</f>
        <v>1.3895842336737447</v>
      </c>
      <c r="P5" s="14">
        <f t="shared" ref="P5:P68" si="33">EXP(-1.0587+0.8836*LN(O5)+0.284)</f>
        <v>0.61631841327304715</v>
      </c>
      <c r="Q5" s="22">
        <f t="shared" si="2"/>
        <v>3.4936137767656628</v>
      </c>
      <c r="R5" s="62">
        <f t="shared" si="0"/>
        <v>262.60472488787678</v>
      </c>
      <c r="S5" s="62">
        <f ca="1">AVERAGE(OFFSET($R$3,0,0,'Données projet'!$E$9+1,1))-AVERAGE(OFFSET($H$3,0,0,'Données projet'!$E$9+1,1))</f>
        <v>405.75542653954562</v>
      </c>
      <c r="T5" s="62">
        <f t="shared" ref="T5:T68" si="34">$T$3</f>
        <v>278.21741231699929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1.2</v>
      </c>
      <c r="AI5" s="14">
        <f>IF('Données projet'!$A$62&gt;35,AI4+AH5-AQ4,IF(A5&lt;'Données projet'!$A$62,$AF$205^A5,IF(A5='Données projet'!$A$62,'Données projet'!$B$62,AI4+AH5-AQ4)))</f>
        <v>1.312712740741764</v>
      </c>
      <c r="AJ5" s="14">
        <f>AI5*VLOOKUP('Données projet'!$B$10,Paramètres!$A$1:$I$89,3,0)*VLOOKUP('Données projet'!$B$10,Paramètres!$A$1:$I$89,5,0)</f>
        <v>1.023915937778576</v>
      </c>
      <c r="AK5" s="14">
        <f t="shared" ref="AK5:AK68" si="35">EXP(-1.0587+0.8836*LN(AJ5)+0.284)</f>
        <v>0.47056714673849459</v>
      </c>
      <c r="AL5" s="22">
        <f t="shared" si="4"/>
        <v>2.6028913722005647</v>
      </c>
      <c r="AM5" s="62">
        <f t="shared" si="5"/>
        <v>261.71400248331173</v>
      </c>
      <c r="AN5" s="62">
        <f ca="1">AVERAGE(OFFSET($AM$3,0,0,'Données projet'!$E$10+1,1))-AVERAGE(OFFSET($H$3,0,0,'Données projet'!$E$10+1,1))</f>
        <v>216.57715548138577</v>
      </c>
      <c r="AO5" s="62">
        <f t="shared" ref="AO5:AO68" si="36">$AO$3</f>
        <v>131.89900255449828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2.6666666666666665</v>
      </c>
      <c r="BD5" s="13">
        <f>IF('Données projet'!$A$88&gt;35,BD4+BC5-BL4,IF(A5&lt;'Données projet'!$A$88,$BA$205^A5,IF(A5='Données projet'!$A$88,'Données projet'!$B$88,BD4+BC5-BL4)))</f>
        <v>1.6353397711850939</v>
      </c>
      <c r="BE5" s="14">
        <f>BD5*VLOOKUP('Données projet'!$B$11,Paramètres!$A$1:$I$89,3,0)*VLOOKUP('Données projet'!$B$11,Paramètres!$A$1:$I$89,5,0)</f>
        <v>1.2755650215243732</v>
      </c>
      <c r="BF5" s="14">
        <f t="shared" ref="BF5:BF68" si="37">EXP(-1.0587+0.8836*LN(BE5)+0.284)</f>
        <v>0.57141400910743001</v>
      </c>
      <c r="BG5" s="22">
        <f t="shared" si="7"/>
        <v>3.2168218116837237</v>
      </c>
      <c r="BH5" s="62">
        <f t="shared" si="8"/>
        <v>262.32793292279484</v>
      </c>
      <c r="BI5" s="62">
        <f ca="1">AVERAGE(OFFSET($BH$3,0,0,'Données projet'!$E$11+1,1))-AVERAGE(OFFSET($H$3,0,0,'Données projet'!$E$11+1,1))</f>
        <v>314.33416150877952</v>
      </c>
      <c r="BJ5" s="62">
        <f t="shared" ref="BJ5:BJ68" si="38">$BJ$3</f>
        <v>283.48738729114024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1.6</v>
      </c>
      <c r="BY5" s="13">
        <f>IF('Données projet'!$A$114&gt;35,BY4+BX5-CG4,IF(A5&lt;'Données projet'!$A$114,$BV$205^A5,IF(A5='Données projet'!$A$114,'Données projet'!$B$114,BY4+BX5-CG4)))</f>
        <v>1.4142135623730949</v>
      </c>
      <c r="BZ5" s="14">
        <f>BY5*VLOOKUP('Données projet'!$B$12,Paramètres!$A$1:$I$89,3,0)*VLOOKUP('Données projet'!$B$12,Paramètres!$A$1:$I$89,5,0)</f>
        <v>1.0369013839319532</v>
      </c>
      <c r="CA5" s="14">
        <f t="shared" ref="CA5:CA68" si="39">EXP(-1.0587+0.8836*LN(BZ5)+0.284)</f>
        <v>0.47583641992667347</v>
      </c>
      <c r="CB5" s="22">
        <f t="shared" si="10"/>
        <v>2.6346850083871081</v>
      </c>
      <c r="CC5" s="62">
        <f t="shared" si="11"/>
        <v>261.74579611949827</v>
      </c>
      <c r="CD5" s="62">
        <f ca="1">AVERAGE(OFFSET($CC$3,0,0,'Données projet'!$E$12+1,1))-AVERAGE(OFFSET($H$3,0,0,'Données projet'!$E$12+1,1))</f>
        <v>155.96038817644694</v>
      </c>
      <c r="CE5" s="62">
        <f t="shared" ref="CE5:CE68" si="40">$CE$3</f>
        <v>225.49641371517163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1.1000000000000001</v>
      </c>
      <c r="CT5" s="13">
        <f>IF('Données projet'!$A$140&gt;35,CT4+CS5-DB4,IF(A5&lt;'Données projet'!$A$140,$CQ$205^A5,IF(A5='Données projet'!$A$140,'Données projet'!$B$140,CT4+CS5-DB4)))</f>
        <v>1.6153942662021783</v>
      </c>
      <c r="CU5" s="18">
        <f>CT5*VLOOKUP('Données projet'!$B$13,Paramètres!$A$1:$I$89,3,0)*VLOOKUP('Données projet'!$B$13,Paramètres!$A$1:$I$89,5,0)</f>
        <v>1.0584063232156671</v>
      </c>
      <c r="CV5" s="14">
        <f t="shared" ref="CV5:CV68" si="41">EXP(-1.0587+0.8836*LN(CU5)+0.284)</f>
        <v>0.48454592807852009</v>
      </c>
      <c r="CW5" s="22">
        <f t="shared" si="13"/>
        <v>2.6873085043373757</v>
      </c>
      <c r="CX5" s="62">
        <f t="shared" si="14"/>
        <v>261.79841961544849</v>
      </c>
      <c r="CY5" s="62">
        <f ca="1">AVERAGE(OFFSET($CX$3,0,0,'Données projet'!$E$13+1,1))-AVERAGE(OFFSET($H$3,0,0,'Données projet'!$E$13+1,1))</f>
        <v>184.06691966531622</v>
      </c>
      <c r="CZ5" s="62">
        <f t="shared" ref="CZ5:CZ68" si="42">$CZ$3</f>
        <v>269.61868559913404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2.1</v>
      </c>
      <c r="DO5" s="13">
        <f>IF('Données projet'!$A$166&gt;35,DO4+DN5-DW4,IF(A5&lt;'Données projet'!$A$166,$DL$205^A5,IF(A5='Données projet'!$A$166,'Données projet'!$B$166,DO4+DN5-DW4)))</f>
        <v>1.4531984602822681</v>
      </c>
      <c r="DP5" s="18">
        <f>DO5*VLOOKUP('Données projet'!$B$14,Paramètres!$A$1:$I$89,3,0)*VLOOKUP('Données projet'!$B$14,Paramètres!$A$1:$I$89,5,0)</f>
        <v>1.4055335507850097</v>
      </c>
      <c r="DQ5" s="14">
        <f t="shared" ref="DQ5:DQ68" si="43">EXP(-1.0587+0.8836*LN(DP5)+0.284)</f>
        <v>0.62256480317525631</v>
      </c>
      <c r="DR5" s="22">
        <f t="shared" si="16"/>
        <v>3.5322712998141292</v>
      </c>
      <c r="DS5" s="62">
        <f t="shared" si="17"/>
        <v>262.64338241092526</v>
      </c>
      <c r="DT5" s="62">
        <f ca="1">AVERAGE(OFFSET($DS$3,0,0,'Données projet'!$E$14+1,1))-AVERAGE(OFFSET($H$3,0,0,'Données projet'!$E$14+1,1))</f>
        <v>352.98835012800464</v>
      </c>
      <c r="DU5" s="62">
        <f t="shared" ref="DU5:DU68" si="44">$DU$3</f>
        <v>244.45149244446094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projet'!$B$9,Paramètres!$A$1:$I$89,3,0)*VLOOKUP('Données projet'!$B$9,Paramètres!$A$1:$I$89,5,0)</f>
        <v>1.7220708720671365</v>
      </c>
      <c r="P6" s="14">
        <f t="shared" si="33"/>
        <v>0.74494935243383209</v>
      </c>
      <c r="Q6" s="22">
        <f t="shared" si="2"/>
        <v>4.2967268910058536</v>
      </c>
      <c r="R6" s="62">
        <f t="shared" si="0"/>
        <v>264.63006022433916</v>
      </c>
      <c r="S6" s="62">
        <f ca="1">AVERAGE(OFFSET($R$3,0,0,'Données projet'!$E$9+1,1))-AVERAGE(OFFSET($H$3,0,0,'Données projet'!$E$9+1,1))</f>
        <v>405.75542653954562</v>
      </c>
      <c r="T6" s="62">
        <f t="shared" si="34"/>
        <v>278.21741231699929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1.2</v>
      </c>
      <c r="AI6" s="14">
        <f>IF('Données projet'!$A$62&gt;35,AI5+AH6-AQ5,IF(A6&lt;'Données projet'!$A$62,$AF$205^A6,IF(A6='Données projet'!$A$62,'Données projet'!$B$62,AI5+AH6-AQ5)))</f>
        <v>1.5040232524285473</v>
      </c>
      <c r="AJ6" s="14">
        <f>AI6*VLOOKUP('Données projet'!$B$10,Paramètres!$A$1:$I$89,3,0)*VLOOKUP('Données projet'!$B$10,Paramètres!$A$1:$I$89,5,0)</f>
        <v>1.1731381368942668</v>
      </c>
      <c r="AK6" s="14">
        <f t="shared" si="35"/>
        <v>0.53067542536159007</v>
      </c>
      <c r="AL6" s="22">
        <f t="shared" si="4"/>
        <v>2.967475287595617</v>
      </c>
      <c r="AM6" s="62">
        <f t="shared" si="5"/>
        <v>263.30080862092893</v>
      </c>
      <c r="AN6" s="62">
        <f ca="1">AVERAGE(OFFSET($AM$3,0,0,'Données projet'!$E$10+1,1))-AVERAGE(OFFSET($H$3,0,0,'Données projet'!$E$10+1,1))</f>
        <v>216.57715548138577</v>
      </c>
      <c r="AO6" s="62">
        <f t="shared" si="36"/>
        <v>131.89900255449828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2.6666666666666665</v>
      </c>
      <c r="BD6" s="13">
        <f>IF('Données projet'!$A$88&gt;35,BD5+BC6-BL5,IF(A6&lt;'Données projet'!$A$88,$BA$205^A6,IF(A6='Données projet'!$A$88,'Données projet'!$B$88,BD5+BC6-BL5)))</f>
        <v>2.0912791051825459</v>
      </c>
      <c r="BE6" s="14">
        <f>BD6*VLOOKUP('Données projet'!$B$11,Paramètres!$A$1:$I$89,3,0)*VLOOKUP('Données projet'!$B$11,Paramètres!$A$1:$I$89,5,0)</f>
        <v>1.6311977020423858</v>
      </c>
      <c r="BF6" s="14">
        <f t="shared" si="37"/>
        <v>0.71010553443370616</v>
      </c>
      <c r="BG6" s="22">
        <f t="shared" si="7"/>
        <v>4.0777698035291934</v>
      </c>
      <c r="BH6" s="62">
        <f t="shared" si="8"/>
        <v>264.41110313686249</v>
      </c>
      <c r="BI6" s="62">
        <f ca="1">AVERAGE(OFFSET($BH$3,0,0,'Données projet'!$E$11+1,1))-AVERAGE(OFFSET($H$3,0,0,'Données projet'!$E$11+1,1))</f>
        <v>314.33416150877952</v>
      </c>
      <c r="BJ6" s="62">
        <f t="shared" si="38"/>
        <v>283.48738729114024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1.6</v>
      </c>
      <c r="BY6" s="13">
        <f>IF('Données projet'!$A$114&gt;35,BY5+BX6-CG5,IF(A6&lt;'Données projet'!$A$114,$BV$205^A6,IF(A6='Données projet'!$A$114,'Données projet'!$B$114,BY5+BX6-CG5)))</f>
        <v>1.6817928305074288</v>
      </c>
      <c r="BZ6" s="14">
        <f>BY6*VLOOKUP('Données projet'!$B$12,Paramètres!$A$1:$I$89,3,0)*VLOOKUP('Données projet'!$B$12,Paramètres!$A$1:$I$89,5,0)</f>
        <v>1.2330905033280468</v>
      </c>
      <c r="CA6" s="14">
        <f t="shared" si="39"/>
        <v>0.55456850990523621</v>
      </c>
      <c r="CB6" s="22">
        <f t="shared" si="10"/>
        <v>3.1135061147146348</v>
      </c>
      <c r="CC6" s="62">
        <f t="shared" si="11"/>
        <v>263.44683944804797</v>
      </c>
      <c r="CD6" s="62">
        <f ca="1">AVERAGE(OFFSET($CC$3,0,0,'Données projet'!$E$12+1,1))-AVERAGE(OFFSET($H$3,0,0,'Données projet'!$E$12+1,1))</f>
        <v>155.96038817644694</v>
      </c>
      <c r="CE6" s="62">
        <f t="shared" si="40"/>
        <v>225.49641371517163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1.1000000000000001</v>
      </c>
      <c r="CT6" s="13">
        <f>IF('Données projet'!$A$140&gt;35,CT5+CS6-DB5,IF(A6&lt;'Données projet'!$A$140,$CQ$205^A6,IF(A6='Données projet'!$A$140,'Données projet'!$B$140,CT5+CS6-DB5)))</f>
        <v>2.0531364136588448</v>
      </c>
      <c r="CU6" s="18">
        <f>CT6*VLOOKUP('Données projet'!$B$13,Paramètres!$A$1:$I$89,3,0)*VLOOKUP('Données projet'!$B$13,Paramètres!$A$1:$I$89,5,0)</f>
        <v>1.3452149782292753</v>
      </c>
      <c r="CV6" s="14">
        <f t="shared" si="41"/>
        <v>0.59889737003693966</v>
      </c>
      <c r="CW6" s="22">
        <f t="shared" si="13"/>
        <v>3.3859956732303242</v>
      </c>
      <c r="CX6" s="62">
        <f t="shared" si="14"/>
        <v>263.71932900656361</v>
      </c>
      <c r="CY6" s="62">
        <f ca="1">AVERAGE(OFFSET($CX$3,0,0,'Données projet'!$E$13+1,1))-AVERAGE(OFFSET($H$3,0,0,'Données projet'!$E$13+1,1))</f>
        <v>184.06691966531622</v>
      </c>
      <c r="CZ6" s="62">
        <f t="shared" si="42"/>
        <v>269.61868559913404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2.1</v>
      </c>
      <c r="DO6" s="13">
        <f>IF('Données projet'!$A$166&gt;35,DO5+DN6-DW5,IF(A6&lt;'Données projet'!$A$166,$DL$205^A6,IF(A6='Données projet'!$A$166,'Données projet'!$B$166,DO5+DN6-DW5)))</f>
        <v>1.7518115829322798</v>
      </c>
      <c r="DP6" s="18">
        <f>DO6*VLOOKUP('Données projet'!$B$14,Paramètres!$A$1:$I$89,3,0)*VLOOKUP('Données projet'!$B$14,Paramètres!$A$1:$I$89,5,0)</f>
        <v>1.694352163012101</v>
      </c>
      <c r="DQ6" s="14">
        <f t="shared" si="43"/>
        <v>0.73434428233124405</v>
      </c>
      <c r="DR6" s="22">
        <f t="shared" si="16"/>
        <v>4.2299796423063247</v>
      </c>
      <c r="DS6" s="62">
        <f t="shared" si="17"/>
        <v>264.56331297563963</v>
      </c>
      <c r="DT6" s="62">
        <f ca="1">AVERAGE(OFFSET($DS$3,0,0,'Données projet'!$E$14+1,1))-AVERAGE(OFFSET($H$3,0,0,'Données projet'!$E$14+1,1))</f>
        <v>352.98835012800464</v>
      </c>
      <c r="DU6" s="62">
        <f t="shared" si="44"/>
        <v>244.45149244446094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projet'!$B$9,Paramètres!$A$1:$I$89,3,0)*VLOOKUP('Données projet'!$B$9,Paramètres!$A$1:$I$89,5,0)</f>
        <v>2.1341117843442179</v>
      </c>
      <c r="P7" s="14">
        <f t="shared" si="33"/>
        <v>0.90042667189585779</v>
      </c>
      <c r="Q7" s="22">
        <f t="shared" si="2"/>
        <v>5.2851544779514645</v>
      </c>
      <c r="R7" s="62">
        <f t="shared" si="0"/>
        <v>266.84071003350698</v>
      </c>
      <c r="S7" s="62">
        <f ca="1">AVERAGE(OFFSET($R$3,0,0,'Données projet'!$E$9+1,1))-AVERAGE(OFFSET($H$3,0,0,'Données projet'!$E$9+1,1))</f>
        <v>405.75542653954562</v>
      </c>
      <c r="T7" s="62">
        <f t="shared" si="34"/>
        <v>278.21741231699929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1.2</v>
      </c>
      <c r="AI7" s="14">
        <f>IF('Données projet'!$A$62&gt;35,AI6+AH7-AQ6,IF(A7&lt;'Données projet'!$A$62,$AF$205^A7,IF(A7='Données projet'!$A$62,'Données projet'!$B$62,AI6+AH7-AQ6)))</f>
        <v>1.7232147397057538</v>
      </c>
      <c r="AJ7" s="14">
        <f>AI7*VLOOKUP('Données projet'!$B$10,Paramètres!$A$1:$I$89,3,0)*VLOOKUP('Données projet'!$B$10,Paramètres!$A$1:$I$89,5,0)</f>
        <v>1.344107496970488</v>
      </c>
      <c r="AK7" s="14">
        <f t="shared" si="35"/>
        <v>0.59846168402233479</v>
      </c>
      <c r="AL7" s="22">
        <f t="shared" si="4"/>
        <v>3.3833079902291661</v>
      </c>
      <c r="AM7" s="62">
        <f t="shared" si="5"/>
        <v>264.93886354578473</v>
      </c>
      <c r="AN7" s="62">
        <f ca="1">AVERAGE(OFFSET($AM$3,0,0,'Données projet'!$E$10+1,1))-AVERAGE(OFFSET($H$3,0,0,'Données projet'!$E$10+1,1))</f>
        <v>216.57715548138577</v>
      </c>
      <c r="AO7" s="62">
        <f t="shared" si="36"/>
        <v>131.89900255449828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2.6666666666666665</v>
      </c>
      <c r="BD7" s="13">
        <f>IF('Données projet'!$A$88&gt;35,BD6+BC7-BL6,IF(A7&lt;'Données projet'!$A$88,$BA$205^A7,IF(A7='Données projet'!$A$88,'Données projet'!$B$88,BD6+BC7-BL6)))</f>
        <v>2.6743361672197152</v>
      </c>
      <c r="BE7" s="14">
        <f>BD7*VLOOKUP('Données projet'!$B$11,Paramètres!$A$1:$I$89,3,0)*VLOOKUP('Données projet'!$B$11,Paramètres!$A$1:$I$89,5,0)</f>
        <v>2.0859822104313781</v>
      </c>
      <c r="BF7" s="14">
        <f t="shared" si="37"/>
        <v>0.88245976121767966</v>
      </c>
      <c r="BG7" s="22">
        <f t="shared" si="7"/>
        <v>5.1700364339554419</v>
      </c>
      <c r="BH7" s="62">
        <f t="shared" si="8"/>
        <v>266.72559198951097</v>
      </c>
      <c r="BI7" s="62">
        <f ca="1">AVERAGE(OFFSET($BH$3,0,0,'Données projet'!$E$11+1,1))-AVERAGE(OFFSET($H$3,0,0,'Données projet'!$E$11+1,1))</f>
        <v>314.33416150877952</v>
      </c>
      <c r="BJ7" s="62">
        <f t="shared" si="38"/>
        <v>283.48738729114024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1.6</v>
      </c>
      <c r="BY7" s="13">
        <f>IF('Données projet'!$A$114&gt;35,BY6+BX7-CG6,IF(A7&lt;'Données projet'!$A$114,$BV$205^A7,IF(A7='Données projet'!$A$114,'Données projet'!$B$114,BY6+BX7-CG6)))</f>
        <v>1.9999999999999996</v>
      </c>
      <c r="BZ7" s="14">
        <f>BY7*VLOOKUP('Données projet'!$B$12,Paramètres!$A$1:$I$89,3,0)*VLOOKUP('Données projet'!$B$12,Paramètres!$A$1:$I$89,5,0)</f>
        <v>1.4663999999999997</v>
      </c>
      <c r="CA7" s="14">
        <f t="shared" si="39"/>
        <v>0.64632764391155062</v>
      </c>
      <c r="CB7" s="22">
        <f t="shared" si="10"/>
        <v>3.6796673131459503</v>
      </c>
      <c r="CC7" s="62">
        <f t="shared" si="11"/>
        <v>265.2352228687015</v>
      </c>
      <c r="CD7" s="62">
        <f ca="1">AVERAGE(OFFSET($CC$3,0,0,'Données projet'!$E$12+1,1))-AVERAGE(OFFSET($H$3,0,0,'Données projet'!$E$12+1,1))</f>
        <v>155.96038817644694</v>
      </c>
      <c r="CE7" s="62">
        <f t="shared" si="40"/>
        <v>225.49641371517163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1.1000000000000001</v>
      </c>
      <c r="CT7" s="13">
        <f>IF('Données projet'!$A$140&gt;35,CT6+CS7-DB6,IF(A7&lt;'Données projet'!$A$140,$CQ$205^A7,IF(A7='Données projet'!$A$140,'Données projet'!$B$140,CT6+CS7-DB6)))</f>
        <v>2.6094986352788743</v>
      </c>
      <c r="CU7" s="18">
        <f>CT7*VLOOKUP('Données projet'!$B$13,Paramètres!$A$1:$I$89,3,0)*VLOOKUP('Données projet'!$B$13,Paramètres!$A$1:$I$89,5,0)</f>
        <v>1.7097435058347183</v>
      </c>
      <c r="CV7" s="14">
        <f t="shared" si="41"/>
        <v>0.74023542259349984</v>
      </c>
      <c r="CW7" s="22">
        <f t="shared" si="13"/>
        <v>4.2670466336791462</v>
      </c>
      <c r="CX7" s="62">
        <f t="shared" si="14"/>
        <v>265.82260218923471</v>
      </c>
      <c r="CY7" s="62">
        <f ca="1">AVERAGE(OFFSET($CX$3,0,0,'Données projet'!$E$13+1,1))-AVERAGE(OFFSET($H$3,0,0,'Données projet'!$E$13+1,1))</f>
        <v>184.06691966531622</v>
      </c>
      <c r="CZ7" s="62">
        <f t="shared" si="42"/>
        <v>269.61868559913404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2.1</v>
      </c>
      <c r="DO7" s="13">
        <f>IF('Données projet'!$A$166&gt;35,DO6+DN7-DW6,IF(A7&lt;'Données projet'!$A$166,$DL$205^A7,IF(A7='Données projet'!$A$166,'Données projet'!$B$166,DO6+DN7-DW6)))</f>
        <v>2.1117857649667546</v>
      </c>
      <c r="DP7" s="18">
        <f>DO7*VLOOKUP('Données projet'!$B$14,Paramètres!$A$1:$I$89,3,0)*VLOOKUP('Données projet'!$B$14,Paramètres!$A$1:$I$89,5,0)</f>
        <v>2.042519191875845</v>
      </c>
      <c r="DQ7" s="14">
        <f t="shared" si="43"/>
        <v>0.86619340226463792</v>
      </c>
      <c r="DR7" s="22">
        <f t="shared" si="16"/>
        <v>5.0660077681280073</v>
      </c>
      <c r="DS7" s="62">
        <f t="shared" si="17"/>
        <v>266.62156332368357</v>
      </c>
      <c r="DT7" s="62">
        <f ca="1">AVERAGE(OFFSET($DS$3,0,0,'Données projet'!$E$14+1,1))-AVERAGE(OFFSET($H$3,0,0,'Données projet'!$E$14+1,1))</f>
        <v>352.98835012800464</v>
      </c>
      <c r="DU7" s="62">
        <f t="shared" si="44"/>
        <v>244.45149244446094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projet'!$B$9,Paramètres!$A$1:$I$89,3,0)*VLOOKUP('Données projet'!$B$9,Paramètres!$A$1:$I$89,5,0)</f>
        <v>2.6447419684939089</v>
      </c>
      <c r="P8" s="14">
        <f t="shared" si="33"/>
        <v>1.0883534414958294</v>
      </c>
      <c r="Q8" s="22">
        <f t="shared" si="2"/>
        <v>6.5018078390654601</v>
      </c>
      <c r="R8" s="62">
        <f t="shared" si="0"/>
        <v>269.27958561684324</v>
      </c>
      <c r="S8" s="62">
        <f ca="1">AVERAGE(OFFSET($R$3,0,0,'Données projet'!$E$9+1,1))-AVERAGE(OFFSET($H$3,0,0,'Données projet'!$E$9+1,1))</f>
        <v>405.75542653954562</v>
      </c>
      <c r="T8" s="62">
        <f t="shared" si="34"/>
        <v>278.21741231699929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1.2</v>
      </c>
      <c r="AI8" s="14">
        <f>IF('Données projet'!$A$62&gt;35,AI7+AH8-AQ7,IF(A8&lt;'Données projet'!$A$62,$AF$205^A8,IF(A8='Données projet'!$A$62,'Données projet'!$B$62,AI7+AH8-AQ7)))</f>
        <v>1.9743504858348202</v>
      </c>
      <c r="AJ8" s="14">
        <f>AI8*VLOOKUP('Données projet'!$B$10,Paramètres!$A$1:$I$89,3,0)*VLOOKUP('Données projet'!$B$10,Paramètres!$A$1:$I$89,5,0)</f>
        <v>1.5399933789511597</v>
      </c>
      <c r="AK8" s="14">
        <f t="shared" si="35"/>
        <v>0.67490667576854391</v>
      </c>
      <c r="AL8" s="22">
        <f t="shared" si="4"/>
        <v>3.8576175953034837</v>
      </c>
      <c r="AM8" s="62">
        <f t="shared" si="5"/>
        <v>266.63539537308128</v>
      </c>
      <c r="AN8" s="62">
        <f ca="1">AVERAGE(OFFSET($AM$3,0,0,'Données projet'!$E$10+1,1))-AVERAGE(OFFSET($H$3,0,0,'Données projet'!$E$10+1,1))</f>
        <v>216.57715548138577</v>
      </c>
      <c r="AO8" s="62">
        <f t="shared" si="36"/>
        <v>131.89900255449828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2.6666666666666665</v>
      </c>
      <c r="BD8" s="13">
        <f>IF('Données projet'!$A$88&gt;35,BD7+BC8-BL7,IF(A8&lt;'Données projet'!$A$88,$BA$205^A8,IF(A8='Données projet'!$A$88,'Données projet'!$B$88,BD7+BC8-BL7)))</f>
        <v>3.4199518933533928</v>
      </c>
      <c r="BE8" s="14">
        <f>BD8*VLOOKUP('Données projet'!$B$11,Paramètres!$A$1:$I$89,3,0)*VLOOKUP('Données projet'!$B$11,Paramètres!$A$1:$I$89,5,0)</f>
        <v>2.6675624768156463</v>
      </c>
      <c r="BF8" s="14">
        <f t="shared" si="37"/>
        <v>1.0966471776471767</v>
      </c>
      <c r="BG8" s="22">
        <f t="shared" si="7"/>
        <v>6.5559984815227494</v>
      </c>
      <c r="BH8" s="62">
        <f t="shared" si="8"/>
        <v>269.33377625930052</v>
      </c>
      <c r="BI8" s="62">
        <f ca="1">AVERAGE(OFFSET($BH$3,0,0,'Données projet'!$E$11+1,1))-AVERAGE(OFFSET($H$3,0,0,'Données projet'!$E$11+1,1))</f>
        <v>314.33416150877952</v>
      </c>
      <c r="BJ8" s="62">
        <f t="shared" si="38"/>
        <v>283.48738729114024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1.6</v>
      </c>
      <c r="BY8" s="13">
        <f>IF('Données projet'!$A$114&gt;35,BY7+BX8-CG7,IF(A8&lt;'Données projet'!$A$114,$BV$205^A8,IF(A8='Données projet'!$A$114,'Données projet'!$B$114,BY7+BX8-CG7)))</f>
        <v>2.3784142300054416</v>
      </c>
      <c r="BZ8" s="14">
        <f>BY8*VLOOKUP('Données projet'!$B$12,Paramètres!$A$1:$I$89,3,0)*VLOOKUP('Données projet'!$B$12,Paramètres!$A$1:$I$89,5,0)</f>
        <v>1.7438533134399898</v>
      </c>
      <c r="CA8" s="14">
        <f t="shared" si="39"/>
        <v>0.75326928201465837</v>
      </c>
      <c r="CB8" s="22">
        <f t="shared" si="10"/>
        <v>4.3491551870835119</v>
      </c>
      <c r="CC8" s="62">
        <f t="shared" si="11"/>
        <v>267.12693296486128</v>
      </c>
      <c r="CD8" s="62">
        <f ca="1">AVERAGE(OFFSET($CC$3,0,0,'Données projet'!$E$12+1,1))-AVERAGE(OFFSET($H$3,0,0,'Données projet'!$E$12+1,1))</f>
        <v>155.96038817644694</v>
      </c>
      <c r="CE8" s="62">
        <f t="shared" si="40"/>
        <v>225.49641371517163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1.1000000000000001</v>
      </c>
      <c r="CT8" s="13">
        <f>IF('Données projet'!$A$140&gt;35,CT7+CS8-DB7,IF(A8&lt;'Données projet'!$A$140,$CQ$205^A8,IF(A8='Données projet'!$A$140,'Données projet'!$B$140,CT7+CS8-DB7)))</f>
        <v>3.3166247903554016</v>
      </c>
      <c r="CU8" s="18">
        <f>CT8*VLOOKUP('Données projet'!$B$13,Paramètres!$A$1:$I$89,3,0)*VLOOKUP('Données projet'!$B$13,Paramètres!$A$1:$I$89,5,0)</f>
        <v>2.173052562640859</v>
      </c>
      <c r="CV8" s="14">
        <f t="shared" si="41"/>
        <v>0.91492884804015795</v>
      </c>
      <c r="CW8" s="22">
        <f t="shared" si="13"/>
        <v>5.3782342902694369</v>
      </c>
      <c r="CX8" s="62">
        <f t="shared" si="14"/>
        <v>268.15601206804723</v>
      </c>
      <c r="CY8" s="62">
        <f ca="1">AVERAGE(OFFSET($CX$3,0,0,'Données projet'!$E$13+1,1))-AVERAGE(OFFSET($H$3,0,0,'Données projet'!$E$13+1,1))</f>
        <v>184.06691966531622</v>
      </c>
      <c r="CZ8" s="62">
        <f t="shared" si="42"/>
        <v>269.61868559913404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2.1</v>
      </c>
      <c r="DO8" s="13">
        <f>IF('Données projet'!$A$166&gt;35,DO7+DN8-DW7,IF(A8&lt;'Données projet'!$A$166,$DL$205^A8,IF(A8='Données projet'!$A$166,'Données projet'!$B$166,DO7+DN8-DW7)))</f>
        <v>2.5457298950218314</v>
      </c>
      <c r="DP8" s="18">
        <f>DO8*VLOOKUP('Données projet'!$B$14,Paramètres!$A$1:$I$89,3,0)*VLOOKUP('Données projet'!$B$14,Paramètres!$A$1:$I$89,5,0)</f>
        <v>2.4622299544651152</v>
      </c>
      <c r="DQ8" s="14">
        <f t="shared" si="43"/>
        <v>1.021715601495419</v>
      </c>
      <c r="DR8" s="22">
        <f t="shared" si="16"/>
        <v>6.0678718432979295</v>
      </c>
      <c r="DS8" s="62">
        <f t="shared" si="17"/>
        <v>268.84564962107572</v>
      </c>
      <c r="DT8" s="62">
        <f ca="1">AVERAGE(OFFSET($DS$3,0,0,'Données projet'!$E$14+1,1))-AVERAGE(OFFSET($H$3,0,0,'Données projet'!$E$14+1,1))</f>
        <v>352.98835012800464</v>
      </c>
      <c r="DU8" s="62">
        <f t="shared" si="44"/>
        <v>244.45149244446094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projet'!$B$9,Paramètres!$A$1:$I$89,3,0)*VLOOKUP('Données projet'!$B$9,Paramètres!$A$1:$I$89,5,0)</f>
        <v>3.2775509376901719</v>
      </c>
      <c r="P9" s="14">
        <f t="shared" si="33"/>
        <v>1.315502139804245</v>
      </c>
      <c r="Q9" s="22">
        <f t="shared" si="2"/>
        <v>7.9995674433027766</v>
      </c>
      <c r="R9" s="62">
        <f t="shared" si="0"/>
        <v>271.99956744330279</v>
      </c>
      <c r="S9" s="62">
        <f ca="1">AVERAGE(OFFSET($R$3,0,0,'Données projet'!$E$9+1,1))-AVERAGE(OFFSET($H$3,0,0,'Données projet'!$E$9+1,1))</f>
        <v>405.75542653954562</v>
      </c>
      <c r="T9" s="62">
        <f t="shared" si="34"/>
        <v>278.21741231699929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1.2</v>
      </c>
      <c r="AI9" s="14">
        <f>IF('Données projet'!$A$62&gt;35,AI8+AH9-AQ8,IF(A9&lt;'Données projet'!$A$62,$AF$205^A9,IF(A9='Données projet'!$A$62,'Données projet'!$B$62,AI8+AH9-AQ8)))</f>
        <v>2.2620859438457455</v>
      </c>
      <c r="AJ9" s="14">
        <f>AI9*VLOOKUP('Données projet'!$B$10,Paramètres!$A$1:$I$89,3,0)*VLOOKUP('Données projet'!$B$10,Paramètres!$A$1:$I$89,5,0)</f>
        <v>1.7644270361996814</v>
      </c>
      <c r="AK9" s="14">
        <f t="shared" si="35"/>
        <v>0.76111643093920622</v>
      </c>
      <c r="AL9" s="22">
        <f t="shared" si="4"/>
        <v>4.3986548719335623</v>
      </c>
      <c r="AM9" s="62">
        <f t="shared" si="5"/>
        <v>268.39865487193356</v>
      </c>
      <c r="AN9" s="62">
        <f ca="1">AVERAGE(OFFSET($AM$3,0,0,'Données projet'!$E$10+1,1))-AVERAGE(OFFSET($H$3,0,0,'Données projet'!$E$10+1,1))</f>
        <v>216.57715548138577</v>
      </c>
      <c r="AO9" s="62">
        <f t="shared" si="36"/>
        <v>131.89900255449828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2.6666666666666665</v>
      </c>
      <c r="BD9" s="13">
        <f>IF('Données projet'!$A$88&gt;35,BD8+BC9-BL8,IF(A9&lt;'Données projet'!$A$88,$BA$205^A9,IF(A9='Données projet'!$A$88,'Données projet'!$B$88,BD8+BC9-BL8)))</f>
        <v>4.3734482957731098</v>
      </c>
      <c r="BE9" s="14">
        <f>BD9*VLOOKUP('Données projet'!$B$11,Paramètres!$A$1:$I$89,3,0)*VLOOKUP('Données projet'!$B$11,Paramètres!$A$1:$I$89,5,0)</f>
        <v>3.4112896707030256</v>
      </c>
      <c r="BF9" s="14">
        <f t="shared" si="37"/>
        <v>1.3628213830192535</v>
      </c>
      <c r="BG9" s="22">
        <f t="shared" si="7"/>
        <v>8.3149100852329703</v>
      </c>
      <c r="BH9" s="62">
        <f t="shared" si="8"/>
        <v>272.31491008523295</v>
      </c>
      <c r="BI9" s="62">
        <f ca="1">AVERAGE(OFFSET($BH$3,0,0,'Données projet'!$E$11+1,1))-AVERAGE(OFFSET($H$3,0,0,'Données projet'!$E$11+1,1))</f>
        <v>314.33416150877952</v>
      </c>
      <c r="BJ9" s="62">
        <f t="shared" si="38"/>
        <v>283.48738729114024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1.6</v>
      </c>
      <c r="BY9" s="13">
        <f>IF('Données projet'!$A$114&gt;35,BY8+BX9-CG8,IF(A9&lt;'Données projet'!$A$114,$BV$205^A9,IF(A9='Données projet'!$A$114,'Données projet'!$B$114,BY8+BX9-CG8)))</f>
        <v>2.8284271247461894</v>
      </c>
      <c r="BZ9" s="14">
        <f>BY9*VLOOKUP('Données projet'!$B$12,Paramètres!$A$1:$I$89,3,0)*VLOOKUP('Données projet'!$B$12,Paramètres!$A$1:$I$89,5,0)</f>
        <v>2.0738027678639059</v>
      </c>
      <c r="CA9" s="14">
        <f t="shared" si="39"/>
        <v>0.87790552759418894</v>
      </c>
      <c r="CB9" s="22">
        <f t="shared" si="10"/>
        <v>5.1408919479228485</v>
      </c>
      <c r="CC9" s="62">
        <f t="shared" si="11"/>
        <v>269.14089194792285</v>
      </c>
      <c r="CD9" s="62">
        <f ca="1">AVERAGE(OFFSET($CC$3,0,0,'Données projet'!$E$12+1,1))-AVERAGE(OFFSET($H$3,0,0,'Données projet'!$E$12+1,1))</f>
        <v>155.96038817644694</v>
      </c>
      <c r="CE9" s="62">
        <f t="shared" si="40"/>
        <v>225.49641371517163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1.1000000000000001</v>
      </c>
      <c r="CT9" s="13">
        <f>IF('Données projet'!$A$140&gt;35,CT8+CS9-DB8,IF(A9&lt;'Données projet'!$A$140,$CQ$205^A9,IF(A9='Données projet'!$A$140,'Données projet'!$B$140,CT8+CS9-DB8)))</f>
        <v>4.2153691330919028</v>
      </c>
      <c r="CU9" s="18">
        <f>CT9*VLOOKUP('Données projet'!$B$13,Paramètres!$A$1:$I$89,3,0)*VLOOKUP('Données projet'!$B$13,Paramètres!$A$1:$I$89,5,0)</f>
        <v>2.7619098560018145</v>
      </c>
      <c r="CV9" s="14">
        <f t="shared" si="41"/>
        <v>1.1308494182070246</v>
      </c>
      <c r="CW9" s="22">
        <f t="shared" si="13"/>
        <v>6.7798890692470613</v>
      </c>
      <c r="CX9" s="62">
        <f t="shared" si="14"/>
        <v>270.77988906924708</v>
      </c>
      <c r="CY9" s="62">
        <f ca="1">AVERAGE(OFFSET($CX$3,0,0,'Données projet'!$E$13+1,1))-AVERAGE(OFFSET($H$3,0,0,'Données projet'!$E$13+1,1))</f>
        <v>184.06691966531622</v>
      </c>
      <c r="CZ9" s="62">
        <f t="shared" si="42"/>
        <v>269.61868559913404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2.1</v>
      </c>
      <c r="DO9" s="13">
        <f>IF('Données projet'!$A$166&gt;35,DO8+DN9-DW8,IF(A9&lt;'Données projet'!$A$166,$DL$205^A9,IF(A9='Données projet'!$A$166,'Données projet'!$B$166,DO8+DN9-DW8)))</f>
        <v>3.0688438220956993</v>
      </c>
      <c r="DP9" s="18">
        <f>DO9*VLOOKUP('Données projet'!$B$14,Paramètres!$A$1:$I$89,3,0)*VLOOKUP('Données projet'!$B$14,Paramètres!$A$1:$I$89,5,0)</f>
        <v>2.9681857447309605</v>
      </c>
      <c r="DQ9" s="14">
        <f t="shared" si="43"/>
        <v>1.2051613041728233</v>
      </c>
      <c r="DR9" s="22">
        <f t="shared" si="16"/>
        <v>7.2685794435074236</v>
      </c>
      <c r="DS9" s="62">
        <f t="shared" si="17"/>
        <v>271.26857944350741</v>
      </c>
      <c r="DT9" s="62">
        <f ca="1">AVERAGE(OFFSET($DS$3,0,0,'Données projet'!$E$14+1,1))-AVERAGE(OFFSET($H$3,0,0,'Données projet'!$E$14+1,1))</f>
        <v>352.98835012800464</v>
      </c>
      <c r="DU9" s="62">
        <f t="shared" si="44"/>
        <v>244.45149244446094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projet'!$B$9,Paramètres!$A$1:$I$89,3,0)*VLOOKUP('Données projet'!$B$9,Paramètres!$A$1:$I$89,5,0)</f>
        <v>4.0617724818240486</v>
      </c>
      <c r="P10" s="14">
        <f t="shared" si="33"/>
        <v>1.590058719758437</v>
      </c>
      <c r="Q10" s="22">
        <f t="shared" si="2"/>
        <v>9.8436060094228282</v>
      </c>
      <c r="R10" s="62">
        <f t="shared" si="0"/>
        <v>275.06582823164507</v>
      </c>
      <c r="S10" s="62">
        <f ca="1">AVERAGE(OFFSET($R$3,0,0,'Données projet'!$E$9+1,1))-AVERAGE(OFFSET($H$3,0,0,'Données projet'!$E$9+1,1))</f>
        <v>405.75542653954562</v>
      </c>
      <c r="T10" s="62">
        <f t="shared" si="34"/>
        <v>278.21741231699929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1.2</v>
      </c>
      <c r="AI10" s="14">
        <f>IF('Données projet'!$A$62&gt;35,AI9+AH10-AQ9,IF(A10&lt;'Données projet'!$A$62,$AF$205^A10,IF(A10='Données projet'!$A$62,'Données projet'!$B$62,AI9+AH10-AQ9)))</f>
        <v>2.5917550374450604</v>
      </c>
      <c r="AJ10" s="14">
        <f>AI10*VLOOKUP('Données projet'!$B$10,Paramètres!$A$1:$I$89,3,0)*VLOOKUP('Données projet'!$B$10,Paramètres!$A$1:$I$89,5,0)</f>
        <v>2.021568929207147</v>
      </c>
      <c r="AK10" s="14">
        <f t="shared" si="35"/>
        <v>0.85833825956153864</v>
      </c>
      <c r="AL10" s="22">
        <f t="shared" si="4"/>
        <v>5.0158383537721276</v>
      </c>
      <c r="AM10" s="62">
        <f t="shared" si="5"/>
        <v>270.23806057599438</v>
      </c>
      <c r="AN10" s="62">
        <f ca="1">AVERAGE(OFFSET($AM$3,0,0,'Données projet'!$E$10+1,1))-AVERAGE(OFFSET($H$3,0,0,'Données projet'!$E$10+1,1))</f>
        <v>216.57715548138577</v>
      </c>
      <c r="AO10" s="62">
        <f t="shared" si="36"/>
        <v>131.89900255449828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2.6666666666666665</v>
      </c>
      <c r="BD10" s="13">
        <f>IF('Données projet'!$A$88&gt;35,BD9+BC10-BL9,IF(A10&lt;'Données projet'!$A$88,$BA$205^A10,IF(A10='Données projet'!$A$88,'Données projet'!$B$88,BD9+BC10-BL9)))</f>
        <v>5.5927833467405659</v>
      </c>
      <c r="BE10" s="14">
        <f>BD10*VLOOKUP('Données projet'!$B$11,Paramètres!$A$1:$I$89,3,0)*VLOOKUP('Données projet'!$B$11,Paramètres!$A$1:$I$89,5,0)</f>
        <v>4.3623710104576414</v>
      </c>
      <c r="BF10" s="14">
        <f t="shared" si="37"/>
        <v>1.6936004212396314</v>
      </c>
      <c r="BG10" s="22">
        <f t="shared" si="7"/>
        <v>10.54748357687275</v>
      </c>
      <c r="BH10" s="62">
        <f t="shared" si="8"/>
        <v>275.76970579909499</v>
      </c>
      <c r="BI10" s="62">
        <f ca="1">AVERAGE(OFFSET($BH$3,0,0,'Données projet'!$E$11+1,1))-AVERAGE(OFFSET($H$3,0,0,'Données projet'!$E$11+1,1))</f>
        <v>314.33416150877952</v>
      </c>
      <c r="BJ10" s="62">
        <f t="shared" si="38"/>
        <v>283.48738729114024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1.6</v>
      </c>
      <c r="BY10" s="13">
        <f>IF('Données projet'!$A$114&gt;35,BY9+BX10-CG9,IF(A10&lt;'Données projet'!$A$114,$BV$205^A10,IF(A10='Données projet'!$A$114,'Données projet'!$B$114,BY9+BX10-CG9)))</f>
        <v>3.3635856610148567</v>
      </c>
      <c r="BZ10" s="14">
        <f>BY10*VLOOKUP('Données projet'!$B$12,Paramètres!$A$1:$I$89,3,0)*VLOOKUP('Données projet'!$B$12,Paramètres!$A$1:$I$89,5,0)</f>
        <v>2.4661810066560927</v>
      </c>
      <c r="CA10" s="14">
        <f t="shared" si="39"/>
        <v>1.0231641376893863</v>
      </c>
      <c r="CB10" s="22">
        <f t="shared" si="10"/>
        <v>6.077276126401709</v>
      </c>
      <c r="CC10" s="62">
        <f t="shared" si="11"/>
        <v>271.29949834862396</v>
      </c>
      <c r="CD10" s="62">
        <f ca="1">AVERAGE(OFFSET($CC$3,0,0,'Données projet'!$E$12+1,1))-AVERAGE(OFFSET($H$3,0,0,'Données projet'!$E$12+1,1))</f>
        <v>155.96038817644694</v>
      </c>
      <c r="CE10" s="62">
        <f t="shared" si="40"/>
        <v>225.49641371517163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1.1000000000000001</v>
      </c>
      <c r="CT10" s="13">
        <f>IF('Données projet'!$A$140&gt;35,CT9+CS10-DB9,IF(A10&lt;'Données projet'!$A$140,$CQ$205^A10,IF(A10='Données projet'!$A$140,'Données projet'!$B$140,CT9+CS10-DB9)))</f>
        <v>5.3576566694841175</v>
      </c>
      <c r="CU10" s="18">
        <f>CT10*VLOOKUP('Données projet'!$B$13,Paramètres!$A$1:$I$89,3,0)*VLOOKUP('Données projet'!$B$13,Paramètres!$A$1:$I$89,5,0)</f>
        <v>3.510336649845994</v>
      </c>
      <c r="CV10" s="14">
        <f t="shared" si="41"/>
        <v>1.397726620379814</v>
      </c>
      <c r="CW10" s="22">
        <f t="shared" si="13"/>
        <v>8.5482101956432839</v>
      </c>
      <c r="CX10" s="62">
        <f t="shared" si="14"/>
        <v>273.77043241786549</v>
      </c>
      <c r="CY10" s="62">
        <f ca="1">AVERAGE(OFFSET($CX$3,0,0,'Données projet'!$E$13+1,1))-AVERAGE(OFFSET($H$3,0,0,'Données projet'!$E$13+1,1))</f>
        <v>184.06691966531622</v>
      </c>
      <c r="CZ10" s="62">
        <f t="shared" si="42"/>
        <v>269.61868559913404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2.1</v>
      </c>
      <c r="DO10" s="13">
        <f>IF('Données projet'!$A$166&gt;35,DO9+DN10-DW9,IF(A10&lt;'Données projet'!$A$166,$DL$205^A10,IF(A10='Données projet'!$A$166,'Données projet'!$B$166,DO9+DN10-DW9)))</f>
        <v>3.6994507637402658</v>
      </c>
      <c r="DP10" s="18">
        <f>DO10*VLOOKUP('Données projet'!$B$14,Paramètres!$A$1:$I$89,3,0)*VLOOKUP('Données projet'!$B$14,Paramètres!$A$1:$I$89,5,0)</f>
        <v>3.5781087786895851</v>
      </c>
      <c r="DQ10" s="14">
        <f t="shared" si="43"/>
        <v>1.4215440842341414</v>
      </c>
      <c r="DR10" s="22">
        <f t="shared" si="16"/>
        <v>8.707728736258824</v>
      </c>
      <c r="DS10" s="62">
        <f t="shared" si="17"/>
        <v>273.92995095848107</v>
      </c>
      <c r="DT10" s="62">
        <f ca="1">AVERAGE(OFFSET($DS$3,0,0,'Données projet'!$E$14+1,1))-AVERAGE(OFFSET($H$3,0,0,'Données projet'!$E$14+1,1))</f>
        <v>352.98835012800464</v>
      </c>
      <c r="DU10" s="62">
        <f t="shared" si="44"/>
        <v>244.45149244446094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projet'!$B$9,Paramètres!$A$1:$I$89,3,0)*VLOOKUP('Données projet'!$B$9,Paramètres!$A$1:$I$89,5,0)</f>
        <v>5.0336351769196082</v>
      </c>
      <c r="P11" s="14">
        <f t="shared" si="33"/>
        <v>1.9219176128866391</v>
      </c>
      <c r="Q11" s="22">
        <f t="shared" si="2"/>
        <v>12.11425444224588</v>
      </c>
      <c r="R11" s="62">
        <f t="shared" si="0"/>
        <v>278.55869888669031</v>
      </c>
      <c r="S11" s="62">
        <f ca="1">AVERAGE(OFFSET($R$3,0,0,'Données projet'!$E$9+1,1))-AVERAGE(OFFSET($H$3,0,0,'Données projet'!$E$9+1,1))</f>
        <v>405.75542653954562</v>
      </c>
      <c r="T11" s="62">
        <f t="shared" si="34"/>
        <v>278.21741231699929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1.2</v>
      </c>
      <c r="AI11" s="14">
        <f>IF('Données projet'!$A$62&gt;35,AI10+AH11-AQ10,IF(A11&lt;'Données projet'!$A$62,$AF$205^A11,IF(A11='Données projet'!$A$62,'Données projet'!$B$62,AI10+AH11-AQ10)))</f>
        <v>2.9694690391391689</v>
      </c>
      <c r="AJ11" s="14">
        <f>AI11*VLOOKUP('Données projet'!$B$10,Paramètres!$A$1:$I$89,3,0)*VLOOKUP('Données projet'!$B$10,Paramètres!$A$1:$I$89,5,0)</f>
        <v>2.316185850528552</v>
      </c>
      <c r="AK11" s="14">
        <f t="shared" si="35"/>
        <v>0.96797879782729113</v>
      </c>
      <c r="AL11" s="22">
        <f t="shared" si="4"/>
        <v>5.719920095886426</v>
      </c>
      <c r="AM11" s="62">
        <f t="shared" si="5"/>
        <v>272.16436454033089</v>
      </c>
      <c r="AN11" s="62">
        <f ca="1">AVERAGE(OFFSET($AM$3,0,0,'Données projet'!$E$10+1,1))-AVERAGE(OFFSET($H$3,0,0,'Données projet'!$E$10+1,1))</f>
        <v>216.57715548138577</v>
      </c>
      <c r="AO11" s="62">
        <f t="shared" si="36"/>
        <v>131.89900255449828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2.6666666666666665</v>
      </c>
      <c r="BD11" s="13">
        <f>IF('Données projet'!$A$88&gt;35,BD10+BC11-BL10,IF(A11&lt;'Données projet'!$A$88,$BA$205^A11,IF(A11='Données projet'!$A$88,'Données projet'!$B$88,BD10+BC11-BL10)))</f>
        <v>7.1520739352994367</v>
      </c>
      <c r="BE11" s="14">
        <f>BD11*VLOOKUP('Données projet'!$B$11,Paramètres!$A$1:$I$89,3,0)*VLOOKUP('Données projet'!$B$11,Paramètres!$A$1:$I$89,5,0)</f>
        <v>5.5786176695335605</v>
      </c>
      <c r="BF11" s="14">
        <f t="shared" si="37"/>
        <v>2.1046649418345189</v>
      </c>
      <c r="BG11" s="22">
        <f t="shared" si="7"/>
        <v>13.381717214799407</v>
      </c>
      <c r="BH11" s="62">
        <f t="shared" si="8"/>
        <v>279.82616165924384</v>
      </c>
      <c r="BI11" s="62">
        <f ca="1">AVERAGE(OFFSET($BH$3,0,0,'Données projet'!$E$11+1,1))-AVERAGE(OFFSET($H$3,0,0,'Données projet'!$E$11+1,1))</f>
        <v>314.33416150877952</v>
      </c>
      <c r="BJ11" s="62">
        <f t="shared" si="38"/>
        <v>283.48738729114024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1.6</v>
      </c>
      <c r="BY11" s="13">
        <f>IF('Données projet'!$A$114&gt;35,BY10+BX11-CG10,IF(A11&lt;'Données projet'!$A$114,$BV$205^A11,IF(A11='Données projet'!$A$114,'Données projet'!$B$114,BY10+BX11-CG10)))</f>
        <v>3.9999999999999982</v>
      </c>
      <c r="BZ11" s="14">
        <f>BY11*VLOOKUP('Données projet'!$B$12,Paramètres!$A$1:$I$89,3,0)*VLOOKUP('Données projet'!$B$12,Paramètres!$A$1:$I$89,5,0)</f>
        <v>2.9327999999999985</v>
      </c>
      <c r="CA11" s="14">
        <f t="shared" si="39"/>
        <v>1.1924572972247851</v>
      </c>
      <c r="CB11" s="22">
        <f t="shared" si="10"/>
        <v>7.1848231259998316</v>
      </c>
      <c r="CC11" s="62">
        <f t="shared" si="11"/>
        <v>273.62926757044431</v>
      </c>
      <c r="CD11" s="62">
        <f ca="1">AVERAGE(OFFSET($CC$3,0,0,'Données projet'!$E$12+1,1))-AVERAGE(OFFSET($H$3,0,0,'Données projet'!$E$12+1,1))</f>
        <v>155.96038817644694</v>
      </c>
      <c r="CE11" s="62">
        <f t="shared" si="40"/>
        <v>225.49641371517163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1.1000000000000001</v>
      </c>
      <c r="CT11" s="13">
        <f>IF('Données projet'!$A$140&gt;35,CT10+CS11-DB10,IF(A11&lt;'Données projet'!$A$140,$CQ$205^A11,IF(A11='Données projet'!$A$140,'Données projet'!$B$140,CT10+CS11-DB10)))</f>
        <v>6.8094831275223076</v>
      </c>
      <c r="CU11" s="18">
        <f>CT11*VLOOKUP('Données projet'!$B$13,Paramètres!$A$1:$I$89,3,0)*VLOOKUP('Données projet'!$B$13,Paramètres!$A$1:$I$89,5,0)</f>
        <v>4.4615733451526163</v>
      </c>
      <c r="CV11" s="14">
        <f t="shared" si="41"/>
        <v>1.7275860727911023</v>
      </c>
      <c r="CW11" s="22">
        <f t="shared" si="13"/>
        <v>10.779452652918643</v>
      </c>
      <c r="CX11" s="62">
        <f t="shared" si="14"/>
        <v>277.22389709736308</v>
      </c>
      <c r="CY11" s="62">
        <f ca="1">AVERAGE(OFFSET($CX$3,0,0,'Données projet'!$E$13+1,1))-AVERAGE(OFFSET($H$3,0,0,'Données projet'!$E$13+1,1))</f>
        <v>184.06691966531622</v>
      </c>
      <c r="CZ11" s="62">
        <f t="shared" si="42"/>
        <v>269.61868559913404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2.1</v>
      </c>
      <c r="DO11" s="13">
        <f>IF('Données projet'!$A$166&gt;35,DO10+DN11-DW10,IF(A11&lt;'Données projet'!$A$166,$DL$205^A11,IF(A11='Données projet'!$A$166,'Données projet'!$B$166,DO10+DN11-DW10)))</f>
        <v>4.4596391171162209</v>
      </c>
      <c r="DP11" s="18">
        <f>DO11*VLOOKUP('Données projet'!$B$14,Paramètres!$A$1:$I$89,3,0)*VLOOKUP('Données projet'!$B$14,Paramètres!$A$1:$I$89,5,0)</f>
        <v>4.3133629540748091</v>
      </c>
      <c r="DQ11" s="14">
        <f t="shared" si="43"/>
        <v>1.6767776864592203</v>
      </c>
      <c r="DR11" s="22">
        <f t="shared" si="16"/>
        <v>10.432828282263435</v>
      </c>
      <c r="DS11" s="62">
        <f t="shared" si="17"/>
        <v>276.87727272670787</v>
      </c>
      <c r="DT11" s="62">
        <f ca="1">AVERAGE(OFFSET($DS$3,0,0,'Données projet'!$E$14+1,1))-AVERAGE(OFFSET($H$3,0,0,'Données projet'!$E$14+1,1))</f>
        <v>352.98835012800464</v>
      </c>
      <c r="DU11" s="62">
        <f t="shared" si="44"/>
        <v>244.45149244446094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projet'!$B$9,Paramètres!$A$1:$I$89,3,0)*VLOOKUP('Données projet'!$B$9,Paramètres!$A$1:$I$89,5,0)</f>
        <v>6.2380360317336141</v>
      </c>
      <c r="P12" s="14">
        <f t="shared" si="33"/>
        <v>2.3230383034439352</v>
      </c>
      <c r="Q12" s="22">
        <f t="shared" si="2"/>
        <v>14.910537800434229</v>
      </c>
      <c r="R12" s="62">
        <f t="shared" si="0"/>
        <v>282.5772044671009</v>
      </c>
      <c r="S12" s="62">
        <f ca="1">AVERAGE(OFFSET($R$3,0,0,'Données projet'!$E$9+1,1))-AVERAGE(OFFSET($H$3,0,0,'Données projet'!$E$9+1,1))</f>
        <v>405.75542653954562</v>
      </c>
      <c r="T12" s="62">
        <f t="shared" si="34"/>
        <v>278.21741231699929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1.2</v>
      </c>
      <c r="AI12" s="14">
        <f>IF('Données projet'!$A$62&gt;35,AI11+AH12-AQ11,IF(A12&lt;'Données projet'!$A$62,$AF$205^A12,IF(A12='Données projet'!$A$62,'Données projet'!$B$62,AI11+AH12-AQ11)))</f>
        <v>3.4022298585357786</v>
      </c>
      <c r="AJ12" s="14">
        <f>AI12*VLOOKUP('Données projet'!$B$10,Paramètres!$A$1:$I$89,3,0)*VLOOKUP('Données projet'!$B$10,Paramètres!$A$1:$I$89,5,0)</f>
        <v>2.6537392896579073</v>
      </c>
      <c r="AK12" s="14">
        <f t="shared" si="35"/>
        <v>1.0916243597504351</v>
      </c>
      <c r="AL12" s="22">
        <f t="shared" si="4"/>
        <v>6.5231750227195286</v>
      </c>
      <c r="AM12" s="62">
        <f t="shared" si="5"/>
        <v>274.18984168938624</v>
      </c>
      <c r="AN12" s="62">
        <f ca="1">AVERAGE(OFFSET($AM$3,0,0,'Données projet'!$E$10+1,1))-AVERAGE(OFFSET($H$3,0,0,'Données projet'!$E$10+1,1))</f>
        <v>216.57715548138577</v>
      </c>
      <c r="AO12" s="62">
        <f t="shared" si="36"/>
        <v>131.89900255449828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2.6666666666666665</v>
      </c>
      <c r="BD12" s="13">
        <f>IF('Données projet'!$A$88&gt;35,BD11+BC12-BL11,IF(A12&lt;'Données projet'!$A$88,$BA$205^A12,IF(A12='Données projet'!$A$88,'Données projet'!$B$88,BD11+BC12-BL11)))</f>
        <v>9.1461010385465205</v>
      </c>
      <c r="BE12" s="14">
        <f>BD12*VLOOKUP('Données projet'!$B$11,Paramètres!$A$1:$I$89,3,0)*VLOOKUP('Données projet'!$B$11,Paramètres!$A$1:$I$89,5,0)</f>
        <v>7.1339588100662858</v>
      </c>
      <c r="BF12" s="14">
        <f t="shared" si="37"/>
        <v>2.6155015444227643</v>
      </c>
      <c r="BG12" s="22">
        <f t="shared" si="7"/>
        <v>16.980310117401761</v>
      </c>
      <c r="BH12" s="62">
        <f t="shared" si="8"/>
        <v>284.64697678406844</v>
      </c>
      <c r="BI12" s="62">
        <f ca="1">AVERAGE(OFFSET($BH$3,0,0,'Données projet'!$E$11+1,1))-AVERAGE(OFFSET($H$3,0,0,'Données projet'!$E$11+1,1))</f>
        <v>314.33416150877952</v>
      </c>
      <c r="BJ12" s="62">
        <f t="shared" si="38"/>
        <v>283.48738729114024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1.6</v>
      </c>
      <c r="BY12" s="13">
        <f>IF('Données projet'!$A$114&gt;35,BY11+BX12-CG11,IF(A12&lt;'Données projet'!$A$114,$BV$205^A12,IF(A12='Données projet'!$A$114,'Données projet'!$B$114,BY11+BX12-CG11)))</f>
        <v>4.7568284600108823</v>
      </c>
      <c r="BZ12" s="14">
        <f>BY12*VLOOKUP('Données projet'!$B$12,Paramètres!$A$1:$I$89,3,0)*VLOOKUP('Données projet'!$B$12,Paramètres!$A$1:$I$89,5,0)</f>
        <v>3.4877066268799788</v>
      </c>
      <c r="CA12" s="14">
        <f t="shared" si="39"/>
        <v>1.3897617726475855</v>
      </c>
      <c r="CB12" s="22">
        <f t="shared" si="10"/>
        <v>8.4949241291771731</v>
      </c>
      <c r="CC12" s="62">
        <f t="shared" si="11"/>
        <v>276.16159079584384</v>
      </c>
      <c r="CD12" s="62">
        <f ca="1">AVERAGE(OFFSET($CC$3,0,0,'Données projet'!$E$12+1,1))-AVERAGE(OFFSET($H$3,0,0,'Données projet'!$E$12+1,1))</f>
        <v>155.96038817644694</v>
      </c>
      <c r="CE12" s="62">
        <f t="shared" si="40"/>
        <v>225.49641371517163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1.1000000000000001</v>
      </c>
      <c r="CT12" s="13">
        <f>IF('Données projet'!$A$140&gt;35,CT11+CS12-DB11,IF(A12&lt;'Données projet'!$A$140,$CQ$205^A12,IF(A12='Données projet'!$A$140,'Données projet'!$B$140,CT11+CS12-DB11)))</f>
        <v>8.6547278641645029</v>
      </c>
      <c r="CU12" s="18">
        <f>CT12*VLOOKUP('Données projet'!$B$13,Paramètres!$A$1:$I$89,3,0)*VLOOKUP('Données projet'!$B$13,Paramètres!$A$1:$I$89,5,0)</f>
        <v>5.6705776966005823</v>
      </c>
      <c r="CV12" s="14">
        <f t="shared" si="41"/>
        <v>2.1352914049034637</v>
      </c>
      <c r="CW12" s="22">
        <f t="shared" si="13"/>
        <v>13.59522201845288</v>
      </c>
      <c r="CX12" s="62">
        <f t="shared" si="14"/>
        <v>281.26188868511957</v>
      </c>
      <c r="CY12" s="62">
        <f ca="1">AVERAGE(OFFSET($CX$3,0,0,'Données projet'!$E$13+1,1))-AVERAGE(OFFSET($H$3,0,0,'Données projet'!$E$13+1,1))</f>
        <v>184.06691966531622</v>
      </c>
      <c r="CZ12" s="62">
        <f t="shared" si="42"/>
        <v>269.61868559913404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2.1</v>
      </c>
      <c r="DO12" s="13">
        <f>IF('Données projet'!$A$166&gt;35,DO11+DN12-DW11,IF(A12&lt;'Données projet'!$A$166,$DL$205^A12,IF(A12='Données projet'!$A$166,'Données projet'!$B$166,DO11+DN12-DW11)))</f>
        <v>5.3760361537574148</v>
      </c>
      <c r="DP12" s="18">
        <f>DO12*VLOOKUP('Données projet'!$B$14,Paramètres!$A$1:$I$89,3,0)*VLOOKUP('Données projet'!$B$14,Paramètres!$A$1:$I$89,5,0)</f>
        <v>5.1997021679141717</v>
      </c>
      <c r="DQ12" s="14">
        <f t="shared" si="43"/>
        <v>1.977837649208241</v>
      </c>
      <c r="DR12" s="22">
        <f t="shared" si="16"/>
        <v>12.500881848154869</v>
      </c>
      <c r="DS12" s="62">
        <f t="shared" si="17"/>
        <v>280.16754851482153</v>
      </c>
      <c r="DT12" s="62">
        <f ca="1">AVERAGE(OFFSET($DS$3,0,0,'Données projet'!$E$14+1,1))-AVERAGE(OFFSET($H$3,0,0,'Données projet'!$E$14+1,1))</f>
        <v>352.98835012800464</v>
      </c>
      <c r="DU12" s="62">
        <f t="shared" si="44"/>
        <v>244.45149244446094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projet'!$B$9,Paramètres!$A$1:$I$89,3,0)*VLOOKUP('Données projet'!$B$9,Paramètres!$A$1:$I$89,5,0)</f>
        <v>7.7306145887633031</v>
      </c>
      <c r="P13" s="14">
        <f t="shared" si="33"/>
        <v>2.8078763226288115</v>
      </c>
      <c r="Q13" s="22">
        <f t="shared" si="2"/>
        <v>18.354538337341264</v>
      </c>
      <c r="R13" s="62">
        <f t="shared" si="0"/>
        <v>287.2434272262301</v>
      </c>
      <c r="S13" s="62">
        <f ca="1">AVERAGE(OFFSET($R$3,0,0,'Données projet'!$E$9+1,1))-AVERAGE(OFFSET($H$3,0,0,'Données projet'!$E$9+1,1))</f>
        <v>405.75542653954562</v>
      </c>
      <c r="T13" s="62">
        <f t="shared" si="34"/>
        <v>278.21741231699929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1.2</v>
      </c>
      <c r="AI13" s="14">
        <f>IF('Données projet'!$A$62&gt;35,AI12+AH13-AQ12,IF(A13&lt;'Données projet'!$A$62,$AF$205^A13,IF(A13='Données projet'!$A$62,'Données projet'!$B$62,AI12+AH13-AQ12)))</f>
        <v>3.8980598409161908</v>
      </c>
      <c r="AJ13" s="14">
        <f>AI13*VLOOKUP('Données projet'!$B$10,Paramètres!$A$1:$I$89,3,0)*VLOOKUP('Données projet'!$B$10,Paramètres!$A$1:$I$89,5,0)</f>
        <v>3.0404866759146292</v>
      </c>
      <c r="AK13" s="14">
        <f t="shared" si="35"/>
        <v>1.2310638884604614</v>
      </c>
      <c r="AL13" s="22">
        <f t="shared" si="4"/>
        <v>7.4396172329532817</v>
      </c>
      <c r="AM13" s="62">
        <f t="shared" si="5"/>
        <v>276.32850612184211</v>
      </c>
      <c r="AN13" s="62">
        <f ca="1">AVERAGE(OFFSET($AM$3,0,0,'Données projet'!$E$10+1,1))-AVERAGE(OFFSET($H$3,0,0,'Données projet'!$E$10+1,1))</f>
        <v>216.57715548138577</v>
      </c>
      <c r="AO13" s="62">
        <f t="shared" si="36"/>
        <v>131.89900255449828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2.6666666666666665</v>
      </c>
      <c r="BD13" s="13">
        <f>IF('Données projet'!$A$88&gt;35,BD12+BC13-BL12,IF(A13&lt;'Données projet'!$A$88,$BA$205^A13,IF(A13='Données projet'!$A$88,'Données projet'!$B$88,BD12+BC13-BL12)))</f>
        <v>11.696070952851455</v>
      </c>
      <c r="BE13" s="14">
        <f>BD13*VLOOKUP('Données projet'!$B$11,Paramètres!$A$1:$I$89,3,0)*VLOOKUP('Données projet'!$B$11,Paramètres!$A$1:$I$89,5,0)</f>
        <v>9.1229353432241354</v>
      </c>
      <c r="BF13" s="14">
        <f t="shared" si="37"/>
        <v>3.2503265450485803</v>
      </c>
      <c r="BG13" s="22">
        <f t="shared" si="7"/>
        <v>21.550097788741649</v>
      </c>
      <c r="BH13" s="62">
        <f t="shared" si="8"/>
        <v>290.43898667763051</v>
      </c>
      <c r="BI13" s="62">
        <f ca="1">AVERAGE(OFFSET($BH$3,0,0,'Données projet'!$E$11+1,1))-AVERAGE(OFFSET($H$3,0,0,'Données projet'!$E$11+1,1))</f>
        <v>314.33416150877952</v>
      </c>
      <c r="BJ13" s="62">
        <f t="shared" si="38"/>
        <v>283.48738729114024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1.6</v>
      </c>
      <c r="BY13" s="13">
        <f>IF('Données projet'!$A$114&gt;35,BY12+BX13-CG12,IF(A13&lt;'Données projet'!$A$114,$BV$205^A13,IF(A13='Données projet'!$A$114,'Données projet'!$B$114,BY12+BX13-CG12)))</f>
        <v>5.656854249492377</v>
      </c>
      <c r="BZ13" s="14">
        <f>BY13*VLOOKUP('Données projet'!$B$12,Paramètres!$A$1:$I$89,3,0)*VLOOKUP('Données projet'!$B$12,Paramètres!$A$1:$I$89,5,0)</f>
        <v>4.147605535727811</v>
      </c>
      <c r="CA13" s="14">
        <f t="shared" si="39"/>
        <v>1.6197123278188734</v>
      </c>
      <c r="CB13" s="22">
        <f t="shared" si="10"/>
        <v>10.044745279010474</v>
      </c>
      <c r="CC13" s="62">
        <f t="shared" si="11"/>
        <v>278.93363416789936</v>
      </c>
      <c r="CD13" s="62">
        <f ca="1">AVERAGE(OFFSET($CC$3,0,0,'Données projet'!$E$12+1,1))-AVERAGE(OFFSET($H$3,0,0,'Données projet'!$E$12+1,1))</f>
        <v>155.96038817644694</v>
      </c>
      <c r="CE13" s="62">
        <f t="shared" si="40"/>
        <v>225.49641371517163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>
        <f>VLOOKUP(A13,'Données projet'!$A$139:$I$159,2,0)</f>
        <v>11</v>
      </c>
      <c r="CR13" s="13">
        <f>VLOOKUP(A13,'Données projet'!$A$139:$I$159,9,0)</f>
        <v>1.1000000000000001</v>
      </c>
      <c r="CS13" s="13">
        <f t="array" ref="CS13">INDEX(CR:CR,MIN(IF(ISNUMBER(CR13:CR209),ROW(CR13:CR209),"")))</f>
        <v>1.1000000000000001</v>
      </c>
      <c r="CT13" s="13">
        <f>IF('Données projet'!$A$140&gt;35,CT12+CS13-DB12,IF(A13&lt;'Données projet'!$A$140,$CQ$205^A13,IF(A13='Données projet'!$A$140,'Données projet'!$B$140,CT12+CS13-DB12)))</f>
        <v>11</v>
      </c>
      <c r="CU13" s="18">
        <f>CT13*VLOOKUP('Données projet'!$B$13,Paramètres!$A$1:$I$89,3,0)*VLOOKUP('Données projet'!$B$13,Paramètres!$A$1:$I$89,5,0)</f>
        <v>7.2072000000000003</v>
      </c>
      <c r="CV13" s="14">
        <f t="shared" si="41"/>
        <v>2.6392140198770462</v>
      </c>
      <c r="CW13" s="22">
        <f t="shared" si="13"/>
        <v>17.149171084619187</v>
      </c>
      <c r="CX13" s="62">
        <f t="shared" si="14"/>
        <v>286.03805997350804</v>
      </c>
      <c r="CY13" s="62">
        <f ca="1">AVERAGE(OFFSET($CX$3,0,0,'Données projet'!$E$13+1,1))-AVERAGE(OFFSET($H$3,0,0,'Données projet'!$E$13+1,1))</f>
        <v>184.06691966531622</v>
      </c>
      <c r="CZ13" s="62">
        <f t="shared" si="42"/>
        <v>269.61868559913404</v>
      </c>
      <c r="DA13" s="16">
        <f>IF(ISNA(VLOOKUP(A13,'Données projet'!$A$139:$I$159,3,0)),0,VLOOKUP(A13,'Données projet'!$A$139:$I$159,3,0))</f>
        <v>1</v>
      </c>
      <c r="DB13" s="16">
        <f>IF(ISNA(VLOOKUP(A13,'Données projet'!$A$139:$I$159,4,0)),0,VLOOKUP(A13,'Données projet'!$A$139:$I$159,4,0))</f>
        <v>1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2.1</v>
      </c>
      <c r="DO13" s="13">
        <f>IF('Données projet'!$A$166&gt;35,DO12+DN13-DW12,IF(A13&lt;'Données projet'!$A$166,$DL$205^A13,IF(A13='Données projet'!$A$166,'Données projet'!$B$166,DO12+DN13-DW12)))</f>
        <v>6.4807406984078657</v>
      </c>
      <c r="DP13" s="18">
        <f>DO13*VLOOKUP('Données projet'!$B$14,Paramètres!$A$1:$I$89,3,0)*VLOOKUP('Données projet'!$B$14,Paramètres!$A$1:$I$89,5,0)</f>
        <v>6.2681724035000874</v>
      </c>
      <c r="DQ13" s="14">
        <f t="shared" si="43"/>
        <v>2.3329519459947301</v>
      </c>
      <c r="DR13" s="22">
        <f t="shared" si="16"/>
        <v>14.98029157537014</v>
      </c>
      <c r="DS13" s="62">
        <f t="shared" si="17"/>
        <v>283.86918046425899</v>
      </c>
      <c r="DT13" s="62">
        <f ca="1">AVERAGE(OFFSET($DS$3,0,0,'Données projet'!$E$14+1,1))-AVERAGE(OFFSET($H$3,0,0,'Données projet'!$E$14+1,1))</f>
        <v>352.98835012800464</v>
      </c>
      <c r="DU13" s="62">
        <f t="shared" si="44"/>
        <v>244.45149244446094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projet'!$B$9,Paramètres!$A$1:$I$89,3,0)*VLOOKUP('Données projet'!$B$9,Paramètres!$A$1:$I$89,5,0)</f>
        <v>9.5803232966244067</v>
      </c>
      <c r="P14" s="14">
        <f t="shared" si="33"/>
        <v>3.3939041949894282</v>
      </c>
      <c r="Q14" s="22">
        <f t="shared" si="2"/>
        <v>22.596779547894098</v>
      </c>
      <c r="R14" s="62">
        <f t="shared" si="0"/>
        <v>292.70789065900522</v>
      </c>
      <c r="S14" s="62">
        <f ca="1">AVERAGE(OFFSET($R$3,0,0,'Données projet'!$E$9+1,1))-AVERAGE(OFFSET($H$3,0,0,'Données projet'!$E$9+1,1))</f>
        <v>405.75542653954562</v>
      </c>
      <c r="T14" s="62">
        <f t="shared" si="34"/>
        <v>278.21741231699929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1.2</v>
      </c>
      <c r="AI14" s="14">
        <f>IF('Données projet'!$A$62&gt;35,AI13+AH14-AQ13,IF(A14&lt;'Données projet'!$A$62,$AF$205^A14,IF(A14='Données projet'!$A$62,'Données projet'!$B$62,AI13+AH14-AQ13)))</f>
        <v>4.4661504822319662</v>
      </c>
      <c r="AJ14" s="14">
        <f>AI14*VLOOKUP('Données projet'!$B$10,Paramètres!$A$1:$I$89,3,0)*VLOOKUP('Données projet'!$B$10,Paramètres!$A$1:$I$89,5,0)</f>
        <v>3.4835973761409336</v>
      </c>
      <c r="AK14" s="14">
        <f t="shared" si="35"/>
        <v>1.3883148391978588</v>
      </c>
      <c r="AL14" s="22">
        <f t="shared" si="4"/>
        <v>8.4852471083817296</v>
      </c>
      <c r="AM14" s="62">
        <f t="shared" si="5"/>
        <v>278.59635821949286</v>
      </c>
      <c r="AN14" s="62">
        <f ca="1">AVERAGE(OFFSET($AM$3,0,0,'Données projet'!$E$10+1,1))-AVERAGE(OFFSET($H$3,0,0,'Données projet'!$E$10+1,1))</f>
        <v>216.57715548138577</v>
      </c>
      <c r="AO14" s="62">
        <f t="shared" si="36"/>
        <v>131.89900255449828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2.6666666666666665</v>
      </c>
      <c r="BD14" s="13">
        <f>IF('Données projet'!$A$88&gt;35,BD13+BC14-BL13,IF(A14&lt;'Données projet'!$A$88,$BA$205^A14,IF(A14='Données projet'!$A$88,'Données projet'!$B$88,BD13+BC14-BL13)))</f>
        <v>14.956982779612416</v>
      </c>
      <c r="BE14" s="14">
        <f>BD14*VLOOKUP('Données projet'!$B$11,Paramètres!$A$1:$I$89,3,0)*VLOOKUP('Données projet'!$B$11,Paramètres!$A$1:$I$89,5,0)</f>
        <v>11.666446568097685</v>
      </c>
      <c r="BF14" s="14">
        <f t="shared" si="37"/>
        <v>4.0392339557111736</v>
      </c>
      <c r="BG14" s="22">
        <f t="shared" si="7"/>
        <v>27.354060245633761</v>
      </c>
      <c r="BH14" s="62">
        <f t="shared" si="8"/>
        <v>297.46517135674492</v>
      </c>
      <c r="BI14" s="62">
        <f ca="1">AVERAGE(OFFSET($BH$3,0,0,'Données projet'!$E$11+1,1))-AVERAGE(OFFSET($H$3,0,0,'Données projet'!$E$11+1,1))</f>
        <v>314.33416150877952</v>
      </c>
      <c r="BJ14" s="62">
        <f t="shared" si="38"/>
        <v>283.48738729114024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1.6</v>
      </c>
      <c r="BY14" s="13">
        <f>IF('Données projet'!$A$114&gt;35,BY13+BX14-CG13,IF(A14&lt;'Données projet'!$A$114,$BV$205^A14,IF(A14='Données projet'!$A$114,'Données projet'!$B$114,BY13+BX14-CG13)))</f>
        <v>6.7271713220297125</v>
      </c>
      <c r="BZ14" s="14">
        <f>BY14*VLOOKUP('Données projet'!$B$12,Paramètres!$A$1:$I$89,3,0)*VLOOKUP('Données projet'!$B$12,Paramètres!$A$1:$I$89,5,0)</f>
        <v>4.9323620133121846</v>
      </c>
      <c r="CA14" s="14">
        <f t="shared" si="39"/>
        <v>1.8877105965366698</v>
      </c>
      <c r="CB14" s="22">
        <f t="shared" si="10"/>
        <v>11.878293128820088</v>
      </c>
      <c r="CC14" s="62">
        <f t="shared" si="11"/>
        <v>281.98940423993122</v>
      </c>
      <c r="CD14" s="62">
        <f ca="1">AVERAGE(OFFSET($CC$3,0,0,'Données projet'!$E$12+1,1))-AVERAGE(OFFSET($H$3,0,0,'Données projet'!$E$12+1,1))</f>
        <v>155.96038817644694</v>
      </c>
      <c r="CE14" s="62">
        <f t="shared" si="40"/>
        <v>225.49641371517163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6.8</v>
      </c>
      <c r="CT14" s="13">
        <f>IF('Données projet'!$A$140&gt;35,CT13+CS14-DB13,IF(A14&lt;'Données projet'!$A$140,$CQ$205^A14,IF(A14='Données projet'!$A$140,'Données projet'!$B$140,CT13+CS14-DB13)))</f>
        <v>16.8</v>
      </c>
      <c r="CU14" s="18">
        <f>CT14*VLOOKUP('Données projet'!$B$13,Paramètres!$A$1:$I$89,3,0)*VLOOKUP('Données projet'!$B$13,Paramètres!$A$1:$I$89,5,0)</f>
        <v>11.00736</v>
      </c>
      <c r="CV14" s="14">
        <f t="shared" si="41"/>
        <v>3.8369250365307539</v>
      </c>
      <c r="CW14" s="22">
        <f t="shared" si="13"/>
        <v>25.853796438624396</v>
      </c>
      <c r="CX14" s="62">
        <f t="shared" si="14"/>
        <v>295.96490754973553</v>
      </c>
      <c r="CY14" s="62">
        <f ca="1">AVERAGE(OFFSET($CX$3,0,0,'Données projet'!$E$13+1,1))-AVERAGE(OFFSET($H$3,0,0,'Données projet'!$E$13+1,1))</f>
        <v>184.06691966531622</v>
      </c>
      <c r="CZ14" s="62">
        <f t="shared" si="42"/>
        <v>269.61868559913404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2.1</v>
      </c>
      <c r="DO14" s="13">
        <f>IF('Données projet'!$A$166&gt;35,DO13+DN14-DW13,IF(A14&lt;'Données projet'!$A$166,$DL$205^A14,IF(A14='Données projet'!$A$166,'Données projet'!$B$166,DO13+DN14-DW13)))</f>
        <v>7.8124474610620815</v>
      </c>
      <c r="DP14" s="18">
        <f>DO14*VLOOKUP('Données projet'!$B$14,Paramètres!$A$1:$I$89,3,0)*VLOOKUP('Données projet'!$B$14,Paramètres!$A$1:$I$89,5,0)</f>
        <v>7.5561991843392455</v>
      </c>
      <c r="DQ14" s="14">
        <f t="shared" si="43"/>
        <v>2.7518258561310041</v>
      </c>
      <c r="DR14" s="22">
        <f t="shared" si="16"/>
        <v>17.953143612152349</v>
      </c>
      <c r="DS14" s="62">
        <f t="shared" si="17"/>
        <v>288.0642547232635</v>
      </c>
      <c r="DT14" s="62">
        <f ca="1">AVERAGE(OFFSET($DS$3,0,0,'Données projet'!$E$14+1,1))-AVERAGE(OFFSET($H$3,0,0,'Données projet'!$E$14+1,1))</f>
        <v>352.98835012800464</v>
      </c>
      <c r="DU14" s="62">
        <f t="shared" si="44"/>
        <v>244.45149244446094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projet'!$B$9,Paramètres!$A$1:$I$89,3,0)*VLOOKUP('Données projet'!$B$9,Paramètres!$A$1:$I$89,5,0)</f>
        <v>11.872612896942668</v>
      </c>
      <c r="P15" s="14">
        <f t="shared" si="33"/>
        <v>4.1022411108131784</v>
      </c>
      <c r="Q15" s="22">
        <f t="shared" si="2"/>
        <v>27.822870730174767</v>
      </c>
      <c r="R15" s="62">
        <f t="shared" si="0"/>
        <v>299.15620406350808</v>
      </c>
      <c r="S15" s="62">
        <f ca="1">AVERAGE(OFFSET($R$3,0,0,'Données projet'!$E$9+1,1))-AVERAGE(OFFSET($H$3,0,0,'Données projet'!$E$9+1,1))</f>
        <v>405.75542653954562</v>
      </c>
      <c r="T15" s="62">
        <f t="shared" si="34"/>
        <v>278.21741231699929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1.2</v>
      </c>
      <c r="AI15" s="14">
        <f>IF('Données projet'!$A$62&gt;35,AI14+AH15-AQ14,IF(A15&lt;'Données projet'!$A$62,$AF$205^A15,IF(A15='Données projet'!$A$62,'Données projet'!$B$62,AI14+AH15-AQ14)))</f>
        <v>5.1170328173444979</v>
      </c>
      <c r="AJ15" s="14">
        <f>AI15*VLOOKUP('Données projet'!$B$10,Paramètres!$A$1:$I$89,3,0)*VLOOKUP('Données projet'!$B$10,Paramètres!$A$1:$I$89,5,0)</f>
        <v>3.9912855975287087</v>
      </c>
      <c r="AK15" s="14">
        <f t="shared" si="35"/>
        <v>1.5656523684951553</v>
      </c>
      <c r="AL15" s="22">
        <f t="shared" si="4"/>
        <v>9.6783336241582294</v>
      </c>
      <c r="AM15" s="62">
        <f t="shared" si="5"/>
        <v>281.01166695749157</v>
      </c>
      <c r="AN15" s="62">
        <f ca="1">AVERAGE(OFFSET($AM$3,0,0,'Données projet'!$E$10+1,1))-AVERAGE(OFFSET($H$3,0,0,'Données projet'!$E$10+1,1))</f>
        <v>216.57715548138577</v>
      </c>
      <c r="AO15" s="62">
        <f t="shared" si="36"/>
        <v>131.89900255449828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2.6666666666666665</v>
      </c>
      <c r="BD15" s="13">
        <f>IF('Données projet'!$A$88&gt;35,BD14+BC15-BL14,IF(A15&lt;'Données projet'!$A$88,$BA$205^A15,IF(A15='Données projet'!$A$88,'Données projet'!$B$88,BD14+BC15-BL14)))</f>
        <v>19.127049995800721</v>
      </c>
      <c r="BE15" s="14">
        <f>BD15*VLOOKUP('Données projet'!$B$11,Paramètres!$A$1:$I$89,3,0)*VLOOKUP('Données projet'!$B$11,Paramètres!$A$1:$I$89,5,0)</f>
        <v>14.919098996724562</v>
      </c>
      <c r="BF15" s="14">
        <f t="shared" si="37"/>
        <v>5.019622097301081</v>
      </c>
      <c r="BG15" s="22">
        <f t="shared" si="7"/>
        <v>34.726605905427995</v>
      </c>
      <c r="BH15" s="62">
        <f t="shared" si="8"/>
        <v>306.05993923876133</v>
      </c>
      <c r="BI15" s="62">
        <f ca="1">AVERAGE(OFFSET($BH$3,0,0,'Données projet'!$E$11+1,1))-AVERAGE(OFFSET($H$3,0,0,'Données projet'!$E$11+1,1))</f>
        <v>314.33416150877952</v>
      </c>
      <c r="BJ15" s="62">
        <f t="shared" si="38"/>
        <v>283.48738729114024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1.6</v>
      </c>
      <c r="BY15" s="13">
        <f>IF('Données projet'!$A$114&gt;35,BY14+BX15-CG14,IF(A15&lt;'Données projet'!$A$114,$BV$205^A15,IF(A15='Données projet'!$A$114,'Données projet'!$B$114,BY14+BX15-CG14)))</f>
        <v>7.9999999999999947</v>
      </c>
      <c r="BZ15" s="14">
        <f>BY15*VLOOKUP('Données projet'!$B$12,Paramètres!$A$1:$I$89,3,0)*VLOOKUP('Données projet'!$B$12,Paramètres!$A$1:$I$89,5,0)</f>
        <v>5.8655999999999962</v>
      </c>
      <c r="CA15" s="14">
        <f t="shared" si="39"/>
        <v>2.2000519691514739</v>
      </c>
      <c r="CB15" s="22">
        <f t="shared" si="10"/>
        <v>14.047677179605477</v>
      </c>
      <c r="CC15" s="62">
        <f t="shared" si="11"/>
        <v>285.38101051293881</v>
      </c>
      <c r="CD15" s="62">
        <f ca="1">AVERAGE(OFFSET($CC$3,0,0,'Données projet'!$E$12+1,1))-AVERAGE(OFFSET($H$3,0,0,'Données projet'!$E$12+1,1))</f>
        <v>155.96038817644694</v>
      </c>
      <c r="CE15" s="62">
        <f t="shared" si="40"/>
        <v>225.49641371517163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6.8</v>
      </c>
      <c r="CT15" s="13">
        <f>IF('Données projet'!$A$140&gt;35,CT14+CS15-DB14,IF(A15&lt;'Données projet'!$A$140,$CQ$205^A15,IF(A15='Données projet'!$A$140,'Données projet'!$B$140,CT14+CS15-DB14)))</f>
        <v>23.6</v>
      </c>
      <c r="CU15" s="18">
        <f>CT15*VLOOKUP('Données projet'!$B$13,Paramètres!$A$1:$I$89,3,0)*VLOOKUP('Données projet'!$B$13,Paramètres!$A$1:$I$89,5,0)</f>
        <v>15.462720000000001</v>
      </c>
      <c r="CV15" s="14">
        <f t="shared" si="41"/>
        <v>5.1808984376512361</v>
      </c>
      <c r="CW15" s="22">
        <f t="shared" si="13"/>
        <v>35.954302112242566</v>
      </c>
      <c r="CX15" s="62">
        <f t="shared" si="14"/>
        <v>307.28763544557586</v>
      </c>
      <c r="CY15" s="62">
        <f ca="1">AVERAGE(OFFSET($CX$3,0,0,'Données projet'!$E$13+1,1))-AVERAGE(OFFSET($H$3,0,0,'Données projet'!$E$13+1,1))</f>
        <v>184.06691966531622</v>
      </c>
      <c r="CZ15" s="62">
        <f t="shared" si="42"/>
        <v>269.61868559913404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2.1</v>
      </c>
      <c r="DO15" s="13">
        <f>IF('Données projet'!$A$166&gt;35,DO14+DN15-DW14,IF(A15&lt;'Données projet'!$A$166,$DL$205^A15,IF(A15='Données projet'!$A$166,'Données projet'!$B$166,DO14+DN15-DW14)))</f>
        <v>9.4178024044149407</v>
      </c>
      <c r="DP15" s="18">
        <f>DO15*VLOOKUP('Données projet'!$B$14,Paramètres!$A$1:$I$89,3,0)*VLOOKUP('Données projet'!$B$14,Paramètres!$A$1:$I$89,5,0)</f>
        <v>9.1088984855501316</v>
      </c>
      <c r="DQ15" s="14">
        <f t="shared" si="43"/>
        <v>3.2459072101643005</v>
      </c>
      <c r="DR15" s="22">
        <f t="shared" si="16"/>
        <v>21.517953253369303</v>
      </c>
      <c r="DS15" s="62">
        <f t="shared" si="17"/>
        <v>292.8512865867026</v>
      </c>
      <c r="DT15" s="62">
        <f ca="1">AVERAGE(OFFSET($DS$3,0,0,'Données projet'!$E$14+1,1))-AVERAGE(OFFSET($H$3,0,0,'Données projet'!$E$14+1,1))</f>
        <v>352.98835012800464</v>
      </c>
      <c r="DU15" s="62">
        <f t="shared" si="44"/>
        <v>244.45149244446094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projet'!$B$9,Paramètres!$A$1:$I$89,3,0)*VLOOKUP('Données projet'!$B$9,Paramètres!$A$1:$I$89,5,0)</f>
        <v>14.713379980643843</v>
      </c>
      <c r="P16" s="14">
        <f t="shared" si="33"/>
        <v>4.9584140165447881</v>
      </c>
      <c r="Q16" s="22">
        <f t="shared" si="2"/>
        <v>34.261707878436859</v>
      </c>
      <c r="R16" s="62">
        <f t="shared" si="0"/>
        <v>306.81726343399242</v>
      </c>
      <c r="S16" s="62">
        <f ca="1">AVERAGE(OFFSET($R$3,0,0,'Données projet'!$E$9+1,1))-AVERAGE(OFFSET($H$3,0,0,'Données projet'!$E$9+1,1))</f>
        <v>405.75542653954562</v>
      </c>
      <c r="T16" s="62">
        <f t="shared" si="34"/>
        <v>278.21741231699929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1.2</v>
      </c>
      <c r="AI16" s="14">
        <f>IF('Données projet'!$A$62&gt;35,AI15+AH16-AQ15,IF(A16&lt;'Données projet'!$A$62,$AF$205^A16,IF(A16='Données projet'!$A$62,'Données projet'!$B$62,AI15+AH16-AQ15)))</f>
        <v>5.8627726400958746</v>
      </c>
      <c r="AJ16" s="14">
        <f>AI16*VLOOKUP('Données projet'!$B$10,Paramètres!$A$1:$I$89,3,0)*VLOOKUP('Données projet'!$B$10,Paramètres!$A$1:$I$89,5,0)</f>
        <v>4.5729626592747827</v>
      </c>
      <c r="AK16" s="14">
        <f t="shared" si="35"/>
        <v>1.7656422518618211</v>
      </c>
      <c r="AL16" s="22">
        <f t="shared" si="4"/>
        <v>11.03973688689625</v>
      </c>
      <c r="AM16" s="62">
        <f t="shared" si="5"/>
        <v>283.59529244245181</v>
      </c>
      <c r="AN16" s="62">
        <f ca="1">AVERAGE(OFFSET($AM$3,0,0,'Données projet'!$E$10+1,1))-AVERAGE(OFFSET($H$3,0,0,'Données projet'!$E$10+1,1))</f>
        <v>216.57715548138577</v>
      </c>
      <c r="AO16" s="62">
        <f t="shared" si="36"/>
        <v>131.89900255449828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2.6666666666666665</v>
      </c>
      <c r="BD16" s="13">
        <f>IF('Données projet'!$A$88&gt;35,BD15+BC16-BL15,IF(A16&lt;'Données projet'!$A$88,$BA$205^A16,IF(A16='Données projet'!$A$88,'Données projet'!$B$88,BD15+BC16-BL15)))</f>
        <v>24.459748796430759</v>
      </c>
      <c r="BE16" s="14">
        <f>BD16*VLOOKUP('Données projet'!$B$11,Paramètres!$A$1:$I$89,3,0)*VLOOKUP('Données projet'!$B$11,Paramètres!$A$1:$I$89,5,0)</f>
        <v>19.078604061215994</v>
      </c>
      <c r="BF16" s="14">
        <f t="shared" si="37"/>
        <v>6.2379664748280286</v>
      </c>
      <c r="BG16" s="22">
        <f t="shared" si="7"/>
        <v>44.093027016943331</v>
      </c>
      <c r="BH16" s="62">
        <f t="shared" si="8"/>
        <v>316.64858257249887</v>
      </c>
      <c r="BI16" s="62">
        <f ca="1">AVERAGE(OFFSET($BH$3,0,0,'Données projet'!$E$11+1,1))-AVERAGE(OFFSET($H$3,0,0,'Données projet'!$E$11+1,1))</f>
        <v>314.33416150877952</v>
      </c>
      <c r="BJ16" s="62">
        <f t="shared" si="38"/>
        <v>283.48738729114024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1.6</v>
      </c>
      <c r="BY16" s="13">
        <f>IF('Données projet'!$A$114&gt;35,BY15+BX16-CG15,IF(A16&lt;'Données projet'!$A$114,$BV$205^A16,IF(A16='Données projet'!$A$114,'Données projet'!$B$114,BY15+BX16-CG15)))</f>
        <v>9.5136569200217629</v>
      </c>
      <c r="BZ16" s="14">
        <f>BY16*VLOOKUP('Données projet'!$B$12,Paramètres!$A$1:$I$89,3,0)*VLOOKUP('Données projet'!$B$12,Paramètres!$A$1:$I$89,5,0)</f>
        <v>6.9754132537599567</v>
      </c>
      <c r="CA16" s="14">
        <f t="shared" si="39"/>
        <v>2.5640734738934627</v>
      </c>
      <c r="CB16" s="22">
        <f t="shared" si="10"/>
        <v>16.614606050663038</v>
      </c>
      <c r="CC16" s="62">
        <f t="shared" si="11"/>
        <v>289.17016160621858</v>
      </c>
      <c r="CD16" s="62">
        <f ca="1">AVERAGE(OFFSET($CC$3,0,0,'Données projet'!$E$12+1,1))-AVERAGE(OFFSET($H$3,0,0,'Données projet'!$E$12+1,1))</f>
        <v>155.96038817644694</v>
      </c>
      <c r="CE16" s="62">
        <f t="shared" si="40"/>
        <v>225.49641371517163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6.8</v>
      </c>
      <c r="CT16" s="13">
        <f>IF('Données projet'!$A$140&gt;35,CT15+CS16-DB15,IF(A16&lt;'Données projet'!$A$140,$CQ$205^A16,IF(A16='Données projet'!$A$140,'Données projet'!$B$140,CT15+CS16-DB15)))</f>
        <v>30.400000000000002</v>
      </c>
      <c r="CU16" s="18">
        <f>CT16*VLOOKUP('Données projet'!$B$13,Paramètres!$A$1:$I$89,3,0)*VLOOKUP('Données projet'!$B$13,Paramètres!$A$1:$I$89,5,0)</f>
        <v>19.918080000000003</v>
      </c>
      <c r="CV16" s="14">
        <f t="shared" si="41"/>
        <v>6.4798825087607046</v>
      </c>
      <c r="CW16" s="22">
        <f t="shared" si="13"/>
        <v>45.976451369424893</v>
      </c>
      <c r="CX16" s="62">
        <f t="shared" si="14"/>
        <v>318.53200692498046</v>
      </c>
      <c r="CY16" s="62">
        <f ca="1">AVERAGE(OFFSET($CX$3,0,0,'Données projet'!$E$13+1,1))-AVERAGE(OFFSET($H$3,0,0,'Données projet'!$E$13+1,1))</f>
        <v>184.06691966531622</v>
      </c>
      <c r="CZ16" s="62">
        <f t="shared" si="42"/>
        <v>269.61868559913404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2.1</v>
      </c>
      <c r="DO16" s="13">
        <f>IF('Données projet'!$A$166&gt;35,DO15+DN16-DW15,IF(A16&lt;'Données projet'!$A$166,$DL$205^A16,IF(A16='Données projet'!$A$166,'Données projet'!$B$166,DO15+DN16-DW15)))</f>
        <v>11.35303662145153</v>
      </c>
      <c r="DP16" s="18">
        <f>DO16*VLOOKUP('Données projet'!$B$14,Paramètres!$A$1:$I$89,3,0)*VLOOKUP('Données projet'!$B$14,Paramètres!$A$1:$I$89,5,0)</f>
        <v>10.98065702026792</v>
      </c>
      <c r="DQ16" s="14">
        <f t="shared" si="43"/>
        <v>3.8286992592655618</v>
      </c>
      <c r="DR16" s="22">
        <f t="shared" si="16"/>
        <v>25.792962186854144</v>
      </c>
      <c r="DS16" s="62">
        <f t="shared" si="17"/>
        <v>298.34851774240968</v>
      </c>
      <c r="DT16" s="62">
        <f ca="1">AVERAGE(OFFSET($DS$3,0,0,'Données projet'!$E$14+1,1))-AVERAGE(OFFSET($H$3,0,0,'Données projet'!$E$14+1,1))</f>
        <v>352.98835012800464</v>
      </c>
      <c r="DU16" s="62">
        <f t="shared" si="44"/>
        <v>244.45149244446094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projet'!$B$9,Paramètres!$A$1:$I$89,3,0)*VLOOKUP('Données projet'!$B$9,Paramètres!$A$1:$I$89,5,0)</f>
        <v>18.233859078363277</v>
      </c>
      <c r="P17" s="14">
        <f t="shared" si="33"/>
        <v>5.9932775513027368</v>
      </c>
      <c r="Q17" s="22">
        <f t="shared" si="2"/>
        <v>42.195596296668306</v>
      </c>
      <c r="R17" s="62">
        <f t="shared" si="0"/>
        <v>315.9733740744461</v>
      </c>
      <c r="S17" s="62">
        <f ca="1">AVERAGE(OFFSET($R$3,0,0,'Données projet'!$E$9+1,1))-AVERAGE(OFFSET($H$3,0,0,'Données projet'!$E$9+1,1))</f>
        <v>405.75542653954562</v>
      </c>
      <c r="T17" s="62">
        <f t="shared" si="34"/>
        <v>278.21741231699929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1.2</v>
      </c>
      <c r="AI17" s="14">
        <f>IF('Données projet'!$A$62&gt;35,AI16+AH17-AQ16,IF(A17&lt;'Données projet'!$A$62,$AF$205^A17,IF(A17='Données projet'!$A$62,'Données projet'!$B$62,AI16+AH17-AQ16)))</f>
        <v>6.7171941741218459</v>
      </c>
      <c r="AJ17" s="14">
        <f>AI17*VLOOKUP('Données projet'!$B$10,Paramètres!$A$1:$I$89,3,0)*VLOOKUP('Données projet'!$B$10,Paramètres!$A$1:$I$89,5,0)</f>
        <v>5.2394114558150404</v>
      </c>
      <c r="AK17" s="14">
        <f t="shared" si="35"/>
        <v>1.9911780062365287</v>
      </c>
      <c r="AL17" s="22">
        <f t="shared" si="4"/>
        <v>12.593276646406482</v>
      </c>
      <c r="AM17" s="62">
        <f t="shared" si="5"/>
        <v>286.37105442418425</v>
      </c>
      <c r="AN17" s="62">
        <f ca="1">AVERAGE(OFFSET($AM$3,0,0,'Données projet'!$E$10+1,1))-AVERAGE(OFFSET($H$3,0,0,'Données projet'!$E$10+1,1))</f>
        <v>216.57715548138577</v>
      </c>
      <c r="AO17" s="62">
        <f t="shared" si="36"/>
        <v>131.89900255449828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2.6666666666666665</v>
      </c>
      <c r="BD17" s="13">
        <f>IF('Données projet'!$A$88&gt;35,BD16+BC17-BL16,IF(A17&lt;'Données projet'!$A$88,$BA$205^A17,IF(A17='Données projet'!$A$88,'Données projet'!$B$88,BD16+BC17-BL16)))</f>
        <v>31.279225563578599</v>
      </c>
      <c r="BE17" s="14">
        <f>BD17*VLOOKUP('Données projet'!$B$11,Paramètres!$A$1:$I$89,3,0)*VLOOKUP('Données projet'!$B$11,Paramètres!$A$1:$I$89,5,0)</f>
        <v>24.397795939591308</v>
      </c>
      <c r="BF17" s="14">
        <f t="shared" si="37"/>
        <v>7.75202295846145</v>
      </c>
      <c r="BG17" s="22">
        <f t="shared" si="7"/>
        <v>55.994267914108548</v>
      </c>
      <c r="BH17" s="62">
        <f t="shared" si="8"/>
        <v>329.77204569188632</v>
      </c>
      <c r="BI17" s="62">
        <f ca="1">AVERAGE(OFFSET($BH$3,0,0,'Données projet'!$E$11+1,1))-AVERAGE(OFFSET($H$3,0,0,'Données projet'!$E$11+1,1))</f>
        <v>314.33416150877952</v>
      </c>
      <c r="BJ17" s="62">
        <f t="shared" si="38"/>
        <v>283.48738729114024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1.6</v>
      </c>
      <c r="BY17" s="13">
        <f>IF('Données projet'!$A$114&gt;35,BY16+BX17-CG16,IF(A17&lt;'Données projet'!$A$114,$BV$205^A17,IF(A17='Données projet'!$A$114,'Données projet'!$B$114,BY16+BX17-CG16)))</f>
        <v>11.313708498984752</v>
      </c>
      <c r="BZ17" s="14">
        <f>BY17*VLOOKUP('Données projet'!$B$12,Paramètres!$A$1:$I$89,3,0)*VLOOKUP('Données projet'!$B$12,Paramètres!$A$1:$I$89,5,0)</f>
        <v>8.2952110714556202</v>
      </c>
      <c r="CA17" s="14">
        <f t="shared" si="39"/>
        <v>2.9883261267049792</v>
      </c>
      <c r="CB17" s="22">
        <f t="shared" si="10"/>
        <v>19.65216062012971</v>
      </c>
      <c r="CC17" s="62">
        <f t="shared" si="11"/>
        <v>293.42993839790751</v>
      </c>
      <c r="CD17" s="62">
        <f ca="1">AVERAGE(OFFSET($CC$3,0,0,'Données projet'!$E$12+1,1))-AVERAGE(OFFSET($H$3,0,0,'Données projet'!$E$12+1,1))</f>
        <v>155.96038817644694</v>
      </c>
      <c r="CE17" s="62">
        <f t="shared" si="40"/>
        <v>225.49641371517163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6.8</v>
      </c>
      <c r="CT17" s="13">
        <f>IF('Données projet'!$A$140&gt;35,CT16+CS17-DB16,IF(A17&lt;'Données projet'!$A$140,$CQ$205^A17,IF(A17='Données projet'!$A$140,'Données projet'!$B$140,CT16+CS17-DB16)))</f>
        <v>37.200000000000003</v>
      </c>
      <c r="CU17" s="18">
        <f>CT17*VLOOKUP('Données projet'!$B$13,Paramètres!$A$1:$I$89,3,0)*VLOOKUP('Données projet'!$B$13,Paramètres!$A$1:$I$89,5,0)</f>
        <v>24.373440000000002</v>
      </c>
      <c r="CV17" s="14">
        <f t="shared" si="41"/>
        <v>7.7451846247230876</v>
      </c>
      <c r="CW17" s="22">
        <f t="shared" si="13"/>
        <v>55.939937888059376</v>
      </c>
      <c r="CX17" s="62">
        <f t="shared" si="14"/>
        <v>329.71771566583715</v>
      </c>
      <c r="CY17" s="62">
        <f ca="1">AVERAGE(OFFSET($CX$3,0,0,'Données projet'!$E$13+1,1))-AVERAGE(OFFSET($H$3,0,0,'Données projet'!$E$13+1,1))</f>
        <v>184.06691966531622</v>
      </c>
      <c r="CZ17" s="62">
        <f t="shared" si="42"/>
        <v>269.61868559913404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2.1</v>
      </c>
      <c r="DO17" s="13">
        <f>IF('Données projet'!$A$166&gt;35,DO16+DN17-DW16,IF(A17&lt;'Données projet'!$A$166,$DL$205^A17,IF(A17='Données projet'!$A$166,'Données projet'!$B$166,DO16+DN17-DW16)))</f>
        <v>13.685935953338433</v>
      </c>
      <c r="DP17" s="18">
        <f>DO17*VLOOKUP('Données projet'!$B$14,Paramètres!$A$1:$I$89,3,0)*VLOOKUP('Données projet'!$B$14,Paramètres!$A$1:$I$89,5,0)</f>
        <v>13.237037254068934</v>
      </c>
      <c r="DQ17" s="14">
        <f t="shared" si="43"/>
        <v>4.5161297192961545</v>
      </c>
      <c r="DR17" s="22">
        <f t="shared" si="16"/>
        <v>30.920099145277529</v>
      </c>
      <c r="DS17" s="62">
        <f t="shared" si="17"/>
        <v>304.69787692305528</v>
      </c>
      <c r="DT17" s="62">
        <f ca="1">AVERAGE(OFFSET($DS$3,0,0,'Données projet'!$E$14+1,1))-AVERAGE(OFFSET($H$3,0,0,'Données projet'!$E$14+1,1))</f>
        <v>352.98835012800464</v>
      </c>
      <c r="DU17" s="62">
        <f t="shared" si="44"/>
        <v>244.45149244446094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projet'!$B$9,Paramètres!$A$1:$I$89,3,0)*VLOOKUP('Données projet'!$B$9,Paramètres!$A$1:$I$89,5,0)</f>
        <v>22.596685284210423</v>
      </c>
      <c r="P18" s="14">
        <f t="shared" si="33"/>
        <v>7.2441259820371586</v>
      </c>
      <c r="Q18" s="22">
        <f t="shared" si="2"/>
        <v>51.972746288714539</v>
      </c>
      <c r="R18" s="62">
        <f t="shared" si="0"/>
        <v>326.97274628871452</v>
      </c>
      <c r="S18" s="62">
        <f ca="1">AVERAGE(OFFSET($R$3,0,0,'Données projet'!$E$9+1,1))-AVERAGE(OFFSET($H$3,0,0,'Données projet'!$E$9+1,1))</f>
        <v>405.75542653954562</v>
      </c>
      <c r="T18" s="62">
        <f t="shared" si="34"/>
        <v>278.21741231699929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1.2</v>
      </c>
      <c r="AI18" s="14">
        <f>IF('Données projet'!$A$62&gt;35,AI17+AH18-AQ17,IF(A18&lt;'Données projet'!$A$62,$AF$205^A18,IF(A18='Données projet'!$A$62,'Données projet'!$B$62,AI17+AH18-AQ17)))</f>
        <v>7.6961363407260848</v>
      </c>
      <c r="AJ18" s="14">
        <f>AI18*VLOOKUP('Données projet'!$B$10,Paramètres!$A$1:$I$89,3,0)*VLOOKUP('Données projet'!$B$10,Paramètres!$A$1:$I$89,5,0)</f>
        <v>6.0029863457663462</v>
      </c>
      <c r="AK18" s="14">
        <f t="shared" si="35"/>
        <v>2.2455227543061551</v>
      </c>
      <c r="AL18" s="22">
        <f t="shared" si="4"/>
        <v>14.366153349292938</v>
      </c>
      <c r="AM18" s="62">
        <f t="shared" si="5"/>
        <v>289.36615334929292</v>
      </c>
      <c r="AN18" s="62">
        <f ca="1">AVERAGE(OFFSET($AM$3,0,0,'Données projet'!$E$10+1,1))-AVERAGE(OFFSET($H$3,0,0,'Données projet'!$E$10+1,1))</f>
        <v>216.57715548138577</v>
      </c>
      <c r="AO18" s="62">
        <f t="shared" si="36"/>
        <v>131.89900255449828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40</v>
      </c>
      <c r="BB18" s="13">
        <f>VLOOKUP(A18,'Données projet'!$A$87:$I$107,9,0)</f>
        <v>2.6666666666666665</v>
      </c>
      <c r="BC18" s="13">
        <f t="array" ref="BC18">INDEX(BB:BB,MIN(IF(ISNUMBER(BB18:BB214),ROW(BB18:BB214),"")))</f>
        <v>2.6666666666666665</v>
      </c>
      <c r="BD18" s="13">
        <f>IF('Données projet'!$A$88&gt;35,BD17+BC18-BL17,IF(A18&lt;'Données projet'!$A$88,$BA$205^A18,IF(A18='Données projet'!$A$88,'Données projet'!$B$88,BD17+BC18-BL17)))</f>
        <v>40</v>
      </c>
      <c r="BE18" s="14">
        <f>BD18*VLOOKUP('Données projet'!$B$11,Paramètres!$A$1:$I$89,3,0)*VLOOKUP('Données projet'!$B$11,Paramètres!$A$1:$I$89,5,0)</f>
        <v>31.200000000000003</v>
      </c>
      <c r="BF18" s="14">
        <f t="shared" si="37"/>
        <v>9.6335657126419925</v>
      </c>
      <c r="BG18" s="22">
        <f t="shared" si="7"/>
        <v>71.118460282851473</v>
      </c>
      <c r="BH18" s="62">
        <f t="shared" si="8"/>
        <v>346.11846028285146</v>
      </c>
      <c r="BI18" s="62">
        <f ca="1">AVERAGE(OFFSET($BH$3,0,0,'Données projet'!$E$11+1,1))-AVERAGE(OFFSET($H$3,0,0,'Données projet'!$E$11+1,1))</f>
        <v>314.33416150877952</v>
      </c>
      <c r="BJ18" s="62">
        <f t="shared" si="38"/>
        <v>283.48738729114024</v>
      </c>
      <c r="BK18" s="16">
        <f>IF(ISNA(VLOOKUP(A18,'Données projet'!$A$87:$I$107,3,0)),0,VLOOKUP(A18,'Données projet'!$A$87:$I$107,3,0))</f>
        <v>1</v>
      </c>
      <c r="BL18" s="16">
        <f>IF(ISNA(VLOOKUP(A18,'Données projet'!$A$87:$I$107,4,0)),0,VLOOKUP(A18,'Données projet'!$A$87:$I$107,4,0))</f>
        <v>3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1.6</v>
      </c>
      <c r="BY18" s="13">
        <f>IF('Données projet'!$A$114&gt;35,BY17+BX18-CG17,IF(A18&lt;'Données projet'!$A$114,$BV$205^A18,IF(A18='Données projet'!$A$114,'Données projet'!$B$114,BY17+BX18-CG17)))</f>
        <v>13.454342644059421</v>
      </c>
      <c r="BZ18" s="14">
        <f>BY18*VLOOKUP('Données projet'!$B$12,Paramètres!$A$1:$I$89,3,0)*VLOOKUP('Données projet'!$B$12,Paramètres!$A$1:$I$89,5,0)</f>
        <v>9.8647240266243674</v>
      </c>
      <c r="CA18" s="14">
        <f t="shared" si="39"/>
        <v>3.4827757981472831</v>
      </c>
      <c r="CB18" s="22">
        <f t="shared" si="10"/>
        <v>23.246895528143956</v>
      </c>
      <c r="CC18" s="62">
        <f t="shared" si="11"/>
        <v>298.24689552814397</v>
      </c>
      <c r="CD18" s="62">
        <f ca="1">AVERAGE(OFFSET($CC$3,0,0,'Données projet'!$E$12+1,1))-AVERAGE(OFFSET($H$3,0,0,'Données projet'!$E$12+1,1))</f>
        <v>155.96038817644694</v>
      </c>
      <c r="CE18" s="62">
        <f t="shared" si="40"/>
        <v>225.49641371517163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44</v>
      </c>
      <c r="CR18" s="13">
        <f>VLOOKUP(A18,'Données projet'!$A$139:$I$159,9,0)</f>
        <v>6.8</v>
      </c>
      <c r="CS18" s="13">
        <f t="array" ref="CS18">INDEX(CR:CR,MIN(IF(ISNUMBER(CR18:CR214),ROW(CR18:CR214),"")))</f>
        <v>6.8</v>
      </c>
      <c r="CT18" s="13">
        <f>IF('Données projet'!$A$140&gt;35,CT17+CS18-DB17,IF(A18&lt;'Données projet'!$A$140,$CQ$205^A18,IF(A18='Données projet'!$A$140,'Données projet'!$B$140,CT17+CS18-DB17)))</f>
        <v>44</v>
      </c>
      <c r="CU18" s="18">
        <f>CT18*VLOOKUP('Données projet'!$B$13,Paramètres!$A$1:$I$89,3,0)*VLOOKUP('Données projet'!$B$13,Paramètres!$A$1:$I$89,5,0)</f>
        <v>28.828800000000001</v>
      </c>
      <c r="CV18" s="14">
        <f t="shared" si="41"/>
        <v>8.983691253405949</v>
      </c>
      <c r="CW18" s="22">
        <f t="shared" si="13"/>
        <v>65.856755599682032</v>
      </c>
      <c r="CX18" s="62">
        <f t="shared" si="14"/>
        <v>340.85675559968206</v>
      </c>
      <c r="CY18" s="62">
        <f ca="1">AVERAGE(OFFSET($CX$3,0,0,'Données projet'!$E$13+1,1))-AVERAGE(OFFSET($H$3,0,0,'Données projet'!$E$13+1,1))</f>
        <v>184.06691966531622</v>
      </c>
      <c r="CZ18" s="62">
        <f t="shared" si="42"/>
        <v>269.61868559913404</v>
      </c>
      <c r="DA18" s="16">
        <f>IF(ISNA(VLOOKUP(A18,'Données projet'!$A$139:$I$159,3,0)),0,VLOOKUP(A18,'Données projet'!$A$139:$I$159,3,0))</f>
        <v>2</v>
      </c>
      <c r="DB18" s="16">
        <f>IF(ISNA(VLOOKUP(A18,'Données projet'!$A$139:$I$159,4,0)),0,VLOOKUP(A18,'Données projet'!$A$139:$I$159,4,0))</f>
        <v>4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2.1</v>
      </c>
      <c r="DO18" s="13">
        <f>IF('Données projet'!$A$166&gt;35,DO17+DN18-DW17,IF(A18&lt;'Données projet'!$A$166,$DL$205^A18,IF(A18='Données projet'!$A$166,'Données projet'!$B$166,DO17+DN18-DW17)))</f>
        <v>16.498215337821566</v>
      </c>
      <c r="DP18" s="18">
        <f>DO18*VLOOKUP('Données projet'!$B$14,Paramètres!$A$1:$I$89,3,0)*VLOOKUP('Données projet'!$B$14,Paramètres!$A$1:$I$89,5,0)</f>
        <v>15.957073874741019</v>
      </c>
      <c r="DQ18" s="14">
        <f t="shared" si="43"/>
        <v>5.3269860755326848</v>
      </c>
      <c r="DR18" s="22">
        <f t="shared" si="16"/>
        <v>37.069737746726702</v>
      </c>
      <c r="DS18" s="62">
        <f t="shared" si="17"/>
        <v>312.06973774672667</v>
      </c>
      <c r="DT18" s="62">
        <f ca="1">AVERAGE(OFFSET($DS$3,0,0,'Données projet'!$E$14+1,1))-AVERAGE(OFFSET($H$3,0,0,'Données projet'!$E$14+1,1))</f>
        <v>352.98835012800464</v>
      </c>
      <c r="DU18" s="62">
        <f t="shared" si="44"/>
        <v>244.45149244446094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projet'!$B$9,Paramètres!$A$1:$I$89,3,0)*VLOOKUP('Données projet'!$B$9,Paramètres!$A$1:$I$89,5,0)</f>
        <v>28.003407487093821</v>
      </c>
      <c r="P19" s="14">
        <f t="shared" si="33"/>
        <v>8.7560372090925433</v>
      </c>
      <c r="Q19" s="22">
        <f t="shared" si="2"/>
        <v>64.022699512524582</v>
      </c>
      <c r="R19" s="62">
        <f t="shared" si="0"/>
        <v>340.24492173474681</v>
      </c>
      <c r="S19" s="62">
        <f ca="1">AVERAGE(OFFSET($R$3,0,0,'Données projet'!$E$9+1,1))-AVERAGE(OFFSET($H$3,0,0,'Données projet'!$E$9+1,1))</f>
        <v>405.75542653954562</v>
      </c>
      <c r="T19" s="62">
        <f t="shared" si="34"/>
        <v>278.21741231699929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1.2</v>
      </c>
      <c r="AI19" s="14">
        <f>IF('Données projet'!$A$62&gt;35,AI18+AH19-AQ18,IF(A19&lt;'Données projet'!$A$62,$AF$205^A19,IF(A19='Données projet'!$A$62,'Données projet'!$B$62,AI18+AH19-AQ18)))</f>
        <v>8.8177463744060987</v>
      </c>
      <c r="AJ19" s="14">
        <f>AI19*VLOOKUP('Données projet'!$B$10,Paramètres!$A$1:$I$89,3,0)*VLOOKUP('Données projet'!$B$10,Paramètres!$A$1:$I$89,5,0)</f>
        <v>6.8778421720367575</v>
      </c>
      <c r="AK19" s="14">
        <f t="shared" si="35"/>
        <v>2.5323564363977424</v>
      </c>
      <c r="AL19" s="22">
        <f t="shared" si="4"/>
        <v>16.389429243023422</v>
      </c>
      <c r="AM19" s="62">
        <f t="shared" si="5"/>
        <v>292.61165146524564</v>
      </c>
      <c r="AN19" s="62">
        <f ca="1">AVERAGE(OFFSET($AM$3,0,0,'Données projet'!$E$10+1,1))-AVERAGE(OFFSET($H$3,0,0,'Données projet'!$E$10+1,1))</f>
        <v>216.57715548138577</v>
      </c>
      <c r="AO19" s="62">
        <f t="shared" si="36"/>
        <v>131.89900255449828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9.6</v>
      </c>
      <c r="BD19" s="13">
        <f>IF('Données projet'!$A$88&gt;35,BD18+BC19-BL18,IF(A19&lt;'Données projet'!$A$88,$BA$205^A19,IF(A19='Données projet'!$A$88,'Données projet'!$B$88,BD18+BC19-BL18)))</f>
        <v>46.6</v>
      </c>
      <c r="BE19" s="14">
        <f>BD19*VLOOKUP('Données projet'!$B$11,Paramètres!$A$1:$I$89,3,0)*VLOOKUP('Données projet'!$B$11,Paramètres!$A$1:$I$89,5,0)</f>
        <v>36.347999999999999</v>
      </c>
      <c r="BF19" s="14">
        <f t="shared" si="37"/>
        <v>11.025356771848859</v>
      </c>
      <c r="BG19" s="22">
        <f t="shared" si="7"/>
        <v>82.508596377636763</v>
      </c>
      <c r="BH19" s="62">
        <f t="shared" si="8"/>
        <v>358.73081859985899</v>
      </c>
      <c r="BI19" s="62">
        <f ca="1">AVERAGE(OFFSET($BH$3,0,0,'Données projet'!$E$11+1,1))-AVERAGE(OFFSET($H$3,0,0,'Données projet'!$E$11+1,1))</f>
        <v>314.33416150877952</v>
      </c>
      <c r="BJ19" s="62">
        <f t="shared" si="38"/>
        <v>283.48738729114024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1.6</v>
      </c>
      <c r="BY19" s="13">
        <f>IF('Données projet'!$A$114&gt;35,BY18+BX19-CG18,IF(A19&lt;'Données projet'!$A$114,$BV$205^A19,IF(A19='Données projet'!$A$114,'Données projet'!$B$114,BY18+BX19-CG18)))</f>
        <v>15.999999999999986</v>
      </c>
      <c r="BZ19" s="14">
        <f>BY19*VLOOKUP('Données projet'!$B$12,Paramètres!$A$1:$I$89,3,0)*VLOOKUP('Données projet'!$B$12,Paramètres!$A$1:$I$89,5,0)</f>
        <v>11.731199999999989</v>
      </c>
      <c r="CA19" s="14">
        <f t="shared" si="39"/>
        <v>4.0590373158283972</v>
      </c>
      <c r="CB19" s="22">
        <f t="shared" si="10"/>
        <v>27.501329991734437</v>
      </c>
      <c r="CC19" s="62">
        <f t="shared" si="11"/>
        <v>303.72355221395668</v>
      </c>
      <c r="CD19" s="62">
        <f ca="1">AVERAGE(OFFSET($CC$3,0,0,'Données projet'!$E$12+1,1))-AVERAGE(OFFSET($H$3,0,0,'Données projet'!$E$12+1,1))</f>
        <v>155.96038817644694</v>
      </c>
      <c r="CE19" s="62">
        <f t="shared" si="40"/>
        <v>225.49641371517163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12</v>
      </c>
      <c r="CT19" s="13">
        <f>IF('Données projet'!$A$140&gt;35,CT18+CS19-DB18,IF(A19&lt;'Données projet'!$A$140,$CQ$205^A19,IF(A19='Données projet'!$A$140,'Données projet'!$B$140,CT18+CS19-DB18)))</f>
        <v>52</v>
      </c>
      <c r="CU19" s="18">
        <f>CT19*VLOOKUP('Données projet'!$B$13,Paramètres!$A$1:$I$89,3,0)*VLOOKUP('Données projet'!$B$13,Paramètres!$A$1:$I$89,5,0)</f>
        <v>34.070399999999999</v>
      </c>
      <c r="CV19" s="14">
        <f t="shared" si="41"/>
        <v>10.412633617059315</v>
      </c>
      <c r="CW19" s="22">
        <f t="shared" si="13"/>
        <v>77.474616883044959</v>
      </c>
      <c r="CX19" s="62">
        <f t="shared" si="14"/>
        <v>353.6968391052672</v>
      </c>
      <c r="CY19" s="62">
        <f ca="1">AVERAGE(OFFSET($CX$3,0,0,'Données projet'!$E$13+1,1))-AVERAGE(OFFSET($H$3,0,0,'Données projet'!$E$13+1,1))</f>
        <v>184.06691966531622</v>
      </c>
      <c r="CZ19" s="62">
        <f t="shared" si="42"/>
        <v>269.61868559913404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2.1</v>
      </c>
      <c r="DO19" s="13">
        <f>IF('Données projet'!$A$166&gt;35,DO18+DN19-DW18,IF(A19&lt;'Données projet'!$A$166,$DL$205^A19,IF(A19='Données projet'!$A$166,'Données projet'!$B$166,DO18+DN19-DW18)))</f>
        <v>19.888381054913147</v>
      </c>
      <c r="DP19" s="18">
        <f>DO19*VLOOKUP('Données projet'!$B$14,Paramètres!$A$1:$I$89,3,0)*VLOOKUP('Données projet'!$B$14,Paramètres!$A$1:$I$89,5,0)</f>
        <v>19.236042156311996</v>
      </c>
      <c r="DQ19" s="14">
        <f t="shared" si="43"/>
        <v>6.2834290449348904</v>
      </c>
      <c r="DR19" s="22">
        <f t="shared" si="16"/>
        <v>44.446412342171662</v>
      </c>
      <c r="DS19" s="62">
        <f t="shared" si="17"/>
        <v>320.66863456439387</v>
      </c>
      <c r="DT19" s="62">
        <f ca="1">AVERAGE(OFFSET($DS$3,0,0,'Données projet'!$E$14+1,1))-AVERAGE(OFFSET($H$3,0,0,'Données projet'!$E$14+1,1))</f>
        <v>352.98835012800464</v>
      </c>
      <c r="DU19" s="62">
        <f t="shared" si="44"/>
        <v>244.45149244446094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projet'!$B$9,Paramètres!$A$1:$I$89,3,0)*VLOOKUP('Données projet'!$B$9,Paramètres!$A$1:$I$89,5,0)</f>
        <v>34.703799297332367</v>
      </c>
      <c r="P20" s="14">
        <f t="shared" si="33"/>
        <v>10.583497277259243</v>
      </c>
      <c r="Q20" s="22">
        <f t="shared" si="2"/>
        <v>78.875374867413711</v>
      </c>
      <c r="R20" s="62">
        <f t="shared" si="0"/>
        <v>356.31981931185817</v>
      </c>
      <c r="S20" s="62">
        <f ca="1">AVERAGE(OFFSET($R$3,0,0,'Données projet'!$E$9+1,1))-AVERAGE(OFFSET($H$3,0,0,'Données projet'!$E$9+1,1))</f>
        <v>405.75542653954562</v>
      </c>
      <c r="T20" s="62">
        <f t="shared" si="34"/>
        <v>278.21741231699929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1.2</v>
      </c>
      <c r="AI20" s="14">
        <f>IF('Données projet'!$A$62&gt;35,AI19+AH20-AQ19,IF(A20&lt;'Données projet'!$A$62,$AF$205^A20,IF(A20='Données projet'!$A$62,'Données projet'!$B$62,AI19+AH20-AQ19)))</f>
        <v>10.102816228956828</v>
      </c>
      <c r="AJ20" s="14">
        <f>AI20*VLOOKUP('Données projet'!$B$10,Paramètres!$A$1:$I$89,3,0)*VLOOKUP('Données projet'!$B$10,Paramètres!$A$1:$I$89,5,0)</f>
        <v>7.8801966585863257</v>
      </c>
      <c r="AK20" s="14">
        <f t="shared" si="35"/>
        <v>2.8558290530200297</v>
      </c>
      <c r="AL20" s="22">
        <f t="shared" si="4"/>
        <v>18.698578114381068</v>
      </c>
      <c r="AM20" s="62">
        <f t="shared" si="5"/>
        <v>296.14302255882552</v>
      </c>
      <c r="AN20" s="62">
        <f ca="1">AVERAGE(OFFSET($AM$3,0,0,'Données projet'!$E$10+1,1))-AVERAGE(OFFSET($H$3,0,0,'Données projet'!$E$10+1,1))</f>
        <v>216.57715548138577</v>
      </c>
      <c r="AO20" s="62">
        <f t="shared" si="36"/>
        <v>131.89900255449828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9.6</v>
      </c>
      <c r="BD20" s="13">
        <f>IF('Données projet'!$A$88&gt;35,BD19+BC20-BL19,IF(A20&lt;'Données projet'!$A$88,$BA$205^A20,IF(A20='Données projet'!$A$88,'Données projet'!$B$88,BD19+BC20-BL19)))</f>
        <v>56.2</v>
      </c>
      <c r="BE20" s="14">
        <f>BD20*VLOOKUP('Données projet'!$B$11,Paramètres!$A$1:$I$89,3,0)*VLOOKUP('Données projet'!$B$11,Paramètres!$A$1:$I$89,5,0)</f>
        <v>43.836000000000006</v>
      </c>
      <c r="BF20" s="14">
        <f t="shared" si="37"/>
        <v>13.009897179721728</v>
      </c>
      <c r="BG20" s="22">
        <f t="shared" si="7"/>
        <v>99.006604254682017</v>
      </c>
      <c r="BH20" s="62">
        <f t="shared" si="8"/>
        <v>376.45104869912649</v>
      </c>
      <c r="BI20" s="62">
        <f ca="1">AVERAGE(OFFSET($BH$3,0,0,'Données projet'!$E$11+1,1))-AVERAGE(OFFSET($H$3,0,0,'Données projet'!$E$11+1,1))</f>
        <v>314.33416150877952</v>
      </c>
      <c r="BJ20" s="62">
        <f t="shared" si="38"/>
        <v>283.48738729114024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1.6</v>
      </c>
      <c r="BY20" s="13">
        <f>IF('Données projet'!$A$114&gt;35,BY19+BX20-CG19,IF(A20&lt;'Données projet'!$A$114,$BV$205^A20,IF(A20='Données projet'!$A$114,'Données projet'!$B$114,BY19+BX20-CG19)))</f>
        <v>19.027313840043519</v>
      </c>
      <c r="BZ20" s="14">
        <f>BY20*VLOOKUP('Données projet'!$B$12,Paramètres!$A$1:$I$89,3,0)*VLOOKUP('Données projet'!$B$12,Paramètres!$A$1:$I$89,5,0)</f>
        <v>13.950826507519906</v>
      </c>
      <c r="CA20" s="14">
        <f t="shared" si="39"/>
        <v>4.7306473015150585</v>
      </c>
      <c r="CB20" s="22">
        <f t="shared" si="10"/>
        <v>32.536900217402561</v>
      </c>
      <c r="CC20" s="62">
        <f t="shared" si="11"/>
        <v>309.981344661847</v>
      </c>
      <c r="CD20" s="62">
        <f ca="1">AVERAGE(OFFSET($CC$3,0,0,'Données projet'!$E$12+1,1))-AVERAGE(OFFSET($H$3,0,0,'Données projet'!$E$12+1,1))</f>
        <v>155.96038817644694</v>
      </c>
      <c r="CE20" s="62">
        <f t="shared" si="40"/>
        <v>225.49641371517163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12</v>
      </c>
      <c r="CT20" s="13">
        <f>IF('Données projet'!$A$140&gt;35,CT19+CS20-DB19,IF(A20&lt;'Données projet'!$A$140,$CQ$205^A20,IF(A20='Données projet'!$A$140,'Données projet'!$B$140,CT19+CS20-DB19)))</f>
        <v>64</v>
      </c>
      <c r="CU20" s="18">
        <f>CT20*VLOOKUP('Données projet'!$B$13,Paramètres!$A$1:$I$89,3,0)*VLOOKUP('Données projet'!$B$13,Paramètres!$A$1:$I$89,5,0)</f>
        <v>41.9328</v>
      </c>
      <c r="CV20" s="14">
        <f t="shared" si="41"/>
        <v>12.509520351031938</v>
      </c>
      <c r="CW20" s="22">
        <f t="shared" si="13"/>
        <v>94.820374611380615</v>
      </c>
      <c r="CX20" s="62">
        <f t="shared" si="14"/>
        <v>372.26481905582506</v>
      </c>
      <c r="CY20" s="62">
        <f ca="1">AVERAGE(OFFSET($CX$3,0,0,'Données projet'!$E$13+1,1))-AVERAGE(OFFSET($H$3,0,0,'Données projet'!$E$13+1,1))</f>
        <v>184.06691966531622</v>
      </c>
      <c r="CZ20" s="62">
        <f t="shared" si="42"/>
        <v>269.61868559913404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2.1</v>
      </c>
      <c r="DO20" s="13">
        <f>IF('Données projet'!$A$166&gt;35,DO19+DN20-DW19,IF(A20&lt;'Données projet'!$A$166,$DL$205^A20,IF(A20='Données projet'!$A$166,'Données projet'!$B$166,DO19+DN20-DW19)))</f>
        <v>23.975181126327602</v>
      </c>
      <c r="DP20" s="18">
        <f>DO20*VLOOKUP('Données projet'!$B$14,Paramètres!$A$1:$I$89,3,0)*VLOOKUP('Données projet'!$B$14,Paramètres!$A$1:$I$89,5,0)</f>
        <v>23.188795185384055</v>
      </c>
      <c r="DQ20" s="14">
        <f t="shared" si="43"/>
        <v>7.4115982288884323</v>
      </c>
      <c r="DR20" s="22">
        <f t="shared" si="16"/>
        <v>53.29568519652458</v>
      </c>
      <c r="DS20" s="62">
        <f t="shared" si="17"/>
        <v>330.74012964096903</v>
      </c>
      <c r="DT20" s="62">
        <f ca="1">AVERAGE(OFFSET($DS$3,0,0,'Données projet'!$E$14+1,1))-AVERAGE(OFFSET($H$3,0,0,'Données projet'!$E$14+1,1))</f>
        <v>352.98835012800464</v>
      </c>
      <c r="DU20" s="62">
        <f t="shared" si="44"/>
        <v>244.45149244446094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projet'!$B$9,Paramètres!$A$1:$I$89,3,0)*VLOOKUP('Données projet'!$B$9,Paramètres!$A$1:$I$89,5,0)</f>
        <v>43.007397804163212</v>
      </c>
      <c r="P21" s="14">
        <f t="shared" si="33"/>
        <v>12.792363936215189</v>
      </c>
      <c r="Q21" s="22">
        <f t="shared" si="2"/>
        <v>97.184585031159045</v>
      </c>
      <c r="R21" s="62">
        <f t="shared" si="0"/>
        <v>375.85125169782572</v>
      </c>
      <c r="S21" s="62">
        <f ca="1">AVERAGE(OFFSET($R$3,0,0,'Données projet'!$E$9+1,1))-AVERAGE(OFFSET($H$3,0,0,'Données projet'!$E$9+1,1))</f>
        <v>405.75542653954562</v>
      </c>
      <c r="T21" s="62">
        <f t="shared" si="34"/>
        <v>278.21741231699929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1.2</v>
      </c>
      <c r="AI21" s="14">
        <f>IF('Données projet'!$A$62&gt;35,AI20+AH21-AQ20,IF(A21&lt;'Données projet'!$A$62,$AF$205^A21,IF(A21='Données projet'!$A$62,'Données projet'!$B$62,AI20+AH21-AQ20)))</f>
        <v>11.575168010312384</v>
      </c>
      <c r="AJ21" s="14">
        <f>AI21*VLOOKUP('Données projet'!$B$10,Paramètres!$A$1:$I$89,3,0)*VLOOKUP('Données projet'!$B$10,Paramètres!$A$1:$I$89,5,0)</f>
        <v>9.0286310480436587</v>
      </c>
      <c r="AK21" s="14">
        <f t="shared" si="35"/>
        <v>3.220620708384474</v>
      </c>
      <c r="AL21" s="22">
        <f t="shared" si="4"/>
        <v>21.334113475779002</v>
      </c>
      <c r="AM21" s="62">
        <f t="shared" si="5"/>
        <v>300.00078014244571</v>
      </c>
      <c r="AN21" s="62">
        <f ca="1">AVERAGE(OFFSET($AM$3,0,0,'Données projet'!$E$10+1,1))-AVERAGE(OFFSET($H$3,0,0,'Données projet'!$E$10+1,1))</f>
        <v>216.57715548138577</v>
      </c>
      <c r="AO21" s="62">
        <f t="shared" si="36"/>
        <v>131.89900255449828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9.6</v>
      </c>
      <c r="BD21" s="13">
        <f>IF('Données projet'!$A$88&gt;35,BD20+BC21-BL20,IF(A21&lt;'Données projet'!$A$88,$BA$205^A21,IF(A21='Données projet'!$A$88,'Données projet'!$B$88,BD20+BC21-BL20)))</f>
        <v>65.8</v>
      </c>
      <c r="BE21" s="14">
        <f>BD21*VLOOKUP('Données projet'!$B$11,Paramètres!$A$1:$I$89,3,0)*VLOOKUP('Données projet'!$B$11,Paramètres!$A$1:$I$89,5,0)</f>
        <v>51.323999999999998</v>
      </c>
      <c r="BF21" s="14">
        <f t="shared" si="37"/>
        <v>14.95516659950003</v>
      </c>
      <c r="BG21" s="22">
        <f t="shared" si="7"/>
        <v>115.43621516079588</v>
      </c>
      <c r="BH21" s="62">
        <f t="shared" si="8"/>
        <v>394.10288182746257</v>
      </c>
      <c r="BI21" s="62">
        <f ca="1">AVERAGE(OFFSET($BH$3,0,0,'Données projet'!$E$11+1,1))-AVERAGE(OFFSET($H$3,0,0,'Données projet'!$E$11+1,1))</f>
        <v>314.33416150877952</v>
      </c>
      <c r="BJ21" s="62">
        <f t="shared" si="38"/>
        <v>283.48738729114024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1.6</v>
      </c>
      <c r="BY21" s="13">
        <f>IF('Données projet'!$A$114&gt;35,BY20+BX21-CG20,IF(A21&lt;'Données projet'!$A$114,$BV$205^A21,IF(A21='Données projet'!$A$114,'Données projet'!$B$114,BY20+BX21-CG20)))</f>
        <v>22.627416997969497</v>
      </c>
      <c r="BZ21" s="14">
        <f>BY21*VLOOKUP('Données projet'!$B$12,Paramètres!$A$1:$I$89,3,0)*VLOOKUP('Données projet'!$B$12,Paramètres!$A$1:$I$89,5,0)</f>
        <v>16.590422142911237</v>
      </c>
      <c r="CA21" s="14">
        <f t="shared" si="39"/>
        <v>5.5133821519855717</v>
      </c>
      <c r="CB21" s="22">
        <f t="shared" si="10"/>
        <v>38.497459146945268</v>
      </c>
      <c r="CC21" s="62">
        <f t="shared" si="11"/>
        <v>317.16412581361197</v>
      </c>
      <c r="CD21" s="62">
        <f ca="1">AVERAGE(OFFSET($CC$3,0,0,'Données projet'!$E$12+1,1))-AVERAGE(OFFSET($H$3,0,0,'Données projet'!$E$12+1,1))</f>
        <v>155.96038817644694</v>
      </c>
      <c r="CE21" s="62">
        <f t="shared" si="40"/>
        <v>225.49641371517163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12</v>
      </c>
      <c r="CT21" s="13">
        <f>IF('Données projet'!$A$140&gt;35,CT20+CS21-DB20,IF(A21&lt;'Données projet'!$A$140,$CQ$205^A21,IF(A21='Données projet'!$A$140,'Données projet'!$B$140,CT20+CS21-DB20)))</f>
        <v>76</v>
      </c>
      <c r="CU21" s="18">
        <f>CT21*VLOOKUP('Données projet'!$B$13,Paramètres!$A$1:$I$89,3,0)*VLOOKUP('Données projet'!$B$13,Paramètres!$A$1:$I$89,5,0)</f>
        <v>49.795200000000001</v>
      </c>
      <c r="CV21" s="14">
        <f t="shared" si="41"/>
        <v>14.560856542690781</v>
      </c>
      <c r="CW21" s="22">
        <f t="shared" si="13"/>
        <v>112.08679847851977</v>
      </c>
      <c r="CX21" s="62">
        <f t="shared" si="14"/>
        <v>390.75346514518645</v>
      </c>
      <c r="CY21" s="62">
        <f ca="1">AVERAGE(OFFSET($CX$3,0,0,'Données projet'!$E$13+1,1))-AVERAGE(OFFSET($H$3,0,0,'Données projet'!$E$13+1,1))</f>
        <v>184.06691966531622</v>
      </c>
      <c r="CZ21" s="62">
        <f t="shared" si="42"/>
        <v>269.61868559913404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2.1</v>
      </c>
      <c r="DO21" s="13">
        <f>IF('Données projet'!$A$166&gt;35,DO20+DN21-DW20,IF(A21&lt;'Données projet'!$A$166,$DL$205^A21,IF(A21='Données projet'!$A$166,'Données projet'!$B$166,DO20+DN21-DW20)))</f>
        <v>28.901764726506816</v>
      </c>
      <c r="DP21" s="18">
        <f>DO21*VLOOKUP('Données projet'!$B$14,Paramètres!$A$1:$I$89,3,0)*VLOOKUP('Données projet'!$B$14,Paramètres!$A$1:$I$89,5,0)</f>
        <v>27.953786843477392</v>
      </c>
      <c r="DQ21" s="14">
        <f t="shared" si="43"/>
        <v>8.7423265089215931</v>
      </c>
      <c r="DR21" s="22">
        <f t="shared" si="16"/>
        <v>63.912397422094891</v>
      </c>
      <c r="DS21" s="62">
        <f t="shared" si="17"/>
        <v>342.57906408876158</v>
      </c>
      <c r="DT21" s="62">
        <f ca="1">AVERAGE(OFFSET($DS$3,0,0,'Données projet'!$E$14+1,1))-AVERAGE(OFFSET($H$3,0,0,'Données projet'!$E$14+1,1))</f>
        <v>352.98835012800464</v>
      </c>
      <c r="DU21" s="62">
        <f t="shared" si="44"/>
        <v>244.45149244446094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projet'!$B$9,Paramètres!$A$1:$I$89,3,0)*VLOOKUP('Données projet'!$B$9,Paramètres!$A$1:$I$89,5,0)</f>
        <v>53.297803218557732</v>
      </c>
      <c r="P22" s="14">
        <f t="shared" si="33"/>
        <v>15.462240012873817</v>
      </c>
      <c r="Q22" s="22">
        <f t="shared" si="2"/>
        <v>119.75707529474329</v>
      </c>
      <c r="R22" s="62">
        <f t="shared" si="0"/>
        <v>399.64596418363215</v>
      </c>
      <c r="S22" s="62">
        <f ca="1">AVERAGE(OFFSET($R$3,0,0,'Données projet'!$E$9+1,1))-AVERAGE(OFFSET($H$3,0,0,'Données projet'!$E$9+1,1))</f>
        <v>405.75542653954562</v>
      </c>
      <c r="T22" s="62">
        <f t="shared" si="34"/>
        <v>278.21741231699929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1.2</v>
      </c>
      <c r="AI22" s="14">
        <f>IF('Données projet'!$A$62&gt;35,AI21+AH22-AQ21,IF(A22&lt;'Données projet'!$A$62,$AF$205^A22,IF(A22='Données projet'!$A$62,'Données projet'!$B$62,AI21+AH22-AQ21)))</f>
        <v>13.262095581124292</v>
      </c>
      <c r="AJ22" s="14">
        <f>AI22*VLOOKUP('Données projet'!$B$10,Paramètres!$A$1:$I$89,3,0)*VLOOKUP('Données projet'!$B$10,Paramètres!$A$1:$I$89,5,0)</f>
        <v>10.344434553276947</v>
      </c>
      <c r="AK22" s="14">
        <f t="shared" si="35"/>
        <v>3.6320093236344571</v>
      </c>
      <c r="AL22" s="22">
        <f t="shared" si="4"/>
        <v>24.342306418954028</v>
      </c>
      <c r="AM22" s="62">
        <f t="shared" si="5"/>
        <v>304.23119530784288</v>
      </c>
      <c r="AN22" s="62">
        <f ca="1">AVERAGE(OFFSET($AM$3,0,0,'Données projet'!$E$10+1,1))-AVERAGE(OFFSET($H$3,0,0,'Données projet'!$E$10+1,1))</f>
        <v>216.57715548138577</v>
      </c>
      <c r="AO22" s="62">
        <f t="shared" si="36"/>
        <v>131.89900255449828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9.6</v>
      </c>
      <c r="BD22" s="13">
        <f>IF('Données projet'!$A$88&gt;35,BD21+BC22-BL21,IF(A22&lt;'Données projet'!$A$88,$BA$205^A22,IF(A22='Données projet'!$A$88,'Données projet'!$B$88,BD21+BC22-BL21)))</f>
        <v>75.399999999999991</v>
      </c>
      <c r="BE22" s="14">
        <f>BD22*VLOOKUP('Données projet'!$B$11,Paramètres!$A$1:$I$89,3,0)*VLOOKUP('Données projet'!$B$11,Paramètres!$A$1:$I$89,5,0)</f>
        <v>58.811999999999998</v>
      </c>
      <c r="BF22" s="14">
        <f t="shared" si="37"/>
        <v>16.86755663452599</v>
      </c>
      <c r="BG22" s="22">
        <f t="shared" si="7"/>
        <v>131.8085611384661</v>
      </c>
      <c r="BH22" s="62">
        <f t="shared" si="8"/>
        <v>411.69745002735499</v>
      </c>
      <c r="BI22" s="62">
        <f ca="1">AVERAGE(OFFSET($BH$3,0,0,'Données projet'!$E$11+1,1))-AVERAGE(OFFSET($H$3,0,0,'Données projet'!$E$11+1,1))</f>
        <v>314.33416150877952</v>
      </c>
      <c r="BJ22" s="62">
        <f t="shared" si="38"/>
        <v>283.48738729114024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1.6</v>
      </c>
      <c r="BY22" s="13">
        <f>IF('Données projet'!$A$114&gt;35,BY21+BX22-CG21,IF(A22&lt;'Données projet'!$A$114,$BV$205^A22,IF(A22='Données projet'!$A$114,'Données projet'!$B$114,BY21+BX22-CG21)))</f>
        <v>26.908685288118836</v>
      </c>
      <c r="BZ22" s="14">
        <f>BY22*VLOOKUP('Données projet'!$B$12,Paramètres!$A$1:$I$89,3,0)*VLOOKUP('Données projet'!$B$12,Paramètres!$A$1:$I$89,5,0)</f>
        <v>19.729448053248728</v>
      </c>
      <c r="CA22" s="14">
        <f t="shared" si="39"/>
        <v>6.4256286331255001</v>
      </c>
      <c r="CB22" s="22">
        <f t="shared" si="10"/>
        <v>45.553425228768447</v>
      </c>
      <c r="CC22" s="62">
        <f t="shared" si="11"/>
        <v>325.4423141176573</v>
      </c>
      <c r="CD22" s="62">
        <f ca="1">AVERAGE(OFFSET($CC$3,0,0,'Données projet'!$E$12+1,1))-AVERAGE(OFFSET($H$3,0,0,'Données projet'!$E$12+1,1))</f>
        <v>155.96038817644694</v>
      </c>
      <c r="CE22" s="62">
        <f t="shared" si="40"/>
        <v>225.49641371517163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12</v>
      </c>
      <c r="CT22" s="13">
        <f>IF('Données projet'!$A$140&gt;35,CT21+CS22-DB21,IF(A22&lt;'Données projet'!$A$140,$CQ$205^A22,IF(A22='Données projet'!$A$140,'Données projet'!$B$140,CT21+CS22-DB21)))</f>
        <v>88</v>
      </c>
      <c r="CU22" s="18">
        <f>CT22*VLOOKUP('Données projet'!$B$13,Paramètres!$A$1:$I$89,3,0)*VLOOKUP('Données projet'!$B$13,Paramètres!$A$1:$I$89,5,0)</f>
        <v>57.657600000000002</v>
      </c>
      <c r="CV22" s="14">
        <f t="shared" si="41"/>
        <v>16.574671209026025</v>
      </c>
      <c r="CW22" s="22">
        <f t="shared" si="13"/>
        <v>129.28787235572034</v>
      </c>
      <c r="CX22" s="62">
        <f t="shared" si="14"/>
        <v>409.17676124460922</v>
      </c>
      <c r="CY22" s="62">
        <f ca="1">AVERAGE(OFFSET($CX$3,0,0,'Données projet'!$E$13+1,1))-AVERAGE(OFFSET($H$3,0,0,'Données projet'!$E$13+1,1))</f>
        <v>184.06691966531622</v>
      </c>
      <c r="CZ22" s="62">
        <f t="shared" si="42"/>
        <v>269.61868559913404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2.1</v>
      </c>
      <c r="DO22" s="13">
        <f>IF('Données projet'!$A$166&gt;35,DO21+DN22-DW21,IF(A22&lt;'Données projet'!$A$166,$DL$205^A22,IF(A22='Données projet'!$A$166,'Données projet'!$B$166,DO21+DN22-DW21)))</f>
        <v>34.840696297767764</v>
      </c>
      <c r="DP22" s="18">
        <f>DO22*VLOOKUP('Données projet'!$B$14,Paramètres!$A$1:$I$89,3,0)*VLOOKUP('Données projet'!$B$14,Paramètres!$A$1:$I$89,5,0)</f>
        <v>33.697921459200977</v>
      </c>
      <c r="DQ22" s="14">
        <f t="shared" si="43"/>
        <v>10.31198270984201</v>
      </c>
      <c r="DR22" s="22">
        <f t="shared" si="16"/>
        <v>76.650583094416518</v>
      </c>
      <c r="DS22" s="62">
        <f t="shared" si="17"/>
        <v>356.53947198330536</v>
      </c>
      <c r="DT22" s="62">
        <f ca="1">AVERAGE(OFFSET($DS$3,0,0,'Données projet'!$E$14+1,1))-AVERAGE(OFFSET($H$3,0,0,'Données projet'!$E$14+1,1))</f>
        <v>352.98835012800464</v>
      </c>
      <c r="DU22" s="62">
        <f t="shared" si="44"/>
        <v>244.45149244446094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projet'!$B$9,Paramètres!$A$1:$I$89,3,0)*VLOOKUP('Données projet'!$B$9,Paramètres!$A$1:$I$89,5,0)</f>
        <v>66.050399999999996</v>
      </c>
      <c r="P23" s="14">
        <f t="shared" si="33"/>
        <v>18.689342126897891</v>
      </c>
      <c r="Q23" s="22">
        <f t="shared" si="2"/>
        <v>147.58838420434714</v>
      </c>
      <c r="R23" s="62">
        <f t="shared" si="0"/>
        <v>428.69949531545831</v>
      </c>
      <c r="S23" s="62">
        <f ca="1">AVERAGE(OFFSET($R$3,0,0,'Données projet'!$E$9+1,1))-AVERAGE(OFFSET($H$3,0,0,'Données projet'!$E$9+1,1))</f>
        <v>405.75542653954562</v>
      </c>
      <c r="T23" s="62">
        <f t="shared" si="34"/>
        <v>278.21741231699929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6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1.2</v>
      </c>
      <c r="AI23" s="14">
        <f>IF('Données projet'!$A$62&gt;35,AI22+AH23-AQ22,IF(A23&lt;'Données projet'!$A$62,$AF$205^A23,IF(A23='Données projet'!$A$62,'Données projet'!$B$62,AI22+AH23-AQ22)))</f>
        <v>15.194870523363559</v>
      </c>
      <c r="AJ23" s="14">
        <f>AI23*VLOOKUP('Données projet'!$B$10,Paramètres!$A$1:$I$89,3,0)*VLOOKUP('Données projet'!$B$10,Paramètres!$A$1:$I$89,5,0)</f>
        <v>11.851999008223576</v>
      </c>
      <c r="AK23" s="14">
        <f t="shared" si="35"/>
        <v>4.0959469994790974</v>
      </c>
      <c r="AL23" s="22">
        <f t="shared" si="4"/>
        <v>27.776005963415486</v>
      </c>
      <c r="AM23" s="62">
        <f t="shared" si="5"/>
        <v>308.8871170745266</v>
      </c>
      <c r="AN23" s="62">
        <f ca="1">AVERAGE(OFFSET($AM$3,0,0,'Données projet'!$E$10+1,1))-AVERAGE(OFFSET($H$3,0,0,'Données projet'!$E$10+1,1))</f>
        <v>216.57715548138577</v>
      </c>
      <c r="AO23" s="62">
        <f t="shared" si="36"/>
        <v>131.89900255449828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85</v>
      </c>
      <c r="BB23" s="13">
        <f>VLOOKUP(A23,'Données projet'!$A$87:$I$107,9,0)</f>
        <v>9.6</v>
      </c>
      <c r="BC23" s="13">
        <f t="array" ref="BC23">INDEX(BB:BB,MIN(IF(ISNUMBER(BB23:BB219),ROW(BB23:BB219),"")))</f>
        <v>9.6</v>
      </c>
      <c r="BD23" s="13">
        <f>IF('Données projet'!$A$88&gt;35,BD22+BC23-BL22,IF(A23&lt;'Données projet'!$A$88,$BA$205^A23,IF(A23='Données projet'!$A$88,'Données projet'!$B$88,BD22+BC23-BL22)))</f>
        <v>84.999999999999986</v>
      </c>
      <c r="BE23" s="14">
        <f>BD23*VLOOKUP('Données projet'!$B$11,Paramètres!$A$1:$I$89,3,0)*VLOOKUP('Données projet'!$B$11,Paramètres!$A$1:$I$89,5,0)</f>
        <v>66.3</v>
      </c>
      <c r="BF23" s="14">
        <f t="shared" si="37"/>
        <v>18.751733344032118</v>
      </c>
      <c r="BG23" s="22">
        <f t="shared" si="7"/>
        <v>148.13176890752257</v>
      </c>
      <c r="BH23" s="62">
        <f t="shared" si="8"/>
        <v>429.24288001863374</v>
      </c>
      <c r="BI23" s="62">
        <f ca="1">AVERAGE(OFFSET($BH$3,0,0,'Données projet'!$E$11+1,1))-AVERAGE(OFFSET($H$3,0,0,'Données projet'!$E$11+1,1))</f>
        <v>314.33416150877952</v>
      </c>
      <c r="BJ23" s="62">
        <f t="shared" si="38"/>
        <v>283.48738729114024</v>
      </c>
      <c r="BK23" s="16">
        <f>IF(ISNA(VLOOKUP(A23,'Données projet'!$A$87:$I$107,3,0)),0,VLOOKUP(A23,'Données projet'!$A$87:$I$107,3,0))</f>
        <v>2</v>
      </c>
      <c r="BL23" s="16">
        <f>IF(ISNA(VLOOKUP(A23,'Données projet'!$A$87:$I$107,4,0)),0,VLOOKUP(A23,'Données projet'!$A$87:$I$107,4,0))</f>
        <v>25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32</v>
      </c>
      <c r="BW23" s="13">
        <f>VLOOKUP(A23,'Données projet'!$A$113:$I$133,9,0)</f>
        <v>1.6</v>
      </c>
      <c r="BX23" s="13">
        <f t="array" ref="BX23">INDEX(BW:BW,MIN(IF(ISNUMBER(BW23:BW219),ROW(BW23:BW219),"")))</f>
        <v>1.6</v>
      </c>
      <c r="BY23" s="13">
        <f>IF('Données projet'!$A$114&gt;35,BY22+BX23-CG22,IF(A23&lt;'Données projet'!$A$114,$BV$205^A23,IF(A23='Données projet'!$A$114,'Données projet'!$B$114,BY22+BX23-CG22)))</f>
        <v>32</v>
      </c>
      <c r="BZ23" s="14">
        <f>BY23*VLOOKUP('Données projet'!$B$12,Paramètres!$A$1:$I$89,3,0)*VLOOKUP('Données projet'!$B$12,Paramètres!$A$1:$I$89,5,0)</f>
        <v>23.462399999999999</v>
      </c>
      <c r="CA23" s="14">
        <f t="shared" si="39"/>
        <v>7.4888157926750578</v>
      </c>
      <c r="CB23" s="22">
        <f t="shared" si="10"/>
        <v>53.906700838909053</v>
      </c>
      <c r="CC23" s="62">
        <f t="shared" si="11"/>
        <v>335.01781195002019</v>
      </c>
      <c r="CD23" s="62">
        <f ca="1">AVERAGE(OFFSET($CC$3,0,0,'Données projet'!$E$12+1,1))-AVERAGE(OFFSET($H$3,0,0,'Données projet'!$E$12+1,1))</f>
        <v>155.96038817644694</v>
      </c>
      <c r="CE23" s="62">
        <f t="shared" si="40"/>
        <v>225.49641371517163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100</v>
      </c>
      <c r="CR23" s="13">
        <f>VLOOKUP(A23,'Données projet'!$A$139:$I$159,9,0)</f>
        <v>12</v>
      </c>
      <c r="CS23" s="13">
        <f t="array" ref="CS23">INDEX(CR:CR,MIN(IF(ISNUMBER(CR23:CR219),ROW(CR23:CR219),"")))</f>
        <v>12</v>
      </c>
      <c r="CT23" s="13">
        <f>IF('Données projet'!$A$140&gt;35,CT22+CS23-DB22,IF(A23&lt;'Données projet'!$A$140,$CQ$205^A23,IF(A23='Données projet'!$A$140,'Données projet'!$B$140,CT22+CS23-DB22)))</f>
        <v>100</v>
      </c>
      <c r="CU23" s="18">
        <f>CT23*VLOOKUP('Données projet'!$B$13,Paramètres!$A$1:$I$89,3,0)*VLOOKUP('Données projet'!$B$13,Paramètres!$A$1:$I$89,5,0)</f>
        <v>65.52</v>
      </c>
      <c r="CV23" s="14">
        <f t="shared" si="41"/>
        <v>18.556669503136725</v>
      </c>
      <c r="CW23" s="22">
        <f t="shared" si="13"/>
        <v>146.43353271796309</v>
      </c>
      <c r="CX23" s="62">
        <f t="shared" si="14"/>
        <v>427.54464382907423</v>
      </c>
      <c r="CY23" s="62">
        <f ca="1">AVERAGE(OFFSET($CX$3,0,0,'Données projet'!$E$13+1,1))-AVERAGE(OFFSET($H$3,0,0,'Données projet'!$E$13+1,1))</f>
        <v>184.06691966531622</v>
      </c>
      <c r="CZ23" s="62">
        <f t="shared" si="42"/>
        <v>269.61868559913404</v>
      </c>
      <c r="DA23" s="16">
        <f>IF(ISNA(VLOOKUP(A23,'Données projet'!$A$139:$I$159,3,0)),0,VLOOKUP(A23,'Données projet'!$A$139:$I$159,3,0))</f>
        <v>3</v>
      </c>
      <c r="DB23" s="16">
        <f>IF(ISNA(VLOOKUP(A23,'Données projet'!$A$139:$I$159,4,0)),0,VLOOKUP(A23,'Données projet'!$A$139:$I$159,4,0))</f>
        <v>10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42</v>
      </c>
      <c r="DM23" s="13">
        <f>VLOOKUP(A23,'Données projet'!$A$165:$I$185,9,0)</f>
        <v>2.1</v>
      </c>
      <c r="DN23" s="13">
        <f t="array" ref="DN23">INDEX(DM:DM,MIN(IF(ISNUMBER(DM23:DM219),ROW(DM23:DM219),"")))</f>
        <v>2.1</v>
      </c>
      <c r="DO23" s="13">
        <f>IF('Données projet'!$A$166&gt;35,DO22+DN23-DW22,IF(A23&lt;'Données projet'!$A$166,$DL$205^A23,IF(A23='Données projet'!$A$166,'Données projet'!$B$166,DO22+DN23-DW22)))</f>
        <v>42</v>
      </c>
      <c r="DP23" s="18">
        <f>DO23*VLOOKUP('Données projet'!$B$14,Paramètres!$A$1:$I$89,3,0)*VLOOKUP('Données projet'!$B$14,Paramètres!$A$1:$I$89,5,0)</f>
        <v>40.622399999999999</v>
      </c>
      <c r="DQ23" s="14">
        <f t="shared" si="43"/>
        <v>12.163465560290264</v>
      </c>
      <c r="DR23" s="22">
        <f t="shared" si="16"/>
        <v>91.935382517505545</v>
      </c>
      <c r="DS23" s="62">
        <f t="shared" si="17"/>
        <v>373.0464936286167</v>
      </c>
      <c r="DT23" s="62">
        <f ca="1">AVERAGE(OFFSET($DS$3,0,0,'Données projet'!$E$14+1,1))-AVERAGE(OFFSET($H$3,0,0,'Données projet'!$E$14+1,1))</f>
        <v>352.98835012800464</v>
      </c>
      <c r="DU23" s="62">
        <f t="shared" si="44"/>
        <v>244.45149244446094</v>
      </c>
      <c r="DV23" s="16">
        <f>IF(ISNA(VLOOKUP(A23,'Données projet'!$A$165:$I$185,3,0)),0,VLOOKUP(A23,'Données projet'!$A$165:$I$185,3,0))</f>
        <v>1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7.2</v>
      </c>
      <c r="N24" s="14">
        <f>IF('Données projet'!$A$36&gt;35,N23+M24-V23,IF(A24&lt;'Données projet'!$A$36,$K$205^A24,IF(A24='Données projet'!$A$36,'Données projet'!$B$36,N23+M24-V23)))</f>
        <v>74.2</v>
      </c>
      <c r="O24" s="14">
        <f>N24*VLOOKUP('Données projet'!$B$9,Paramètres!$A$1:$I$89,3,0)*VLOOKUP('Données projet'!$B$9,Paramètres!$A$1:$I$89,5,0)</f>
        <v>67.136160000000004</v>
      </c>
      <c r="P24" s="14">
        <f t="shared" si="33"/>
        <v>18.960545405756019</v>
      </c>
      <c r="Q24" s="22">
        <f t="shared" si="2"/>
        <v>149.95176191502506</v>
      </c>
      <c r="R24" s="62">
        <f t="shared" si="0"/>
        <v>432.2850952483584</v>
      </c>
      <c r="S24" s="62">
        <f ca="1">AVERAGE(OFFSET($R$3,0,0,'Données projet'!$E$9+1,1))-AVERAGE(OFFSET($H$3,0,0,'Données projet'!$E$9+1,1))</f>
        <v>405.75542653954562</v>
      </c>
      <c r="T24" s="62">
        <f t="shared" si="34"/>
        <v>278.21741231699929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1.2</v>
      </c>
      <c r="AI24" s="14">
        <f>IF('Données projet'!$A$62&gt;35,AI23+AH24-AQ23,IF(A24&lt;'Données projet'!$A$62,$AF$205^A24,IF(A24='Données projet'!$A$62,'Données projet'!$B$62,AI23+AH24-AQ23)))</f>
        <v>17.409321838276906</v>
      </c>
      <c r="AJ24" s="14">
        <f>AI24*VLOOKUP('Données projet'!$B$10,Paramètres!$A$1:$I$89,3,0)*VLOOKUP('Données projet'!$B$10,Paramètres!$A$1:$I$89,5,0)</f>
        <v>13.579271033855987</v>
      </c>
      <c r="AK24" s="14">
        <f t="shared" si="35"/>
        <v>4.6191461330704211</v>
      </c>
      <c r="AL24" s="22">
        <f t="shared" si="4"/>
        <v>31.69557656573016</v>
      </c>
      <c r="AM24" s="62">
        <f t="shared" si="5"/>
        <v>314.02890989906348</v>
      </c>
      <c r="AN24" s="62">
        <f ca="1">AVERAGE(OFFSET($AM$3,0,0,'Données projet'!$E$10+1,1))-AVERAGE(OFFSET($H$3,0,0,'Données projet'!$E$10+1,1))</f>
        <v>216.57715548138577</v>
      </c>
      <c r="AO24" s="62">
        <f t="shared" si="36"/>
        <v>131.89900255449828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10.6</v>
      </c>
      <c r="BD24" s="13">
        <f>IF('Données projet'!$A$88&gt;35,BD23+BC24-BL23,IF(A24&lt;'Données projet'!$A$88,$BA$205^A24,IF(A24='Données projet'!$A$88,'Données projet'!$B$88,BD23+BC24-BL23)))</f>
        <v>70.59999999999998</v>
      </c>
      <c r="BE24" s="14">
        <f>BD24*VLOOKUP('Données projet'!$B$11,Paramètres!$A$1:$I$89,3,0)*VLOOKUP('Données projet'!$B$11,Paramètres!$A$1:$I$89,5,0)</f>
        <v>55.067999999999984</v>
      </c>
      <c r="BF24" s="14">
        <f t="shared" si="37"/>
        <v>15.915148294580479</v>
      </c>
      <c r="BG24" s="22">
        <f t="shared" si="7"/>
        <v>123.62898327972762</v>
      </c>
      <c r="BH24" s="62">
        <f t="shared" si="8"/>
        <v>405.96231661306092</v>
      </c>
      <c r="BI24" s="62">
        <f ca="1">AVERAGE(OFFSET($BH$3,0,0,'Données projet'!$E$11+1,1))-AVERAGE(OFFSET($H$3,0,0,'Données projet'!$E$11+1,1))</f>
        <v>314.33416150877952</v>
      </c>
      <c r="BJ24" s="62">
        <f t="shared" si="38"/>
        <v>283.48738729114024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8.8000000000000007</v>
      </c>
      <c r="BY24" s="13">
        <f>IF('Données projet'!$A$114&gt;35,BY23+BX24-CG23,IF(A24&lt;'Données projet'!$A$114,$BV$205^A24,IF(A24='Données projet'!$A$114,'Données projet'!$B$114,BY23+BX24-CG23)))</f>
        <v>40.799999999999997</v>
      </c>
      <c r="BZ24" s="14">
        <f>BY24*VLOOKUP('Données projet'!$B$12,Paramètres!$A$1:$I$89,3,0)*VLOOKUP('Données projet'!$B$12,Paramètres!$A$1:$I$89,5,0)</f>
        <v>29.914559999999998</v>
      </c>
      <c r="CA24" s="14">
        <f t="shared" si="39"/>
        <v>9.2820081914942723</v>
      </c>
      <c r="CB24" s="22">
        <f t="shared" si="10"/>
        <v>68.267356266852531</v>
      </c>
      <c r="CC24" s="62">
        <f t="shared" si="11"/>
        <v>350.60068960018583</v>
      </c>
      <c r="CD24" s="62">
        <f ca="1">AVERAGE(OFFSET($CC$3,0,0,'Données projet'!$E$12+1,1))-AVERAGE(OFFSET($H$3,0,0,'Données projet'!$E$12+1,1))</f>
        <v>155.96038817644694</v>
      </c>
      <c r="CE24" s="62">
        <f t="shared" si="40"/>
        <v>225.49641371517163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9.6</v>
      </c>
      <c r="CT24" s="13">
        <f>IF('Données projet'!$A$140&gt;35,CT23+CS24-DB23,IF(A24&lt;'Données projet'!$A$140,$CQ$205^A24,IF(A24='Données projet'!$A$140,'Données projet'!$B$140,CT23+CS24-DB23)))</f>
        <v>99.6</v>
      </c>
      <c r="CU24" s="18">
        <f>CT24*VLOOKUP('Données projet'!$B$13,Paramètres!$A$1:$I$89,3,0)*VLOOKUP('Données projet'!$B$13,Paramètres!$A$1:$I$89,5,0)</f>
        <v>65.257919999999999</v>
      </c>
      <c r="CV24" s="14">
        <f t="shared" si="41"/>
        <v>18.491067519086762</v>
      </c>
      <c r="CW24" s="22">
        <f t="shared" si="13"/>
        <v>145.8628199290761</v>
      </c>
      <c r="CX24" s="62">
        <f t="shared" si="14"/>
        <v>428.19615326240944</v>
      </c>
      <c r="CY24" s="62">
        <f ca="1">AVERAGE(OFFSET($CX$3,0,0,'Données projet'!$E$13+1,1))-AVERAGE(OFFSET($H$3,0,0,'Données projet'!$E$13+1,1))</f>
        <v>184.06691966531622</v>
      </c>
      <c r="CZ24" s="62">
        <f t="shared" si="42"/>
        <v>269.61868559913404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5.6</v>
      </c>
      <c r="DO24" s="13">
        <f>IF('Données projet'!$A$166&gt;35,DO23+DN24-DW23,IF(A24&lt;'Données projet'!$A$166,$DL$205^A24,IF(A24='Données projet'!$A$166,'Données projet'!$B$166,DO23+DN24-DW23)))</f>
        <v>47.6</v>
      </c>
      <c r="DP24" s="18">
        <f>DO24*VLOOKUP('Données projet'!$B$14,Paramètres!$A$1:$I$89,3,0)*VLOOKUP('Données projet'!$B$14,Paramètres!$A$1:$I$89,5,0)</f>
        <v>46.038720000000005</v>
      </c>
      <c r="DQ24" s="14">
        <f t="shared" si="43"/>
        <v>13.585879560828786</v>
      </c>
      <c r="DR24" s="22">
        <f t="shared" si="16"/>
        <v>103.84617756844348</v>
      </c>
      <c r="DS24" s="62">
        <f t="shared" si="17"/>
        <v>386.17951090177678</v>
      </c>
      <c r="DT24" s="62">
        <f ca="1">AVERAGE(OFFSET($DS$3,0,0,'Données projet'!$E$14+1,1))-AVERAGE(OFFSET($H$3,0,0,'Données projet'!$E$14+1,1))</f>
        <v>352.98835012800464</v>
      </c>
      <c r="DU24" s="62">
        <f t="shared" si="44"/>
        <v>244.45149244446094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7.2</v>
      </c>
      <c r="N25" s="14">
        <f>IF('Données projet'!$A$36&gt;35,N24+M25-V24,IF(A25&lt;'Données projet'!$A$36,$K$205^A25,IF(A25='Données projet'!$A$36,'Données projet'!$B$36,N24+M25-V24)))</f>
        <v>81.400000000000006</v>
      </c>
      <c r="O25" s="14">
        <f>N25*VLOOKUP('Données projet'!$B$9,Paramètres!$A$1:$I$89,3,0)*VLOOKUP('Données projet'!$B$9,Paramètres!$A$1:$I$89,5,0)</f>
        <v>73.650720000000007</v>
      </c>
      <c r="P25" s="14">
        <f t="shared" si="33"/>
        <v>20.577360172493922</v>
      </c>
      <c r="Q25" s="22">
        <f t="shared" si="2"/>
        <v>164.11390630042692</v>
      </c>
      <c r="R25" s="62">
        <f t="shared" si="0"/>
        <v>447.66946185598249</v>
      </c>
      <c r="S25" s="62">
        <f ca="1">AVERAGE(OFFSET($R$3,0,0,'Données projet'!$E$9+1,1))-AVERAGE(OFFSET($H$3,0,0,'Données projet'!$E$9+1,1))</f>
        <v>405.75542653954562</v>
      </c>
      <c r="T25" s="62">
        <f t="shared" si="34"/>
        <v>278.21741231699929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1.2</v>
      </c>
      <c r="AI25" s="14">
        <f>IF('Données projet'!$A$62&gt;35,AI24+AH25-AQ24,IF(A25&lt;'Données projet'!$A$62,$AF$205^A25,IF(A25='Données projet'!$A$62,'Données projet'!$B$62,AI24+AH25-AQ24)))</f>
        <v>19.946500129940819</v>
      </c>
      <c r="AJ25" s="14">
        <f>AI25*VLOOKUP('Données projet'!$B$10,Paramètres!$A$1:$I$89,3,0)*VLOOKUP('Données projet'!$B$10,Paramètres!$A$1:$I$89,5,0)</f>
        <v>15.558270101353839</v>
      </c>
      <c r="AK25" s="14">
        <f t="shared" si="35"/>
        <v>5.2091765350901511</v>
      </c>
      <c r="AL25" s="22">
        <f t="shared" si="4"/>
        <v>36.169969558473291</v>
      </c>
      <c r="AM25" s="62">
        <f t="shared" si="5"/>
        <v>319.72552511402881</v>
      </c>
      <c r="AN25" s="62">
        <f ca="1">AVERAGE(OFFSET($AM$3,0,0,'Données projet'!$E$10+1,1))-AVERAGE(OFFSET($H$3,0,0,'Données projet'!$E$10+1,1))</f>
        <v>216.57715548138577</v>
      </c>
      <c r="AO25" s="62">
        <f t="shared" si="36"/>
        <v>131.89900255449828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10.6</v>
      </c>
      <c r="BD25" s="13">
        <f>IF('Données projet'!$A$88&gt;35,BD24+BC25-BL24,IF(A25&lt;'Données projet'!$A$88,$BA$205^A25,IF(A25='Données projet'!$A$88,'Données projet'!$B$88,BD24+BC25-BL24)))</f>
        <v>81.199999999999974</v>
      </c>
      <c r="BE25" s="14">
        <f>BD25*VLOOKUP('Données projet'!$B$11,Paramètres!$A$1:$I$89,3,0)*VLOOKUP('Données projet'!$B$11,Paramètres!$A$1:$I$89,5,0)</f>
        <v>63.335999999999984</v>
      </c>
      <c r="BF25" s="14">
        <f t="shared" si="37"/>
        <v>18.009040022946227</v>
      </c>
      <c r="BG25" s="22">
        <f t="shared" si="7"/>
        <v>141.67594470663133</v>
      </c>
      <c r="BH25" s="62">
        <f t="shared" si="8"/>
        <v>425.23150026218684</v>
      </c>
      <c r="BI25" s="62">
        <f ca="1">AVERAGE(OFFSET($BH$3,0,0,'Données projet'!$E$11+1,1))-AVERAGE(OFFSET($H$3,0,0,'Données projet'!$E$11+1,1))</f>
        <v>314.33416150877952</v>
      </c>
      <c r="BJ25" s="62">
        <f t="shared" si="38"/>
        <v>283.48738729114024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8.8000000000000007</v>
      </c>
      <c r="BY25" s="13">
        <f>IF('Données projet'!$A$114&gt;35,BY24+BX25-CG24,IF(A25&lt;'Données projet'!$A$114,$BV$205^A25,IF(A25='Données projet'!$A$114,'Données projet'!$B$114,BY24+BX25-CG24)))</f>
        <v>49.599999999999994</v>
      </c>
      <c r="BZ25" s="14">
        <f>BY25*VLOOKUP('Données projet'!$B$12,Paramètres!$A$1:$I$89,3,0)*VLOOKUP('Données projet'!$B$12,Paramètres!$A$1:$I$89,5,0)</f>
        <v>36.366720000000001</v>
      </c>
      <c r="CA25" s="14">
        <f t="shared" si="39"/>
        <v>11.030373963242988</v>
      </c>
      <c r="CB25" s="22">
        <f t="shared" si="10"/>
        <v>82.549938652648208</v>
      </c>
      <c r="CC25" s="62">
        <f t="shared" si="11"/>
        <v>366.10549420820377</v>
      </c>
      <c r="CD25" s="62">
        <f ca="1">AVERAGE(OFFSET($CC$3,0,0,'Données projet'!$E$12+1,1))-AVERAGE(OFFSET($H$3,0,0,'Données projet'!$E$12+1,1))</f>
        <v>155.96038817644694</v>
      </c>
      <c r="CE25" s="62">
        <f t="shared" si="40"/>
        <v>225.49641371517163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9.6</v>
      </c>
      <c r="CT25" s="13">
        <f>IF('Données projet'!$A$140&gt;35,CT24+CS25-DB24,IF(A25&lt;'Données projet'!$A$140,$CQ$205^A25,IF(A25='Données projet'!$A$140,'Données projet'!$B$140,CT24+CS25-DB24)))</f>
        <v>109.19999999999999</v>
      </c>
      <c r="CU25" s="18">
        <f>CT25*VLOOKUP('Données projet'!$B$13,Paramètres!$A$1:$I$89,3,0)*VLOOKUP('Données projet'!$B$13,Paramètres!$A$1:$I$89,5,0)</f>
        <v>71.547839999999994</v>
      </c>
      <c r="CV25" s="14">
        <f t="shared" si="41"/>
        <v>20.05735014974319</v>
      </c>
      <c r="CW25" s="22">
        <f t="shared" si="13"/>
        <v>159.54570617746938</v>
      </c>
      <c r="CX25" s="62">
        <f t="shared" si="14"/>
        <v>443.1012617330249</v>
      </c>
      <c r="CY25" s="62">
        <f ca="1">AVERAGE(OFFSET($CX$3,0,0,'Données projet'!$E$13+1,1))-AVERAGE(OFFSET($H$3,0,0,'Données projet'!$E$13+1,1))</f>
        <v>184.06691966531622</v>
      </c>
      <c r="CZ25" s="62">
        <f t="shared" si="42"/>
        <v>269.61868559913404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5.6</v>
      </c>
      <c r="DO25" s="13">
        <f>IF('Données projet'!$A$166&gt;35,DO24+DN25-DW24,IF(A25&lt;'Données projet'!$A$166,$DL$205^A25,IF(A25='Données projet'!$A$166,'Données projet'!$B$166,DO24+DN25-DW24)))</f>
        <v>53.2</v>
      </c>
      <c r="DP25" s="18">
        <f>DO25*VLOOKUP('Données projet'!$B$14,Paramètres!$A$1:$I$89,3,0)*VLOOKUP('Données projet'!$B$14,Paramètres!$A$1:$I$89,5,0)</f>
        <v>51.455040000000004</v>
      </c>
      <c r="DQ25" s="14">
        <f t="shared" si="43"/>
        <v>14.988900446655085</v>
      </c>
      <c r="DR25" s="22">
        <f t="shared" si="16"/>
        <v>115.72319627792427</v>
      </c>
      <c r="DS25" s="62">
        <f t="shared" si="17"/>
        <v>399.27875183347982</v>
      </c>
      <c r="DT25" s="62">
        <f ca="1">AVERAGE(OFFSET($DS$3,0,0,'Données projet'!$E$14+1,1))-AVERAGE(OFFSET($H$3,0,0,'Données projet'!$E$14+1,1))</f>
        <v>352.98835012800464</v>
      </c>
      <c r="DU25" s="62">
        <f t="shared" si="44"/>
        <v>244.45149244446094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7.2</v>
      </c>
      <c r="N26" s="14">
        <f>IF('Données projet'!$A$36&gt;35,N25+M26-V25,IF(A26&lt;'Données projet'!$A$36,$K$205^A26,IF(A26='Données projet'!$A$36,'Données projet'!$B$36,N25+M26-V25)))</f>
        <v>88.600000000000009</v>
      </c>
      <c r="O26" s="14">
        <f>N26*VLOOKUP('Données projet'!$B$9,Paramètres!$A$1:$I$89,3,0)*VLOOKUP('Données projet'!$B$9,Paramètres!$A$1:$I$89,5,0)</f>
        <v>80.165279999999996</v>
      </c>
      <c r="P26" s="14">
        <f t="shared" si="33"/>
        <v>22.177591092468788</v>
      </c>
      <c r="Q26" s="22">
        <f t="shared" si="2"/>
        <v>178.24716715271646</v>
      </c>
      <c r="R26" s="62">
        <f t="shared" si="0"/>
        <v>463.02494493049426</v>
      </c>
      <c r="S26" s="62">
        <f ca="1">AVERAGE(OFFSET($R$3,0,0,'Données projet'!$E$9+1,1))-AVERAGE(OFFSET($H$3,0,0,'Données projet'!$E$9+1,1))</f>
        <v>405.75542653954562</v>
      </c>
      <c r="T26" s="62">
        <f t="shared" si="34"/>
        <v>278.21741231699929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1.2</v>
      </c>
      <c r="AI26" s="14">
        <f>IF('Données projet'!$A$62&gt;35,AI25+AH26-AQ25,IF(A26&lt;'Données projet'!$A$62,$AF$205^A26,IF(A26='Données projet'!$A$62,'Données projet'!$B$62,AI25+AH26-AQ25)))</f>
        <v>22.853438584779923</v>
      </c>
      <c r="AJ26" s="14">
        <f>AI26*VLOOKUP('Données projet'!$B$10,Paramètres!$A$1:$I$89,3,0)*VLOOKUP('Données projet'!$B$10,Paramètres!$A$1:$I$89,5,0)</f>
        <v>17.82568209612834</v>
      </c>
      <c r="AK26" s="14">
        <f t="shared" si="35"/>
        <v>5.8745749521668449</v>
      </c>
      <c r="AL26" s="22">
        <f t="shared" si="4"/>
        <v>41.277947692447448</v>
      </c>
      <c r="AM26" s="62">
        <f t="shared" si="5"/>
        <v>326.05572547022524</v>
      </c>
      <c r="AN26" s="62">
        <f ca="1">AVERAGE(OFFSET($AM$3,0,0,'Données projet'!$E$10+1,1))-AVERAGE(OFFSET($H$3,0,0,'Données projet'!$E$10+1,1))</f>
        <v>216.57715548138577</v>
      </c>
      <c r="AO26" s="62">
        <f t="shared" si="36"/>
        <v>131.89900255449828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10.6</v>
      </c>
      <c r="BD26" s="13">
        <f>IF('Données projet'!$A$88&gt;35,BD25+BC26-BL25,IF(A26&lt;'Données projet'!$A$88,$BA$205^A26,IF(A26='Données projet'!$A$88,'Données projet'!$B$88,BD25+BC26-BL25)))</f>
        <v>91.799999999999969</v>
      </c>
      <c r="BE26" s="14">
        <f>BD26*VLOOKUP('Données projet'!$B$11,Paramètres!$A$1:$I$89,3,0)*VLOOKUP('Données projet'!$B$11,Paramètres!$A$1:$I$89,5,0)</f>
        <v>71.603999999999985</v>
      </c>
      <c r="BF26" s="14">
        <f t="shared" si="37"/>
        <v>20.071260561992585</v>
      </c>
      <c r="BG26" s="22">
        <f t="shared" si="7"/>
        <v>159.66774547880371</v>
      </c>
      <c r="BH26" s="62">
        <f t="shared" si="8"/>
        <v>444.44552325658151</v>
      </c>
      <c r="BI26" s="62">
        <f ca="1">AVERAGE(OFFSET($BH$3,0,0,'Données projet'!$E$11+1,1))-AVERAGE(OFFSET($H$3,0,0,'Données projet'!$E$11+1,1))</f>
        <v>314.33416150877952</v>
      </c>
      <c r="BJ26" s="62">
        <f t="shared" si="38"/>
        <v>283.48738729114024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8.8000000000000007</v>
      </c>
      <c r="BY26" s="13">
        <f>IF('Données projet'!$A$114&gt;35,BY25+BX26-CG25,IF(A26&lt;'Données projet'!$A$114,$BV$205^A26,IF(A26='Données projet'!$A$114,'Données projet'!$B$114,BY25+BX26-CG25)))</f>
        <v>58.399999999999991</v>
      </c>
      <c r="BZ26" s="14">
        <f>BY26*VLOOKUP('Données projet'!$B$12,Paramètres!$A$1:$I$89,3,0)*VLOOKUP('Données projet'!$B$12,Paramètres!$A$1:$I$89,5,0)</f>
        <v>42.818879999999993</v>
      </c>
      <c r="CA26" s="14">
        <f t="shared" si="39"/>
        <v>12.742804463043681</v>
      </c>
      <c r="CB26" s="22">
        <f t="shared" si="10"/>
        <v>96.769933773134412</v>
      </c>
      <c r="CC26" s="62">
        <f t="shared" si="11"/>
        <v>381.5477115509122</v>
      </c>
      <c r="CD26" s="62">
        <f ca="1">AVERAGE(OFFSET($CC$3,0,0,'Données projet'!$E$12+1,1))-AVERAGE(OFFSET($H$3,0,0,'Données projet'!$E$12+1,1))</f>
        <v>155.96038817644694</v>
      </c>
      <c r="CE26" s="62">
        <f t="shared" si="40"/>
        <v>225.49641371517163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9.6</v>
      </c>
      <c r="CT26" s="13">
        <f>IF('Données projet'!$A$140&gt;35,CT25+CS26-DB25,IF(A26&lt;'Données projet'!$A$140,$CQ$205^A26,IF(A26='Données projet'!$A$140,'Données projet'!$B$140,CT25+CS26-DB25)))</f>
        <v>118.79999999999998</v>
      </c>
      <c r="CU26" s="18">
        <f>CT26*VLOOKUP('Données projet'!$B$13,Paramètres!$A$1:$I$89,3,0)*VLOOKUP('Données projet'!$B$13,Paramètres!$A$1:$I$89,5,0)</f>
        <v>77.837759999999989</v>
      </c>
      <c r="CV26" s="14">
        <f t="shared" si="41"/>
        <v>21.607665094033621</v>
      </c>
      <c r="CW26" s="22">
        <f t="shared" si="13"/>
        <v>173.2007820387752</v>
      </c>
      <c r="CX26" s="62">
        <f t="shared" si="14"/>
        <v>457.978559816553</v>
      </c>
      <c r="CY26" s="62">
        <f ca="1">AVERAGE(OFFSET($CX$3,0,0,'Données projet'!$E$13+1,1))-AVERAGE(OFFSET($H$3,0,0,'Données projet'!$E$13+1,1))</f>
        <v>184.06691966531622</v>
      </c>
      <c r="CZ26" s="62">
        <f t="shared" si="42"/>
        <v>269.61868559913404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5.6</v>
      </c>
      <c r="DO26" s="13">
        <f>IF('Données projet'!$A$166&gt;35,DO25+DN26-DW25,IF(A26&lt;'Données projet'!$A$166,$DL$205^A26,IF(A26='Données projet'!$A$166,'Données projet'!$B$166,DO25+DN26-DW25)))</f>
        <v>58.800000000000004</v>
      </c>
      <c r="DP26" s="18">
        <f>DO26*VLOOKUP('Données projet'!$B$14,Paramètres!$A$1:$I$89,3,0)*VLOOKUP('Données projet'!$B$14,Paramètres!$A$1:$I$89,5,0)</f>
        <v>56.87136000000001</v>
      </c>
      <c r="DQ26" s="14">
        <f t="shared" si="43"/>
        <v>16.374802181791551</v>
      </c>
      <c r="DR26" s="22">
        <f t="shared" si="16"/>
        <v>127.57039913328697</v>
      </c>
      <c r="DS26" s="62">
        <f t="shared" si="17"/>
        <v>412.34817691106474</v>
      </c>
      <c r="DT26" s="62">
        <f ca="1">AVERAGE(OFFSET($DS$3,0,0,'Données projet'!$E$14+1,1))-AVERAGE(OFFSET($H$3,0,0,'Données projet'!$E$14+1,1))</f>
        <v>352.98835012800464</v>
      </c>
      <c r="DU26" s="62">
        <f t="shared" si="44"/>
        <v>244.45149244446094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7.2</v>
      </c>
      <c r="N27" s="14">
        <f>IF('Données projet'!$A$36&gt;35,N26+M27-V26,IF(A27&lt;'Données projet'!$A$36,$K$205^A27,IF(A27='Données projet'!$A$36,'Données projet'!$B$36,N26+M27-V26)))</f>
        <v>95.800000000000011</v>
      </c>
      <c r="O27" s="14">
        <f>N27*VLOOKUP('Données projet'!$B$9,Paramètres!$A$1:$I$89,3,0)*VLOOKUP('Données projet'!$B$9,Paramètres!$A$1:$I$89,5,0)</f>
        <v>86.679839999999999</v>
      </c>
      <c r="P27" s="14">
        <f t="shared" si="33"/>
        <v>23.762739053789723</v>
      </c>
      <c r="Q27" s="22">
        <f t="shared" si="2"/>
        <v>192.35415851868379</v>
      </c>
      <c r="R27" s="62">
        <f t="shared" si="0"/>
        <v>478.35415851868379</v>
      </c>
      <c r="S27" s="62">
        <f ca="1">AVERAGE(OFFSET($R$3,0,0,'Données projet'!$E$9+1,1))-AVERAGE(OFFSET($H$3,0,0,'Données projet'!$E$9+1,1))</f>
        <v>405.75542653954562</v>
      </c>
      <c r="T27" s="62">
        <f t="shared" si="34"/>
        <v>278.21741231699929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1.2</v>
      </c>
      <c r="AI27" s="14">
        <f>IF('Données projet'!$A$62&gt;35,AI26+AH27-AQ26,IF(A27&lt;'Données projet'!$A$62,$AF$205^A27,IF(A27='Données projet'!$A$62,'Données projet'!$B$62,AI26+AH27-AQ26)))</f>
        <v>26.184024853780567</v>
      </c>
      <c r="AJ27" s="14">
        <f>AI27*VLOOKUP('Données projet'!$B$10,Paramètres!$A$1:$I$89,3,0)*VLOOKUP('Données projet'!$B$10,Paramètres!$A$1:$I$89,5,0)</f>
        <v>20.423539385948843</v>
      </c>
      <c r="AK27" s="14">
        <f t="shared" si="35"/>
        <v>6.6249685792283906</v>
      </c>
      <c r="AL27" s="22">
        <f t="shared" si="4"/>
        <v>47.109484706017014</v>
      </c>
      <c r="AM27" s="62">
        <f t="shared" si="5"/>
        <v>333.10948470601704</v>
      </c>
      <c r="AN27" s="62">
        <f ca="1">AVERAGE(OFFSET($AM$3,0,0,'Données projet'!$E$10+1,1))-AVERAGE(OFFSET($H$3,0,0,'Données projet'!$E$10+1,1))</f>
        <v>216.57715548138577</v>
      </c>
      <c r="AO27" s="62">
        <f t="shared" si="36"/>
        <v>131.89900255449828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10.6</v>
      </c>
      <c r="BD27" s="13">
        <f>IF('Données projet'!$A$88&gt;35,BD26+BC27-BL26,IF(A27&lt;'Données projet'!$A$88,$BA$205^A27,IF(A27='Données projet'!$A$88,'Données projet'!$B$88,BD26+BC27-BL26)))</f>
        <v>102.39999999999996</v>
      </c>
      <c r="BE27" s="14">
        <f>BD27*VLOOKUP('Données projet'!$B$11,Paramètres!$A$1:$I$89,3,0)*VLOOKUP('Données projet'!$B$11,Paramètres!$A$1:$I$89,5,0)</f>
        <v>79.871999999999971</v>
      </c>
      <c r="BF27" s="14">
        <f t="shared" si="37"/>
        <v>22.105884547145401</v>
      </c>
      <c r="BG27" s="22">
        <f t="shared" si="7"/>
        <v>177.61148225294485</v>
      </c>
      <c r="BH27" s="62">
        <f t="shared" si="8"/>
        <v>463.61148225294482</v>
      </c>
      <c r="BI27" s="62">
        <f ca="1">AVERAGE(OFFSET($BH$3,0,0,'Données projet'!$E$11+1,1))-AVERAGE(OFFSET($H$3,0,0,'Données projet'!$E$11+1,1))</f>
        <v>314.33416150877952</v>
      </c>
      <c r="BJ27" s="62">
        <f t="shared" si="38"/>
        <v>283.48738729114024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8.8000000000000007</v>
      </c>
      <c r="BY27" s="13">
        <f>IF('Données projet'!$A$114&gt;35,BY26+BX27-CG26,IF(A27&lt;'Données projet'!$A$114,$BV$205^A27,IF(A27='Données projet'!$A$114,'Données projet'!$B$114,BY26+BX27-CG26)))</f>
        <v>67.199999999999989</v>
      </c>
      <c r="BZ27" s="14">
        <f>BY27*VLOOKUP('Données projet'!$B$12,Paramètres!$A$1:$I$89,3,0)*VLOOKUP('Données projet'!$B$12,Paramètres!$A$1:$I$89,5,0)</f>
        <v>49.271039999999992</v>
      </c>
      <c r="CA27" s="14">
        <f t="shared" si="39"/>
        <v>14.425341953309852</v>
      </c>
      <c r="CB27" s="22">
        <f t="shared" si="10"/>
        <v>110.93786523534799</v>
      </c>
      <c r="CC27" s="62">
        <f t="shared" si="11"/>
        <v>396.937865235348</v>
      </c>
      <c r="CD27" s="62">
        <f ca="1">AVERAGE(OFFSET($CC$3,0,0,'Données projet'!$E$12+1,1))-AVERAGE(OFFSET($H$3,0,0,'Données projet'!$E$12+1,1))</f>
        <v>155.96038817644694</v>
      </c>
      <c r="CE27" s="62">
        <f t="shared" si="40"/>
        <v>225.49641371517163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9.6</v>
      </c>
      <c r="CT27" s="13">
        <f>IF('Données projet'!$A$140&gt;35,CT26+CS27-DB26,IF(A27&lt;'Données projet'!$A$140,$CQ$205^A27,IF(A27='Données projet'!$A$140,'Données projet'!$B$140,CT26+CS27-DB26)))</f>
        <v>128.39999999999998</v>
      </c>
      <c r="CU27" s="18">
        <f>CT27*VLOOKUP('Données projet'!$B$13,Paramètres!$A$1:$I$89,3,0)*VLOOKUP('Données projet'!$B$13,Paramètres!$A$1:$I$89,5,0)</f>
        <v>84.127679999999984</v>
      </c>
      <c r="CV27" s="14">
        <f t="shared" si="41"/>
        <v>23.143449366413215</v>
      </c>
      <c r="CW27" s="22">
        <f t="shared" si="13"/>
        <v>186.83055031316962</v>
      </c>
      <c r="CX27" s="62">
        <f t="shared" si="14"/>
        <v>472.83055031316962</v>
      </c>
      <c r="CY27" s="62">
        <f ca="1">AVERAGE(OFFSET($CX$3,0,0,'Données projet'!$E$13+1,1))-AVERAGE(OFFSET($H$3,0,0,'Données projet'!$E$13+1,1))</f>
        <v>184.06691966531622</v>
      </c>
      <c r="CZ27" s="62">
        <f t="shared" si="42"/>
        <v>269.61868559913404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5.6</v>
      </c>
      <c r="DO27" s="13">
        <f>IF('Données projet'!$A$166&gt;35,DO26+DN27-DW26,IF(A27&lt;'Données projet'!$A$166,$DL$205^A27,IF(A27='Données projet'!$A$166,'Données projet'!$B$166,DO26+DN27-DW26)))</f>
        <v>64.400000000000006</v>
      </c>
      <c r="DP27" s="18">
        <f>DO27*VLOOKUP('Données projet'!$B$14,Paramètres!$A$1:$I$89,3,0)*VLOOKUP('Données projet'!$B$14,Paramètres!$A$1:$I$89,5,0)</f>
        <v>62.287680000000009</v>
      </c>
      <c r="DQ27" s="14">
        <f t="shared" si="43"/>
        <v>17.745400652396182</v>
      </c>
      <c r="DR27" s="22">
        <f t="shared" si="16"/>
        <v>139.39094880292336</v>
      </c>
      <c r="DS27" s="62">
        <f t="shared" si="17"/>
        <v>425.39094880292339</v>
      </c>
      <c r="DT27" s="62">
        <f ca="1">AVERAGE(OFFSET($DS$3,0,0,'Données projet'!$E$14+1,1))-AVERAGE(OFFSET($H$3,0,0,'Données projet'!$E$14+1,1))</f>
        <v>352.98835012800464</v>
      </c>
      <c r="DU27" s="62">
        <f t="shared" si="44"/>
        <v>244.45149244446094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103</v>
      </c>
      <c r="L28" s="13">
        <f>VLOOKUP(A28,'Données projet'!$A$35:$I$55,9,0)</f>
        <v>7.2</v>
      </c>
      <c r="M28" s="13">
        <f t="array" ref="M28">INDEX(L:L,MIN(IF(ISNUMBER(L28:L224),ROW(L28:L224),"")))</f>
        <v>7.2</v>
      </c>
      <c r="N28" s="14">
        <f>IF('Données projet'!$A$36&gt;35,N27+M28-V27,IF(A28&lt;'Données projet'!$A$36,$K$205^A28,IF(A28='Données projet'!$A$36,'Données projet'!$B$36,N27+M28-V27)))</f>
        <v>103.00000000000001</v>
      </c>
      <c r="O28" s="14">
        <f>N28*VLOOKUP('Données projet'!$B$9,Paramètres!$A$1:$I$89,3,0)*VLOOKUP('Données projet'!$B$9,Paramètres!$A$1:$I$89,5,0)</f>
        <v>93.194400000000002</v>
      </c>
      <c r="P28" s="14">
        <f t="shared" si="33"/>
        <v>25.33406653691528</v>
      </c>
      <c r="Q28" s="22">
        <f t="shared" si="2"/>
        <v>206.43707921846078</v>
      </c>
      <c r="R28" s="62">
        <f t="shared" si="0"/>
        <v>493.65930144068301</v>
      </c>
      <c r="S28" s="62">
        <f ca="1">AVERAGE(OFFSET($R$3,0,0,'Données projet'!$E$9+1,1))-AVERAGE(OFFSET($H$3,0,0,'Données projet'!$E$9+1,1))</f>
        <v>405.75542653954562</v>
      </c>
      <c r="T28" s="62">
        <f t="shared" si="34"/>
        <v>278.21741231699929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28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30</v>
      </c>
      <c r="AG28" s="13">
        <f>VLOOKUP(A28,'Données projet'!$A$61:$I$81,9,0)</f>
        <v>1.2</v>
      </c>
      <c r="AH28" s="13">
        <f t="array" ref="AH28">INDEX(AG:AG,MIN(IF(ISNUMBER(AG28:AG224),ROW(AG28:AG224),"")))</f>
        <v>1.2</v>
      </c>
      <c r="AI28" s="14">
        <f>IF('Données projet'!$A$62&gt;35,AI27+AH28-AQ27,IF(A28&lt;'Données projet'!$A$62,$AF$205^A28,IF(A28='Données projet'!$A$62,'Données projet'!$B$62,AI27+AH28-AQ27)))</f>
        <v>30</v>
      </c>
      <c r="AJ28" s="14">
        <f>AI28*VLOOKUP('Données projet'!$B$10,Paramètres!$A$1:$I$89,3,0)*VLOOKUP('Données projet'!$B$10,Paramètres!$A$1:$I$89,5,0)</f>
        <v>23.400000000000002</v>
      </c>
      <c r="AK28" s="14">
        <f t="shared" si="35"/>
        <v>7.4712143488056828</v>
      </c>
      <c r="AL28" s="22">
        <f t="shared" si="4"/>
        <v>53.767364990836569</v>
      </c>
      <c r="AM28" s="62">
        <f t="shared" si="5"/>
        <v>340.98958721305883</v>
      </c>
      <c r="AN28" s="62">
        <f ca="1">AVERAGE(OFFSET($AM$3,0,0,'Données projet'!$E$10+1,1))-AVERAGE(OFFSET($H$3,0,0,'Données projet'!$E$10+1,1))</f>
        <v>216.57715548138577</v>
      </c>
      <c r="AO28" s="62">
        <f t="shared" si="36"/>
        <v>131.89900255449828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113</v>
      </c>
      <c r="BB28" s="13">
        <f>VLOOKUP(A28,'Données projet'!$A$87:$I$107,9,0)</f>
        <v>10.6</v>
      </c>
      <c r="BC28" s="13">
        <f t="array" ref="BC28">INDEX(BB:BB,MIN(IF(ISNUMBER(BB28:BB224),ROW(BB28:BB224),"")))</f>
        <v>10.6</v>
      </c>
      <c r="BD28" s="13">
        <f>IF('Données projet'!$A$88&gt;35,BD27+BC28-BL27,IF(A28&lt;'Données projet'!$A$88,$BA$205^A28,IF(A28='Données projet'!$A$88,'Données projet'!$B$88,BD27+BC28-BL27)))</f>
        <v>112.99999999999996</v>
      </c>
      <c r="BE28" s="14">
        <f>BD28*VLOOKUP('Données projet'!$B$11,Paramètres!$A$1:$I$89,3,0)*VLOOKUP('Données projet'!$B$11,Paramètres!$A$1:$I$89,5,0)</f>
        <v>88.139999999999972</v>
      </c>
      <c r="BF28" s="14">
        <f t="shared" si="37"/>
        <v>24.116094026318823</v>
      </c>
      <c r="BG28" s="22">
        <f t="shared" si="7"/>
        <v>195.51269709583855</v>
      </c>
      <c r="BH28" s="62">
        <f t="shared" si="8"/>
        <v>482.73491931806075</v>
      </c>
      <c r="BI28" s="62">
        <f ca="1">AVERAGE(OFFSET($BH$3,0,0,'Données projet'!$E$11+1,1))-AVERAGE(OFFSET($H$3,0,0,'Données projet'!$E$11+1,1))</f>
        <v>314.33416150877952</v>
      </c>
      <c r="BJ28" s="62">
        <f t="shared" si="38"/>
        <v>283.48738729114024</v>
      </c>
      <c r="BK28" s="16">
        <f>IF(ISNA(VLOOKUP(A28,'Données projet'!$A$87:$I$107,3,0)),0,VLOOKUP(A28,'Données projet'!$A$87:$I$107,3,0))</f>
        <v>3</v>
      </c>
      <c r="BL28" s="16">
        <f>IF(ISNA(VLOOKUP(A28,'Données projet'!$A$87:$I$107,4,0)),0,VLOOKUP(A28,'Données projet'!$A$87:$I$107,4,0))</f>
        <v>27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76</v>
      </c>
      <c r="BW28" s="13">
        <f>VLOOKUP(A28,'Données projet'!$A$113:$I$133,9,0)</f>
        <v>8.8000000000000007</v>
      </c>
      <c r="BX28" s="13">
        <f t="array" ref="BX28">INDEX(BW:BW,MIN(IF(ISNUMBER(BW28:BW224),ROW(BW28:BW224),"")))</f>
        <v>8.8000000000000007</v>
      </c>
      <c r="BY28" s="13">
        <f>IF('Données projet'!$A$114&gt;35,BY27+BX28-CG27,IF(A28&lt;'Données projet'!$A$114,$BV$205^A28,IF(A28='Données projet'!$A$114,'Données projet'!$B$114,BY27+BX28-CG27)))</f>
        <v>75.999999999999986</v>
      </c>
      <c r="BZ28" s="14">
        <f>BY28*VLOOKUP('Données projet'!$B$12,Paramètres!$A$1:$I$89,3,0)*VLOOKUP('Données projet'!$B$12,Paramètres!$A$1:$I$89,5,0)</f>
        <v>55.723199999999991</v>
      </c>
      <c r="CA28" s="14">
        <f t="shared" si="39"/>
        <v>16.082350294695448</v>
      </c>
      <c r="CB28" s="22">
        <f t="shared" si="10"/>
        <v>125.06133342992787</v>
      </c>
      <c r="CC28" s="62">
        <f t="shared" si="11"/>
        <v>412.28355565215008</v>
      </c>
      <c r="CD28" s="62">
        <f ca="1">AVERAGE(OFFSET($CC$3,0,0,'Données projet'!$E$12+1,1))-AVERAGE(OFFSET($H$3,0,0,'Données projet'!$E$12+1,1))</f>
        <v>155.96038817644694</v>
      </c>
      <c r="CE28" s="62">
        <f t="shared" si="40"/>
        <v>225.49641371517163</v>
      </c>
      <c r="CF28" s="16">
        <f>IF(ISNA(VLOOKUP(A28,'Données projet'!$A$113:$I$133,3,0)),0,VLOOKUP(A28,'Données projet'!$A$113:$I$133,3,0))</f>
        <v>2</v>
      </c>
      <c r="CG28" s="16">
        <f>IF(ISNA(VLOOKUP(A28,'Données projet'!$A$113:$I$133,4,0)),0,VLOOKUP(A28,'Données projet'!$A$113:$I$133,4,0))</f>
        <v>7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138</v>
      </c>
      <c r="CR28" s="13">
        <f>VLOOKUP(A28,'Données projet'!$A$139:$I$159,9,0)</f>
        <v>9.6</v>
      </c>
      <c r="CS28" s="13">
        <f t="array" ref="CS28">INDEX(CR:CR,MIN(IF(ISNUMBER(CR28:CR224),ROW(CR28:CR224),"")))</f>
        <v>9.6</v>
      </c>
      <c r="CT28" s="13">
        <f>IF('Données projet'!$A$140&gt;35,CT27+CS28-DB27,IF(A28&lt;'Données projet'!$A$140,$CQ$205^A28,IF(A28='Données projet'!$A$140,'Données projet'!$B$140,CT27+CS28-DB27)))</f>
        <v>137.99999999999997</v>
      </c>
      <c r="CU28" s="18">
        <f>CT28*VLOOKUP('Données projet'!$B$13,Paramètres!$A$1:$I$89,3,0)*VLOOKUP('Données projet'!$B$13,Paramètres!$A$1:$I$89,5,0)</f>
        <v>90.417599999999979</v>
      </c>
      <c r="CV28" s="14">
        <f t="shared" si="41"/>
        <v>24.665912907068826</v>
      </c>
      <c r="CW28" s="22">
        <f t="shared" si="13"/>
        <v>200.43711831314485</v>
      </c>
      <c r="CX28" s="62">
        <f t="shared" si="14"/>
        <v>487.65934053536705</v>
      </c>
      <c r="CY28" s="62">
        <f ca="1">AVERAGE(OFFSET($CX$3,0,0,'Données projet'!$E$13+1,1))-AVERAGE(OFFSET($H$3,0,0,'Données projet'!$E$13+1,1))</f>
        <v>184.06691966531622</v>
      </c>
      <c r="CZ28" s="62">
        <f t="shared" si="42"/>
        <v>269.61868559913404</v>
      </c>
      <c r="DA28" s="16">
        <f>IF(ISNA(VLOOKUP(A28,'Données projet'!$A$139:$I$159,3,0)),0,VLOOKUP(A28,'Données projet'!$A$139:$I$159,3,0))</f>
        <v>4</v>
      </c>
      <c r="DB28" s="16">
        <f>IF(ISNA(VLOOKUP(A28,'Données projet'!$A$139:$I$159,4,0)),0,VLOOKUP(A28,'Données projet'!$A$139:$I$159,4,0))</f>
        <v>21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70</v>
      </c>
      <c r="DM28" s="13">
        <f>VLOOKUP(A28,'Données projet'!$A$165:$I$185,9,0)</f>
        <v>5.6</v>
      </c>
      <c r="DN28" s="13">
        <f t="array" ref="DN28">INDEX(DM:DM,MIN(IF(ISNUMBER(DM28:DM224),ROW(DM28:DM224),"")))</f>
        <v>5.6</v>
      </c>
      <c r="DO28" s="13">
        <f>IF('Données projet'!$A$166&gt;35,DO27+DN28-DW27,IF(A28&lt;'Données projet'!$A$166,$DL$205^A28,IF(A28='Données projet'!$A$166,'Données projet'!$B$166,DO27+DN28-DW27)))</f>
        <v>70</v>
      </c>
      <c r="DP28" s="18">
        <f>DO28*VLOOKUP('Données projet'!$B$14,Paramètres!$A$1:$I$89,3,0)*VLOOKUP('Données projet'!$B$14,Paramètres!$A$1:$I$89,5,0)</f>
        <v>67.703999999999994</v>
      </c>
      <c r="DQ28" s="14">
        <f t="shared" si="43"/>
        <v>19.102177882771514</v>
      </c>
      <c r="DR28" s="22">
        <f t="shared" si="16"/>
        <v>151.18742647916039</v>
      </c>
      <c r="DS28" s="62">
        <f t="shared" si="17"/>
        <v>438.40964870138259</v>
      </c>
      <c r="DT28" s="62">
        <f ca="1">AVERAGE(OFFSET($DS$3,0,0,'Données projet'!$E$14+1,1))-AVERAGE(OFFSET($H$3,0,0,'Données projet'!$E$14+1,1))</f>
        <v>352.98835012800464</v>
      </c>
      <c r="DU28" s="62">
        <f t="shared" si="44"/>
        <v>244.45149244446094</v>
      </c>
      <c r="DV28" s="16">
        <f>IF(ISNA(VLOOKUP(A28,'Données projet'!$A$165:$I$185,3,0)),0,VLOOKUP(A28,'Données projet'!$A$165:$I$185,3,0))</f>
        <v>2</v>
      </c>
      <c r="DW28" s="16">
        <f>IF(ISNA(VLOOKUP(A28,'Données projet'!$A$165:$I$185,4,0)),0,VLOOKUP(A28,'Données projet'!$A$165:$I$185,4,0))</f>
        <v>8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84.200000000000017</v>
      </c>
      <c r="O29" s="14">
        <f>N29*VLOOKUP('Données projet'!$B$9,Paramètres!$A$1:$I$89,3,0)*VLOOKUP('Données projet'!$B$9,Paramètres!$A$1:$I$89,5,0)</f>
        <v>76.184160000000006</v>
      </c>
      <c r="P29" s="14">
        <f t="shared" si="33"/>
        <v>21.201554232857223</v>
      </c>
      <c r="Q29" s="22">
        <f t="shared" si="2"/>
        <v>169.613452288893</v>
      </c>
      <c r="R29" s="62">
        <f t="shared" si="0"/>
        <v>458.05789673333743</v>
      </c>
      <c r="S29" s="62">
        <f ca="1">AVERAGE(OFFSET($R$3,0,0,'Données projet'!$E$9+1,1))-AVERAGE(OFFSET($H$3,0,0,'Données projet'!$E$9+1,1))</f>
        <v>405.75542653954562</v>
      </c>
      <c r="T29" s="62">
        <f t="shared" si="34"/>
        <v>278.21741231699929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4.8</v>
      </c>
      <c r="AI29" s="14">
        <f>IF('Données projet'!$A$62&gt;35,AI28+AH29-AQ28,IF(A29&lt;'Données projet'!$A$62,$AF$205^A29,IF(A29='Données projet'!$A$62,'Données projet'!$B$62,AI28+AH29-AQ28)))</f>
        <v>34.799999999999997</v>
      </c>
      <c r="AJ29" s="14">
        <f>AI29*VLOOKUP('Données projet'!$B$10,Paramètres!$A$1:$I$89,3,0)*VLOOKUP('Données projet'!$B$10,Paramètres!$A$1:$I$89,5,0)</f>
        <v>27.143999999999998</v>
      </c>
      <c r="AK29" s="14">
        <f t="shared" si="35"/>
        <v>8.5181694620316346</v>
      </c>
      <c r="AL29" s="22">
        <f t="shared" si="4"/>
        <v>62.111611813038422</v>
      </c>
      <c r="AM29" s="62">
        <f t="shared" si="5"/>
        <v>350.55605625748285</v>
      </c>
      <c r="AN29" s="62">
        <f ca="1">AVERAGE(OFFSET($AM$3,0,0,'Données projet'!$E$10+1,1))-AVERAGE(OFFSET($H$3,0,0,'Données projet'!$E$10+1,1))</f>
        <v>216.57715548138577</v>
      </c>
      <c r="AO29" s="62">
        <f t="shared" si="36"/>
        <v>131.89900255449828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11.5</v>
      </c>
      <c r="BD29" s="13">
        <f>IF('Données projet'!$A$88&gt;35,BD28+BC29-BL28,IF(A29&lt;'Données projet'!$A$88,$BA$205^A29,IF(A29='Données projet'!$A$88,'Données projet'!$B$88,BD28+BC29-BL28)))</f>
        <v>97.499999999999957</v>
      </c>
      <c r="BE29" s="14">
        <f>BD29*VLOOKUP('Données projet'!$B$11,Paramètres!$A$1:$I$89,3,0)*VLOOKUP('Données projet'!$B$11,Paramètres!$A$1:$I$89,5,0)</f>
        <v>76.049999999999969</v>
      </c>
      <c r="BF29" s="14">
        <f t="shared" si="37"/>
        <v>21.168560890749262</v>
      </c>
      <c r="BG29" s="22">
        <f t="shared" si="7"/>
        <v>169.32232688472158</v>
      </c>
      <c r="BH29" s="62">
        <f t="shared" si="8"/>
        <v>457.76677132916603</v>
      </c>
      <c r="BI29" s="62">
        <f ca="1">AVERAGE(OFFSET($BH$3,0,0,'Données projet'!$E$11+1,1))-AVERAGE(OFFSET($H$3,0,0,'Données projet'!$E$11+1,1))</f>
        <v>314.33416150877952</v>
      </c>
      <c r="BJ29" s="62">
        <f t="shared" si="38"/>
        <v>283.48738729114024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9.4</v>
      </c>
      <c r="BY29" s="13">
        <f>IF('Données projet'!$A$114&gt;35,BY28+BX29-CG28,IF(A29&lt;'Données projet'!$A$114,$BV$205^A29,IF(A29='Données projet'!$A$114,'Données projet'!$B$114,BY28+BX29-CG28)))</f>
        <v>78.399999999999991</v>
      </c>
      <c r="BZ29" s="14">
        <f>BY29*VLOOKUP('Données projet'!$B$12,Paramètres!$A$1:$I$89,3,0)*VLOOKUP('Données projet'!$B$12,Paramètres!$A$1:$I$89,5,0)</f>
        <v>57.482879999999987</v>
      </c>
      <c r="CA29" s="14">
        <f t="shared" si="39"/>
        <v>16.530283435359216</v>
      </c>
      <c r="CB29" s="22">
        <f t="shared" si="10"/>
        <v>128.90625964991725</v>
      </c>
      <c r="CC29" s="62">
        <f t="shared" si="11"/>
        <v>417.35070409436173</v>
      </c>
      <c r="CD29" s="62">
        <f ca="1">AVERAGE(OFFSET($CC$3,0,0,'Données projet'!$E$12+1,1))-AVERAGE(OFFSET($H$3,0,0,'Données projet'!$E$12+1,1))</f>
        <v>155.96038817644694</v>
      </c>
      <c r="CE29" s="62">
        <f t="shared" si="40"/>
        <v>225.49641371517163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8.8000000000000007</v>
      </c>
      <c r="CT29" s="13">
        <f>IF('Données projet'!$A$140&gt;35,CT28+CS29-DB28,IF(A29&lt;'Données projet'!$A$140,$CQ$205^A29,IF(A29='Données projet'!$A$140,'Données projet'!$B$140,CT28+CS29-DB28)))</f>
        <v>125.79999999999998</v>
      </c>
      <c r="CU29" s="18">
        <f>CT29*VLOOKUP('Données projet'!$B$13,Paramètres!$A$1:$I$89,3,0)*VLOOKUP('Données projet'!$B$13,Paramètres!$A$1:$I$89,5,0)</f>
        <v>82.424159999999986</v>
      </c>
      <c r="CV29" s="14">
        <f t="shared" si="41"/>
        <v>22.728870146421784</v>
      </c>
      <c r="CW29" s="22">
        <f t="shared" si="13"/>
        <v>183.14152750501788</v>
      </c>
      <c r="CX29" s="62">
        <f t="shared" si="14"/>
        <v>471.58597194946231</v>
      </c>
      <c r="CY29" s="62">
        <f ca="1">AVERAGE(OFFSET($CX$3,0,0,'Données projet'!$E$13+1,1))-AVERAGE(OFFSET($H$3,0,0,'Données projet'!$E$13+1,1))</f>
        <v>184.06691966531622</v>
      </c>
      <c r="CZ29" s="62">
        <f t="shared" si="42"/>
        <v>269.61868559913404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7</v>
      </c>
      <c r="DO29" s="13">
        <f>IF('Données projet'!$A$166&gt;35,DO28+DN29-DW28,IF(A29&lt;'Données projet'!$A$166,$DL$205^A29,IF(A29='Données projet'!$A$166,'Données projet'!$B$166,DO28+DN29-DW28)))</f>
        <v>69</v>
      </c>
      <c r="DP29" s="18">
        <f>DO29*VLOOKUP('Données projet'!$B$14,Paramètres!$A$1:$I$89,3,0)*VLOOKUP('Données projet'!$B$14,Paramètres!$A$1:$I$89,5,0)</f>
        <v>66.736800000000002</v>
      </c>
      <c r="DQ29" s="14">
        <f t="shared" si="43"/>
        <v>18.860852268900601</v>
      </c>
      <c r="DR29" s="22">
        <f t="shared" si="16"/>
        <v>149.08257770166853</v>
      </c>
      <c r="DS29" s="62">
        <f t="shared" si="17"/>
        <v>437.52702214611298</v>
      </c>
      <c r="DT29" s="62">
        <f ca="1">AVERAGE(OFFSET($DS$3,0,0,'Données projet'!$E$14+1,1))-AVERAGE(OFFSET($H$3,0,0,'Données projet'!$E$14+1,1))</f>
        <v>352.98835012800464</v>
      </c>
      <c r="DU29" s="62">
        <f t="shared" si="44"/>
        <v>244.45149244446094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93.40000000000002</v>
      </c>
      <c r="O30" s="14">
        <f>N30*VLOOKUP('Données projet'!$B$9,Paramètres!$A$1:$I$89,3,0)*VLOOKUP('Données projet'!$B$9,Paramètres!$A$1:$I$89,5,0)</f>
        <v>84.508320000000026</v>
      </c>
      <c r="P30" s="14">
        <f t="shared" si="33"/>
        <v>23.235950088324714</v>
      </c>
      <c r="Q30" s="22">
        <f t="shared" si="2"/>
        <v>187.65460373716556</v>
      </c>
      <c r="R30" s="62">
        <f t="shared" si="0"/>
        <v>477.32127040383227</v>
      </c>
      <c r="S30" s="62">
        <f ca="1">AVERAGE(OFFSET($R$3,0,0,'Données projet'!$E$9+1,1))-AVERAGE(OFFSET($H$3,0,0,'Données projet'!$E$9+1,1))</f>
        <v>405.75542653954562</v>
      </c>
      <c r="T30" s="62">
        <f t="shared" si="34"/>
        <v>278.21741231699929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4.8</v>
      </c>
      <c r="AI30" s="14">
        <f>IF('Données projet'!$A$62&gt;35,AI29+AH30-AQ29,IF(A30&lt;'Données projet'!$A$62,$AF$205^A30,IF(A30='Données projet'!$A$62,'Données projet'!$B$62,AI29+AH30-AQ29)))</f>
        <v>39.599999999999994</v>
      </c>
      <c r="AJ30" s="14">
        <f>AI30*VLOOKUP('Données projet'!$B$10,Paramètres!$A$1:$I$89,3,0)*VLOOKUP('Données projet'!$B$10,Paramètres!$A$1:$I$89,5,0)</f>
        <v>30.887999999999998</v>
      </c>
      <c r="AK30" s="14">
        <f t="shared" si="35"/>
        <v>9.5483937995519046</v>
      </c>
      <c r="AL30" s="22">
        <f t="shared" si="4"/>
        <v>70.426719200886225</v>
      </c>
      <c r="AM30" s="62">
        <f t="shared" si="5"/>
        <v>360.09338586755291</v>
      </c>
      <c r="AN30" s="62">
        <f ca="1">AVERAGE(OFFSET($AM$3,0,0,'Données projet'!$E$10+1,1))-AVERAGE(OFFSET($H$3,0,0,'Données projet'!$E$10+1,1))</f>
        <v>216.57715548138577</v>
      </c>
      <c r="AO30" s="62">
        <f t="shared" si="36"/>
        <v>131.89900255449828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11.5</v>
      </c>
      <c r="BD30" s="13">
        <f>IF('Données projet'!$A$88&gt;35,BD29+BC30-BL29,IF(A30&lt;'Données projet'!$A$88,$BA$205^A30,IF(A30='Données projet'!$A$88,'Données projet'!$B$88,BD29+BC30-BL29)))</f>
        <v>108.99999999999996</v>
      </c>
      <c r="BE30" s="14">
        <f>BD30*VLOOKUP('Données projet'!$B$11,Paramètres!$A$1:$I$89,3,0)*VLOOKUP('Données projet'!$B$11,Paramètres!$A$1:$I$89,5,0)</f>
        <v>85.019999999999968</v>
      </c>
      <c r="BF30" s="14">
        <f t="shared" si="37"/>
        <v>23.360218970693097</v>
      </c>
      <c r="BG30" s="22">
        <f t="shared" si="7"/>
        <v>188.76221470729038</v>
      </c>
      <c r="BH30" s="62">
        <f t="shared" si="8"/>
        <v>478.4288813739571</v>
      </c>
      <c r="BI30" s="62">
        <f ca="1">AVERAGE(OFFSET($BH$3,0,0,'Données projet'!$E$11+1,1))-AVERAGE(OFFSET($H$3,0,0,'Données projet'!$E$11+1,1))</f>
        <v>314.33416150877952</v>
      </c>
      <c r="BJ30" s="62">
        <f t="shared" si="38"/>
        <v>283.48738729114024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9.4</v>
      </c>
      <c r="BY30" s="13">
        <f>IF('Données projet'!$A$114&gt;35,BY29+BX30-CG29,IF(A30&lt;'Données projet'!$A$114,$BV$205^A30,IF(A30='Données projet'!$A$114,'Données projet'!$B$114,BY29+BX30-CG29)))</f>
        <v>87.8</v>
      </c>
      <c r="BZ30" s="14">
        <f>BY30*VLOOKUP('Données projet'!$B$12,Paramètres!$A$1:$I$89,3,0)*VLOOKUP('Données projet'!$B$12,Paramètres!$A$1:$I$89,5,0)</f>
        <v>64.374960000000002</v>
      </c>
      <c r="CA30" s="14">
        <f t="shared" si="39"/>
        <v>18.2698247508912</v>
      </c>
      <c r="CB30" s="22">
        <f t="shared" si="10"/>
        <v>143.93966677446883</v>
      </c>
      <c r="CC30" s="62">
        <f t="shared" si="11"/>
        <v>433.60633344113552</v>
      </c>
      <c r="CD30" s="62">
        <f ca="1">AVERAGE(OFFSET($CC$3,0,0,'Données projet'!$E$12+1,1))-AVERAGE(OFFSET($H$3,0,0,'Données projet'!$E$12+1,1))</f>
        <v>155.96038817644694</v>
      </c>
      <c r="CE30" s="62">
        <f t="shared" si="40"/>
        <v>225.49641371517163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8.8000000000000007</v>
      </c>
      <c r="CT30" s="13">
        <f>IF('Données projet'!$A$140&gt;35,CT29+CS30-DB29,IF(A30&lt;'Données projet'!$A$140,$CQ$205^A30,IF(A30='Données projet'!$A$140,'Données projet'!$B$140,CT29+CS30-DB29)))</f>
        <v>134.6</v>
      </c>
      <c r="CU30" s="18">
        <f>CT30*VLOOKUP('Données projet'!$B$13,Paramètres!$A$1:$I$89,3,0)*VLOOKUP('Données projet'!$B$13,Paramètres!$A$1:$I$89,5,0)</f>
        <v>88.189920000000001</v>
      </c>
      <c r="CV30" s="14">
        <f t="shared" si="41"/>
        <v>24.128162431798632</v>
      </c>
      <c r="CW30" s="22">
        <f t="shared" si="13"/>
        <v>195.62066023538262</v>
      </c>
      <c r="CX30" s="62">
        <f t="shared" si="14"/>
        <v>485.2873269020493</v>
      </c>
      <c r="CY30" s="62">
        <f ca="1">AVERAGE(OFFSET($CX$3,0,0,'Données projet'!$E$13+1,1))-AVERAGE(OFFSET($H$3,0,0,'Données projet'!$E$13+1,1))</f>
        <v>184.06691966531622</v>
      </c>
      <c r="CZ30" s="62">
        <f t="shared" si="42"/>
        <v>269.61868559913404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7</v>
      </c>
      <c r="DO30" s="13">
        <f>IF('Données projet'!$A$166&gt;35,DO29+DN30-DW29,IF(A30&lt;'Données projet'!$A$166,$DL$205^A30,IF(A30='Données projet'!$A$166,'Données projet'!$B$166,DO29+DN30-DW29)))</f>
        <v>76</v>
      </c>
      <c r="DP30" s="18">
        <f>DO30*VLOOKUP('Données projet'!$B$14,Paramètres!$A$1:$I$89,3,0)*VLOOKUP('Données projet'!$B$14,Paramètres!$A$1:$I$89,5,0)</f>
        <v>73.507199999999997</v>
      </c>
      <c r="DQ30" s="14">
        <f t="shared" si="43"/>
        <v>20.541925364615185</v>
      </c>
      <c r="DR30" s="22">
        <f t="shared" si="16"/>
        <v>163.80222667670475</v>
      </c>
      <c r="DS30" s="62">
        <f t="shared" si="17"/>
        <v>453.46889334337141</v>
      </c>
      <c r="DT30" s="62">
        <f ca="1">AVERAGE(OFFSET($DS$3,0,0,'Données projet'!$E$14+1,1))-AVERAGE(OFFSET($H$3,0,0,'Données projet'!$E$14+1,1))</f>
        <v>352.98835012800464</v>
      </c>
      <c r="DU30" s="62">
        <f t="shared" si="44"/>
        <v>244.45149244446094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102.60000000000002</v>
      </c>
      <c r="O31" s="14">
        <f>N31*VLOOKUP('Données projet'!$B$9,Paramètres!$A$1:$I$89,3,0)*VLOOKUP('Données projet'!$B$9,Paramètres!$A$1:$I$89,5,0)</f>
        <v>92.832480000000018</v>
      </c>
      <c r="P31" s="14">
        <f t="shared" si="33"/>
        <v>25.247114117480137</v>
      </c>
      <c r="Q31" s="22">
        <f t="shared" si="2"/>
        <v>205.65529308794461</v>
      </c>
      <c r="R31" s="62">
        <f t="shared" si="0"/>
        <v>496.54418197683344</v>
      </c>
      <c r="S31" s="62">
        <f ca="1">AVERAGE(OFFSET($R$3,0,0,'Données projet'!$E$9+1,1))-AVERAGE(OFFSET($H$3,0,0,'Données projet'!$E$9+1,1))</f>
        <v>405.75542653954562</v>
      </c>
      <c r="T31" s="62">
        <f t="shared" si="34"/>
        <v>278.21741231699929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4.8</v>
      </c>
      <c r="AI31" s="14">
        <f>IF('Données projet'!$A$62&gt;35,AI30+AH31-AQ30,IF(A31&lt;'Données projet'!$A$62,$AF$205^A31,IF(A31='Données projet'!$A$62,'Données projet'!$B$62,AI30+AH31-AQ30)))</f>
        <v>44.399999999999991</v>
      </c>
      <c r="AJ31" s="14">
        <f>AI31*VLOOKUP('Données projet'!$B$10,Paramètres!$A$1:$I$89,3,0)*VLOOKUP('Données projet'!$B$10,Paramètres!$A$1:$I$89,5,0)</f>
        <v>34.631999999999998</v>
      </c>
      <c r="AK31" s="14">
        <f t="shared" si="35"/>
        <v>10.564147302110392</v>
      </c>
      <c r="AL31" s="22">
        <f t="shared" si="4"/>
        <v>78.716623217842255</v>
      </c>
      <c r="AM31" s="62">
        <f t="shared" si="5"/>
        <v>369.60551210673111</v>
      </c>
      <c r="AN31" s="62">
        <f ca="1">AVERAGE(OFFSET($AM$3,0,0,'Données projet'!$E$10+1,1))-AVERAGE(OFFSET($H$3,0,0,'Données projet'!$E$10+1,1))</f>
        <v>216.57715548138577</v>
      </c>
      <c r="AO31" s="62">
        <f t="shared" si="36"/>
        <v>131.89900255449828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11.5</v>
      </c>
      <c r="BD31" s="13">
        <f>IF('Données projet'!$A$88&gt;35,BD30+BC31-BL30,IF(A31&lt;'Données projet'!$A$88,$BA$205^A31,IF(A31='Données projet'!$A$88,'Données projet'!$B$88,BD30+BC31-BL30)))</f>
        <v>120.49999999999996</v>
      </c>
      <c r="BE31" s="14">
        <f>BD31*VLOOKUP('Données projet'!$B$11,Paramètres!$A$1:$I$89,3,0)*VLOOKUP('Données projet'!$B$11,Paramètres!$A$1:$I$89,5,0)</f>
        <v>93.989999999999966</v>
      </c>
      <c r="BF31" s="14">
        <f t="shared" si="37"/>
        <v>25.525074036970054</v>
      </c>
      <c r="BG31" s="22">
        <f t="shared" si="7"/>
        <v>208.15542061438944</v>
      </c>
      <c r="BH31" s="62">
        <f t="shared" si="8"/>
        <v>499.04430950327833</v>
      </c>
      <c r="BI31" s="62">
        <f ca="1">AVERAGE(OFFSET($BH$3,0,0,'Données projet'!$E$11+1,1))-AVERAGE(OFFSET($H$3,0,0,'Données projet'!$E$11+1,1))</f>
        <v>314.33416150877952</v>
      </c>
      <c r="BJ31" s="62">
        <f t="shared" si="38"/>
        <v>283.48738729114024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9.4</v>
      </c>
      <c r="BY31" s="13">
        <f>IF('Données projet'!$A$114&gt;35,BY30+BX31-CG30,IF(A31&lt;'Données projet'!$A$114,$BV$205^A31,IF(A31='Données projet'!$A$114,'Données projet'!$B$114,BY30+BX31-CG30)))</f>
        <v>97.2</v>
      </c>
      <c r="BZ31" s="14">
        <f>BY31*VLOOKUP('Données projet'!$B$12,Paramètres!$A$1:$I$89,3,0)*VLOOKUP('Données projet'!$B$12,Paramètres!$A$1:$I$89,5,0)</f>
        <v>71.267039999999994</v>
      </c>
      <c r="CA31" s="14">
        <f t="shared" si="39"/>
        <v>19.987779001267139</v>
      </c>
      <c r="CB31" s="22">
        <f t="shared" si="10"/>
        <v>158.93547642720694</v>
      </c>
      <c r="CC31" s="62">
        <f t="shared" si="11"/>
        <v>449.82436531609579</v>
      </c>
      <c r="CD31" s="62">
        <f ca="1">AVERAGE(OFFSET($CC$3,0,0,'Données projet'!$E$12+1,1))-AVERAGE(OFFSET($H$3,0,0,'Données projet'!$E$12+1,1))</f>
        <v>155.96038817644694</v>
      </c>
      <c r="CE31" s="62">
        <f t="shared" si="40"/>
        <v>225.49641371517163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8.8000000000000007</v>
      </c>
      <c r="CT31" s="13">
        <f>IF('Données projet'!$A$140&gt;35,CT30+CS31-DB30,IF(A31&lt;'Données projet'!$A$140,$CQ$205^A31,IF(A31='Données projet'!$A$140,'Données projet'!$B$140,CT30+CS31-DB30)))</f>
        <v>143.4</v>
      </c>
      <c r="CU31" s="18">
        <f>CT31*VLOOKUP('Données projet'!$B$13,Paramètres!$A$1:$I$89,3,0)*VLOOKUP('Données projet'!$B$13,Paramètres!$A$1:$I$89,5,0)</f>
        <v>93.955680000000001</v>
      </c>
      <c r="CV31" s="14">
        <f t="shared" si="41"/>
        <v>25.516838392731955</v>
      </c>
      <c r="CW31" s="22">
        <f t="shared" si="13"/>
        <v>208.08130286734149</v>
      </c>
      <c r="CX31" s="62">
        <f t="shared" si="14"/>
        <v>498.97019175623035</v>
      </c>
      <c r="CY31" s="62">
        <f ca="1">AVERAGE(OFFSET($CX$3,0,0,'Données projet'!$E$13+1,1))-AVERAGE(OFFSET($H$3,0,0,'Données projet'!$E$13+1,1))</f>
        <v>184.06691966531622</v>
      </c>
      <c r="CZ31" s="62">
        <f t="shared" si="42"/>
        <v>269.61868559913404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7</v>
      </c>
      <c r="DO31" s="13">
        <f>IF('Données projet'!$A$166&gt;35,DO30+DN31-DW30,IF(A31&lt;'Données projet'!$A$166,$DL$205^A31,IF(A31='Données projet'!$A$166,'Données projet'!$B$166,DO30+DN31-DW30)))</f>
        <v>83</v>
      </c>
      <c r="DP31" s="18">
        <f>DO31*VLOOKUP('Données projet'!$B$14,Paramètres!$A$1:$I$89,3,0)*VLOOKUP('Données projet'!$B$14,Paramètres!$A$1:$I$89,5,0)</f>
        <v>80.277600000000007</v>
      </c>
      <c r="DQ31" s="14">
        <f t="shared" si="43"/>
        <v>22.205045081933264</v>
      </c>
      <c r="DR31" s="22">
        <f t="shared" si="16"/>
        <v>178.49060685103379</v>
      </c>
      <c r="DS31" s="62">
        <f t="shared" si="17"/>
        <v>469.37949573992262</v>
      </c>
      <c r="DT31" s="62">
        <f ca="1">AVERAGE(OFFSET($DS$3,0,0,'Données projet'!$E$14+1,1))-AVERAGE(OFFSET($H$3,0,0,'Données projet'!$E$14+1,1))</f>
        <v>352.98835012800464</v>
      </c>
      <c r="DU31" s="62">
        <f t="shared" si="44"/>
        <v>244.45149244446094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111.80000000000003</v>
      </c>
      <c r="O32" s="14">
        <f>N32*VLOOKUP('Données projet'!$B$9,Paramètres!$A$1:$I$89,3,0)*VLOOKUP('Données projet'!$B$9,Paramètres!$A$1:$I$89,5,0)</f>
        <v>101.15664000000001</v>
      </c>
      <c r="P32" s="14">
        <f t="shared" si="33"/>
        <v>27.237366379381644</v>
      </c>
      <c r="Q32" s="22">
        <f t="shared" si="2"/>
        <v>223.61956111075639</v>
      </c>
      <c r="R32" s="62">
        <f t="shared" si="0"/>
        <v>515.73067222186751</v>
      </c>
      <c r="S32" s="62">
        <f ca="1">AVERAGE(OFFSET($R$3,0,0,'Données projet'!$E$9+1,1))-AVERAGE(OFFSET($H$3,0,0,'Données projet'!$E$9+1,1))</f>
        <v>405.75542653954562</v>
      </c>
      <c r="T32" s="62">
        <f t="shared" si="34"/>
        <v>278.21741231699929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4.8</v>
      </c>
      <c r="AI32" s="14">
        <f>IF('Données projet'!$A$62&gt;35,AI31+AH32-AQ31,IF(A32&lt;'Données projet'!$A$62,$AF$205^A32,IF(A32='Données projet'!$A$62,'Données projet'!$B$62,AI31+AH32-AQ31)))</f>
        <v>49.199999999999989</v>
      </c>
      <c r="AJ32" s="14">
        <f>AI32*VLOOKUP('Données projet'!$B$10,Paramètres!$A$1:$I$89,3,0)*VLOOKUP('Données projet'!$B$10,Paramètres!$A$1:$I$89,5,0)</f>
        <v>38.375999999999991</v>
      </c>
      <c r="AK32" s="14">
        <f t="shared" si="35"/>
        <v>11.56717272359286</v>
      </c>
      <c r="AL32" s="22">
        <f t="shared" si="4"/>
        <v>86.98435916025754</v>
      </c>
      <c r="AM32" s="62">
        <f t="shared" si="5"/>
        <v>379.0954702713687</v>
      </c>
      <c r="AN32" s="62">
        <f ca="1">AVERAGE(OFFSET($AM$3,0,0,'Données projet'!$E$10+1,1))-AVERAGE(OFFSET($H$3,0,0,'Données projet'!$E$10+1,1))</f>
        <v>216.57715548138577</v>
      </c>
      <c r="AO32" s="62">
        <f t="shared" si="36"/>
        <v>131.89900255449828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11.5</v>
      </c>
      <c r="BD32" s="13">
        <f>IF('Données projet'!$A$88&gt;35,BD31+BC32-BL31,IF(A32&lt;'Données projet'!$A$88,$BA$205^A32,IF(A32='Données projet'!$A$88,'Données projet'!$B$88,BD31+BC32-BL31)))</f>
        <v>131.99999999999994</v>
      </c>
      <c r="BE32" s="14">
        <f>BD32*VLOOKUP('Données projet'!$B$11,Paramètres!$A$1:$I$89,3,0)*VLOOKUP('Données projet'!$B$11,Paramètres!$A$1:$I$89,5,0)</f>
        <v>102.95999999999997</v>
      </c>
      <c r="BF32" s="14">
        <f t="shared" si="37"/>
        <v>27.665975080374633</v>
      </c>
      <c r="BG32" s="22">
        <f t="shared" si="7"/>
        <v>227.50690659831903</v>
      </c>
      <c r="BH32" s="62">
        <f t="shared" si="8"/>
        <v>519.61801770943021</v>
      </c>
      <c r="BI32" s="62">
        <f ca="1">AVERAGE(OFFSET($BH$3,0,0,'Données projet'!$E$11+1,1))-AVERAGE(OFFSET($H$3,0,0,'Données projet'!$E$11+1,1))</f>
        <v>314.33416150877952</v>
      </c>
      <c r="BJ32" s="62">
        <f t="shared" si="38"/>
        <v>283.48738729114024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9.4</v>
      </c>
      <c r="BY32" s="13">
        <f>IF('Données projet'!$A$114&gt;35,BY31+BX32-CG31,IF(A32&lt;'Données projet'!$A$114,$BV$205^A32,IF(A32='Données projet'!$A$114,'Données projet'!$B$114,BY31+BX32-CG31)))</f>
        <v>106.60000000000001</v>
      </c>
      <c r="BZ32" s="14">
        <f>BY32*VLOOKUP('Données projet'!$B$12,Paramètres!$A$1:$I$89,3,0)*VLOOKUP('Données projet'!$B$12,Paramètres!$A$1:$I$89,5,0)</f>
        <v>78.159120000000016</v>
      </c>
      <c r="CA32" s="14">
        <f t="shared" si="39"/>
        <v>21.686471374506795</v>
      </c>
      <c r="CB32" s="22">
        <f t="shared" si="10"/>
        <v>173.89773831059935</v>
      </c>
      <c r="CC32" s="62">
        <f t="shared" si="11"/>
        <v>466.00884942171047</v>
      </c>
      <c r="CD32" s="62">
        <f ca="1">AVERAGE(OFFSET($CC$3,0,0,'Données projet'!$E$12+1,1))-AVERAGE(OFFSET($H$3,0,0,'Données projet'!$E$12+1,1))</f>
        <v>155.96038817644694</v>
      </c>
      <c r="CE32" s="62">
        <f t="shared" si="40"/>
        <v>225.49641371517163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8.8000000000000007</v>
      </c>
      <c r="CT32" s="13">
        <f>IF('Données projet'!$A$140&gt;35,CT31+CS32-DB31,IF(A32&lt;'Données projet'!$A$140,$CQ$205^A32,IF(A32='Données projet'!$A$140,'Données projet'!$B$140,CT31+CS32-DB31)))</f>
        <v>152.20000000000002</v>
      </c>
      <c r="CU32" s="18">
        <f>CT32*VLOOKUP('Données projet'!$B$13,Paramètres!$A$1:$I$89,3,0)*VLOOKUP('Données projet'!$B$13,Paramètres!$A$1:$I$89,5,0)</f>
        <v>99.721440000000015</v>
      </c>
      <c r="CV32" s="14">
        <f t="shared" si="41"/>
        <v>26.895623699520389</v>
      </c>
      <c r="CW32" s="22">
        <f t="shared" si="13"/>
        <v>220.52471927666468</v>
      </c>
      <c r="CX32" s="62">
        <f t="shared" si="14"/>
        <v>512.63583038777585</v>
      </c>
      <c r="CY32" s="62">
        <f ca="1">AVERAGE(OFFSET($CX$3,0,0,'Données projet'!$E$13+1,1))-AVERAGE(OFFSET($H$3,0,0,'Données projet'!$E$13+1,1))</f>
        <v>184.06691966531622</v>
      </c>
      <c r="CZ32" s="62">
        <f t="shared" si="42"/>
        <v>269.61868559913404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7</v>
      </c>
      <c r="DO32" s="13">
        <f>IF('Données projet'!$A$166&gt;35,DO31+DN32-DW31,IF(A32&lt;'Données projet'!$A$166,$DL$205^A32,IF(A32='Données projet'!$A$166,'Données projet'!$B$166,DO31+DN32-DW31)))</f>
        <v>90</v>
      </c>
      <c r="DP32" s="18">
        <f>DO32*VLOOKUP('Données projet'!$B$14,Paramètres!$A$1:$I$89,3,0)*VLOOKUP('Données projet'!$B$14,Paramètres!$A$1:$I$89,5,0)</f>
        <v>87.048000000000002</v>
      </c>
      <c r="DQ32" s="14">
        <f t="shared" si="43"/>
        <v>23.851897708444891</v>
      </c>
      <c r="DR32" s="22">
        <f t="shared" si="16"/>
        <v>193.15065517554152</v>
      </c>
      <c r="DS32" s="62">
        <f t="shared" si="17"/>
        <v>485.26176628665269</v>
      </c>
      <c r="DT32" s="62">
        <f ca="1">AVERAGE(OFFSET($DS$3,0,0,'Données projet'!$E$14+1,1))-AVERAGE(OFFSET($H$3,0,0,'Données projet'!$E$14+1,1))</f>
        <v>352.98835012800464</v>
      </c>
      <c r="DU32" s="62">
        <f t="shared" si="44"/>
        <v>244.45149244446094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121.00000000000003</v>
      </c>
      <c r="O33" s="14">
        <f>N33*VLOOKUP('Données projet'!$B$9,Paramètres!$A$1:$I$89,3,0)*VLOOKUP('Données projet'!$B$9,Paramètres!$A$1:$I$89,5,0)</f>
        <v>109.48080000000002</v>
      </c>
      <c r="P33" s="14">
        <f t="shared" si="33"/>
        <v>29.208623339903898</v>
      </c>
      <c r="Q33" s="22">
        <f t="shared" si="2"/>
        <v>241.55074565033269</v>
      </c>
      <c r="R33" s="62">
        <f t="shared" si="0"/>
        <v>534.88407898366597</v>
      </c>
      <c r="S33" s="62">
        <f ca="1">AVERAGE(OFFSET($R$3,0,0,'Données projet'!$E$9+1,1))-AVERAGE(OFFSET($H$3,0,0,'Données projet'!$E$9+1,1))</f>
        <v>405.75542653954562</v>
      </c>
      <c r="T33" s="62">
        <f t="shared" si="34"/>
        <v>278.21741231699929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28</v>
      </c>
      <c r="W33" s="17">
        <f>IF(ISNA(VLOOKUP(A33,'Données projet'!$A$35:$I$55,5,0)),0%,VLOOKUP(A33,'Données projet'!$A$35:$I$55,5,0)*VLOOKUP('Données projet'!$B$9,Paramètres!$A$1:$I$89,7,0))</f>
        <v>8.6000000000000007E-2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2.4085528753586032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2.4085528753586032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54</v>
      </c>
      <c r="AG33" s="13">
        <f>VLOOKUP(A33,'Données projet'!$A$61:$I$81,9,0)</f>
        <v>4.8</v>
      </c>
      <c r="AH33" s="13">
        <f t="array" ref="AH33">INDEX(AG:AG,MIN(IF(ISNUMBER(AG33:AG229),ROW(AG33:AG229),"")))</f>
        <v>4.8</v>
      </c>
      <c r="AI33" s="14">
        <f>IF('Données projet'!$A$62&gt;35,AI32+AH33-AQ32,IF(A33&lt;'Données projet'!$A$62,$AF$205^A33,IF(A33='Données projet'!$A$62,'Données projet'!$B$62,AI32+AH33-AQ32)))</f>
        <v>53.999999999999986</v>
      </c>
      <c r="AJ33" s="14">
        <f>AI33*VLOOKUP('Données projet'!$B$10,Paramètres!$A$1:$I$89,3,0)*VLOOKUP('Données projet'!$B$10,Paramètres!$A$1:$I$89,5,0)</f>
        <v>42.11999999999999</v>
      </c>
      <c r="AK33" s="14">
        <f t="shared" si="35"/>
        <v>12.558853141338753</v>
      </c>
      <c r="AL33" s="22">
        <f t="shared" si="4"/>
        <v>95.232335887831638</v>
      </c>
      <c r="AM33" s="62">
        <f t="shared" si="5"/>
        <v>388.56566922116497</v>
      </c>
      <c r="AN33" s="62">
        <f ca="1">AVERAGE(OFFSET($AM$3,0,0,'Données projet'!$E$10+1,1))-AVERAGE(OFFSET($H$3,0,0,'Données projet'!$E$10+1,1))</f>
        <v>216.57715548138577</v>
      </c>
      <c r="AO33" s="62">
        <f t="shared" si="36"/>
        <v>131.89900255449828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8.6000000000000007E-2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11.5</v>
      </c>
      <c r="BD33" s="13">
        <f>IF('Données projet'!$A$88&gt;35,BD32+BC33-BL32,IF(A33&lt;'Données projet'!$A$88,$BA$205^A33,IF(A33='Données projet'!$A$88,'Données projet'!$B$88,BD32+BC33-BL32)))</f>
        <v>143.49999999999994</v>
      </c>
      <c r="BE33" s="14">
        <f>BD33*VLOOKUP('Données projet'!$B$11,Paramètres!$A$1:$I$89,3,0)*VLOOKUP('Données projet'!$B$11,Paramètres!$A$1:$I$89,5,0)</f>
        <v>111.92999999999996</v>
      </c>
      <c r="BF33" s="14">
        <f t="shared" si="37"/>
        <v>29.785246291563833</v>
      </c>
      <c r="BG33" s="22">
        <f t="shared" si="7"/>
        <v>246.82072062447358</v>
      </c>
      <c r="BH33" s="62">
        <f t="shared" si="8"/>
        <v>540.15405395780692</v>
      </c>
      <c r="BI33" s="62">
        <f ca="1">AVERAGE(OFFSET($BH$3,0,0,'Données projet'!$E$11+1,1))-AVERAGE(OFFSET($H$3,0,0,'Données projet'!$E$11+1,1))</f>
        <v>314.33416150877952</v>
      </c>
      <c r="BJ33" s="62">
        <f t="shared" si="38"/>
        <v>283.48738729114024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116</v>
      </c>
      <c r="BW33" s="13">
        <f>VLOOKUP(A33,'Données projet'!$A$113:$I$133,9,0)</f>
        <v>9.4</v>
      </c>
      <c r="BX33" s="13">
        <f t="array" ref="BX33">INDEX(BW:BW,MIN(IF(ISNUMBER(BW33:BW229),ROW(BW33:BW229),"")))</f>
        <v>9.4</v>
      </c>
      <c r="BY33" s="13">
        <f>IF('Données projet'!$A$114&gt;35,BY32+BX33-CG32,IF(A33&lt;'Données projet'!$A$114,$BV$205^A33,IF(A33='Données projet'!$A$114,'Données projet'!$B$114,BY32+BX33-CG32)))</f>
        <v>116.00000000000001</v>
      </c>
      <c r="BZ33" s="14">
        <f>BY33*VLOOKUP('Données projet'!$B$12,Paramètres!$A$1:$I$89,3,0)*VLOOKUP('Données projet'!$B$12,Paramètres!$A$1:$I$89,5,0)</f>
        <v>85.051200000000009</v>
      </c>
      <c r="CA33" s="14">
        <f t="shared" si="39"/>
        <v>23.367793520672731</v>
      </c>
      <c r="CB33" s="22">
        <f t="shared" si="10"/>
        <v>188.82974704850503</v>
      </c>
      <c r="CC33" s="62">
        <f t="shared" si="11"/>
        <v>482.16308038183831</v>
      </c>
      <c r="CD33" s="62">
        <f ca="1">AVERAGE(OFFSET($CC$3,0,0,'Données projet'!$E$12+1,1))-AVERAGE(OFFSET($H$3,0,0,'Données projet'!$E$12+1,1))</f>
        <v>155.96038817644694</v>
      </c>
      <c r="CE33" s="62">
        <f t="shared" si="40"/>
        <v>225.49641371517163</v>
      </c>
      <c r="CF33" s="16">
        <f>IF(ISNA(VLOOKUP(A33,'Données projet'!$A$113:$I$133,3,0)),0,VLOOKUP(A33,'Données projet'!$A$113:$I$133,3,0))</f>
        <v>3</v>
      </c>
      <c r="CG33" s="16">
        <f>IF(ISNA(VLOOKUP(A33,'Données projet'!$A$113:$I$133,4,0)),0,VLOOKUP(A33,'Données projet'!$A$113:$I$133,4,0))</f>
        <v>28</v>
      </c>
      <c r="CH33" s="17">
        <f>IF(ISNA(VLOOKUP(A33,'Données projet'!$A$113:$I$133,5,0)),0%,VLOOKUP(A33,'Données projet'!$A$113:$I$133,5,0)*VLOOKUP('Données projet'!$B$12,Paramètres!$A$1:$I$89,7,0))</f>
        <v>8.6000000000000007E-2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1.9517583645147305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1.9517583645147305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161</v>
      </c>
      <c r="CR33" s="13">
        <f>VLOOKUP(A33,'Données projet'!$A$139:$I$159,9,0)</f>
        <v>8.8000000000000007</v>
      </c>
      <c r="CS33" s="13">
        <f t="array" ref="CS33">INDEX(CR:CR,MIN(IF(ISNUMBER(CR33:CR229),ROW(CR33:CR229),"")))</f>
        <v>8.8000000000000007</v>
      </c>
      <c r="CT33" s="13">
        <f>IF('Données projet'!$A$140&gt;35,CT32+CS33-DB32,IF(A33&lt;'Données projet'!$A$140,$CQ$205^A33,IF(A33='Données projet'!$A$140,'Données projet'!$B$140,CT32+CS33-DB32)))</f>
        <v>161.00000000000003</v>
      </c>
      <c r="CU33" s="18">
        <f>CT33*VLOOKUP('Données projet'!$B$13,Paramètres!$A$1:$I$89,3,0)*VLOOKUP('Données projet'!$B$13,Paramètres!$A$1:$I$89,5,0)</f>
        <v>105.48720000000002</v>
      </c>
      <c r="CV33" s="14">
        <f t="shared" si="41"/>
        <v>28.265155367923839</v>
      </c>
      <c r="CW33" s="22">
        <f t="shared" si="13"/>
        <v>232.95201893246738</v>
      </c>
      <c r="CX33" s="62">
        <f t="shared" si="14"/>
        <v>526.28535226580073</v>
      </c>
      <c r="CY33" s="62">
        <f ca="1">AVERAGE(OFFSET($CX$3,0,0,'Données projet'!$E$13+1,1))-AVERAGE(OFFSET($H$3,0,0,'Données projet'!$E$13+1,1))</f>
        <v>184.06691966531622</v>
      </c>
      <c r="CZ33" s="62">
        <f t="shared" si="42"/>
        <v>269.61868559913404</v>
      </c>
      <c r="DA33" s="16">
        <f>IF(ISNA(VLOOKUP(A33,'Données projet'!$A$139:$I$159,3,0)),0,VLOOKUP(A33,'Données projet'!$A$139:$I$159,3,0))</f>
        <v>5</v>
      </c>
      <c r="DB33" s="16">
        <f>IF(ISNA(VLOOKUP(A33,'Données projet'!$A$139:$I$159,4,0)),0,VLOOKUP(A33,'Données projet'!$A$139:$I$159,4,0))</f>
        <v>23</v>
      </c>
      <c r="DC33" s="17">
        <f>IF(ISNA(VLOOKUP(A33,'Données projet'!$A$139:$I$159,5,0)),0%,VLOOKUP(A33,'Données projet'!$A$139:$I$159,5,0)*VLOOKUP('Données projet'!$B$13,Paramètres!$A$1:$I$89,7,0))</f>
        <v>8.6000000000000007E-2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1.4326736931012383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1.4326736931012383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97</v>
      </c>
      <c r="DM33" s="13">
        <f>VLOOKUP(A33,'Données projet'!$A$165:$I$185,9,0)</f>
        <v>7</v>
      </c>
      <c r="DN33" s="13">
        <f t="array" ref="DN33">INDEX(DM:DM,MIN(IF(ISNUMBER(DM33:DM229),ROW(DM33:DM229),"")))</f>
        <v>7</v>
      </c>
      <c r="DO33" s="13">
        <f>IF('Données projet'!$A$166&gt;35,DO32+DN33-DW32,IF(A33&lt;'Données projet'!$A$166,$DL$205^A33,IF(A33='Données projet'!$A$166,'Données projet'!$B$166,DO32+DN33-DW32)))</f>
        <v>97</v>
      </c>
      <c r="DP33" s="18">
        <f>DO33*VLOOKUP('Données projet'!$B$14,Paramètres!$A$1:$I$89,3,0)*VLOOKUP('Données projet'!$B$14,Paramètres!$A$1:$I$89,5,0)</f>
        <v>93.818400000000011</v>
      </c>
      <c r="DQ33" s="14">
        <f t="shared" si="43"/>
        <v>25.483892312609182</v>
      </c>
      <c r="DR33" s="22">
        <f t="shared" si="16"/>
        <v>207.78482577779434</v>
      </c>
      <c r="DS33" s="62">
        <f t="shared" si="17"/>
        <v>501.11815911112762</v>
      </c>
      <c r="DT33" s="62">
        <f ca="1">AVERAGE(OFFSET($DS$3,0,0,'Données projet'!$E$14+1,1))-AVERAGE(OFFSET($H$3,0,0,'Données projet'!$E$14+1,1))</f>
        <v>352.98835012800464</v>
      </c>
      <c r="DU33" s="62">
        <f t="shared" si="44"/>
        <v>244.45149244446094</v>
      </c>
      <c r="DV33" s="16">
        <f>IF(ISNA(VLOOKUP(A33,'Données projet'!$A$165:$I$185,3,0)),0,VLOOKUP(A33,'Données projet'!$A$165:$I$185,3,0))</f>
        <v>3</v>
      </c>
      <c r="DW33" s="16">
        <f>IF(ISNA(VLOOKUP(A33,'Données projet'!$A$165:$I$185,4,0)),0,VLOOKUP(A33,'Données projet'!$A$165:$I$185,4,0))</f>
        <v>21</v>
      </c>
      <c r="DX33" s="17">
        <f>IF(ISNA(VLOOKUP(A33,'Données projet'!$A$165:$I$185,5,0)),0%,VLOOKUP(A33,'Données projet'!$A$165:$I$185,5,0)*VLOOKUP('Données projet'!$B$14,Paramètres!$A$1:$I$89,7,0))</f>
        <v>8.6000000000000007E-2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1.9309949776581907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1.9309949776581907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103.80000000000004</v>
      </c>
      <c r="O34" s="14">
        <f>N34*VLOOKUP('Données projet'!$B$9,Paramètres!$A$1:$I$89,3,0)*VLOOKUP('Données projet'!$B$9,Paramètres!$A$1:$I$89,5,0)</f>
        <v>93.91824000000004</v>
      </c>
      <c r="P34" s="14">
        <f t="shared" si="33"/>
        <v>25.507853654186022</v>
      </c>
      <c r="Q34" s="22">
        <f t="shared" si="2"/>
        <v>208.00044644770739</v>
      </c>
      <c r="R34" s="62">
        <f t="shared" si="0"/>
        <v>501.33377978104068</v>
      </c>
      <c r="S34" s="62">
        <f ca="1">AVERAGE(OFFSET($R$3,0,0,'Données projet'!$E$9+1,1))-AVERAGE(OFFSET($H$3,0,0,'Données projet'!$E$9+1,1))</f>
        <v>405.75542653954562</v>
      </c>
      <c r="T34" s="62">
        <f t="shared" si="34"/>
        <v>278.21741231699929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2.3613226225450159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2.3613226225450159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5</v>
      </c>
      <c r="AI34" s="14">
        <f>IF('Données projet'!$A$62&gt;35,AI33+AH34-AQ33,IF(A34&lt;'Données projet'!$A$62,$AF$205^A34,IF(A34='Données projet'!$A$62,'Données projet'!$B$62,AI33+AH34-AQ33)))</f>
        <v>58.999999999999986</v>
      </c>
      <c r="AJ34" s="14">
        <f>AI34*VLOOKUP('Données projet'!$B$10,Paramètres!$A$1:$I$89,3,0)*VLOOKUP('Données projet'!$B$10,Paramètres!$A$1:$I$89,5,0)</f>
        <v>46.019999999999989</v>
      </c>
      <c r="AK34" s="14">
        <f t="shared" si="35"/>
        <v>13.58099825126992</v>
      </c>
      <c r="AL34" s="22">
        <f t="shared" si="4"/>
        <v>103.80507195429509</v>
      </c>
      <c r="AM34" s="62">
        <f t="shared" si="5"/>
        <v>397.13840528762842</v>
      </c>
      <c r="AN34" s="62">
        <f ca="1">AVERAGE(OFFSET($AM$3,0,0,'Données projet'!$E$10+1,1))-AVERAGE(OFFSET($H$3,0,0,'Données projet'!$E$10+1,1))</f>
        <v>216.57715548138577</v>
      </c>
      <c r="AO34" s="62">
        <f t="shared" si="36"/>
        <v>131.89900255449828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>
        <f>VLOOKUP(A34,'Données projet'!$A$87:$I$107,2,0)</f>
        <v>155</v>
      </c>
      <c r="BB34" s="13">
        <f>VLOOKUP(A34,'Données projet'!$A$87:$I$107,9,0)</f>
        <v>11.5</v>
      </c>
      <c r="BC34" s="13">
        <f t="array" ref="BC34">INDEX(BB:BB,MIN(IF(ISNUMBER(BB34:BB230),ROW(BB34:BB230),"")))</f>
        <v>11.5</v>
      </c>
      <c r="BD34" s="13">
        <f>IF('Données projet'!$A$88&gt;35,BD33+BC34-BL33,IF(A34&lt;'Données projet'!$A$88,$BA$205^A34,IF(A34='Données projet'!$A$88,'Données projet'!$B$88,BD33+BC34-BL33)))</f>
        <v>154.99999999999994</v>
      </c>
      <c r="BE34" s="14">
        <f>BD34*VLOOKUP('Données projet'!$B$11,Paramètres!$A$1:$I$89,3,0)*VLOOKUP('Données projet'!$B$11,Paramètres!$A$1:$I$89,5,0)</f>
        <v>120.89999999999996</v>
      </c>
      <c r="BF34" s="14">
        <f t="shared" si="37"/>
        <v>31.884818143351602</v>
      </c>
      <c r="BG34" s="22">
        <f t="shared" si="7"/>
        <v>266.10022493300397</v>
      </c>
      <c r="BH34" s="62">
        <f t="shared" si="8"/>
        <v>559.43355826633729</v>
      </c>
      <c r="BI34" s="62">
        <f ca="1">AVERAGE(OFFSET($BH$3,0,0,'Données projet'!$E$11+1,1))-AVERAGE(OFFSET($H$3,0,0,'Données projet'!$E$11+1,1))</f>
        <v>314.33416150877952</v>
      </c>
      <c r="BJ34" s="62">
        <f t="shared" si="38"/>
        <v>283.48738729114024</v>
      </c>
      <c r="BK34" s="16">
        <f>IF(ISNA(VLOOKUP(A34,'Données projet'!$A$87:$I$107,3,0)),0,VLOOKUP(A34,'Données projet'!$A$87:$I$107,3,0))</f>
        <v>4</v>
      </c>
      <c r="BL34" s="16">
        <f>IF(ISNA(VLOOKUP(A34,'Données projet'!$A$87:$I$107,4,0)),0,VLOOKUP(A34,'Données projet'!$A$87:$I$107,4,0))</f>
        <v>36</v>
      </c>
      <c r="BM34" s="17">
        <f>IF(ISNA(VLOOKUP(A34,'Données projet'!$A$87:$I$107,5,0)),0%,VLOOKUP(A34,'Données projet'!$A$87:$I$107,5,0)*VLOOKUP('Données projet'!$B$11,Paramètres!$A$1:$I$89,7,0))</f>
        <v>8.6000000000000007E-2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2.6695783101265307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2.6695783101265307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10.199999999999999</v>
      </c>
      <c r="BY34" s="13">
        <f>IF('Données projet'!$A$114&gt;35,BY33+BX34-CG33,IF(A34&lt;'Données projet'!$A$114,$BV$205^A34,IF(A34='Données projet'!$A$114,'Données projet'!$B$114,BY33+BX34-CG33)))</f>
        <v>98.200000000000017</v>
      </c>
      <c r="BZ34" s="14">
        <f>BY34*VLOOKUP('Données projet'!$B$12,Paramètres!$A$1:$I$89,3,0)*VLOOKUP('Données projet'!$B$12,Paramètres!$A$1:$I$89,5,0)</f>
        <v>72.000240000000005</v>
      </c>
      <c r="CA34" s="14">
        <f t="shared" si="39"/>
        <v>20.169370224271123</v>
      </c>
      <c r="CB34" s="22">
        <f t="shared" si="10"/>
        <v>160.52873780727222</v>
      </c>
      <c r="CC34" s="62">
        <f t="shared" si="11"/>
        <v>453.86207114060551</v>
      </c>
      <c r="CD34" s="62">
        <f ca="1">AVERAGE(OFFSET($CC$3,0,0,'Données projet'!$E$12+1,1))-AVERAGE(OFFSET($H$3,0,0,'Données projet'!$E$12+1,1))</f>
        <v>155.96038817644694</v>
      </c>
      <c r="CE34" s="62">
        <f t="shared" si="40"/>
        <v>225.49641371517163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1.9134855734416514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1.9134855734416514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8.6</v>
      </c>
      <c r="CT34" s="13">
        <f>IF('Données projet'!$A$140&gt;35,CT33+CS34-DB33,IF(A34&lt;'Données projet'!$A$140,$CQ$205^A34,IF(A34='Données projet'!$A$140,'Données projet'!$B$140,CT33+CS34-DB33)))</f>
        <v>146.60000000000002</v>
      </c>
      <c r="CU34" s="18">
        <f>CT34*VLOOKUP('Données projet'!$B$13,Paramètres!$A$1:$I$89,3,0)*VLOOKUP('Données projet'!$B$13,Paramètres!$A$1:$I$89,5,0)</f>
        <v>96.052320000000023</v>
      </c>
      <c r="CV34" s="14">
        <f t="shared" si="41"/>
        <v>26.019324001860248</v>
      </c>
      <c r="CW34" s="22">
        <f t="shared" si="13"/>
        <v>212.60811330323997</v>
      </c>
      <c r="CX34" s="62">
        <f t="shared" si="14"/>
        <v>505.94144663657329</v>
      </c>
      <c r="CY34" s="62">
        <f ca="1">AVERAGE(OFFSET($CX$3,0,0,'Données projet'!$E$13+1,1))-AVERAGE(OFFSET($H$3,0,0,'Données projet'!$E$13+1,1))</f>
        <v>184.06691966531622</v>
      </c>
      <c r="CZ34" s="62">
        <f t="shared" si="42"/>
        <v>269.61868559913404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1.4045798358241908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1.4045798358241908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8</v>
      </c>
      <c r="DO34" s="13">
        <f>IF('Données projet'!$A$166&gt;35,DO33+DN34-DW33,IF(A34&lt;'Données projet'!$A$166,$DL$205^A34,IF(A34='Données projet'!$A$166,'Données projet'!$B$166,DO33+DN34-DW33)))</f>
        <v>84</v>
      </c>
      <c r="DP34" s="18">
        <f>DO34*VLOOKUP('Données projet'!$B$14,Paramètres!$A$1:$I$89,3,0)*VLOOKUP('Données projet'!$B$14,Paramètres!$A$1:$I$89,5,0)</f>
        <v>81.244799999999998</v>
      </c>
      <c r="DQ34" s="14">
        <f t="shared" si="43"/>
        <v>22.441270156928962</v>
      </c>
      <c r="DR34" s="22">
        <f t="shared" si="16"/>
        <v>180.58657218998462</v>
      </c>
      <c r="DS34" s="62">
        <f t="shared" si="17"/>
        <v>473.91990552331794</v>
      </c>
      <c r="DT34" s="62">
        <f ca="1">AVERAGE(OFFSET($DS$3,0,0,'Données projet'!$E$14+1,1))-AVERAGE(OFFSET($H$3,0,0,'Données projet'!$E$14+1,1))</f>
        <v>352.98835012800464</v>
      </c>
      <c r="DU34" s="62">
        <f t="shared" si="44"/>
        <v>244.45149244446094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1.8931293439369528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1.8931293439369528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114.60000000000004</v>
      </c>
      <c r="O35" s="14">
        <f>N35*VLOOKUP('Données projet'!$B$9,Paramètres!$A$1:$I$89,3,0)*VLOOKUP('Données projet'!$B$9,Paramètres!$A$1:$I$89,5,0)</f>
        <v>103.69008000000004</v>
      </c>
      <c r="P35" s="14">
        <f t="shared" si="33"/>
        <v>27.83924565319537</v>
      </c>
      <c r="Q35" s="22">
        <f t="shared" ref="Q35:Q66" si="53">(O35+P35)*0.475*44/12</f>
        <v>229.08024217931529</v>
      </c>
      <c r="R35" s="62">
        <f t="shared" si="0"/>
        <v>522.41357551264855</v>
      </c>
      <c r="S35" s="62">
        <f ca="1">AVERAGE(OFFSET($R$3,0,0,'Données projet'!$E$9+1,1))-AVERAGE(OFFSET($H$3,0,0,'Données projet'!$E$9+1,1))</f>
        <v>405.75542653954562</v>
      </c>
      <c r="T35" s="62">
        <f t="shared" si="34"/>
        <v>278.21741231699929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2.3150185261814937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2.3150185261814937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5</v>
      </c>
      <c r="AI35" s="14">
        <f>IF('Données projet'!$A$62&gt;35,AI34+AH35-AQ34,IF(A35&lt;'Données projet'!$A$62,$AF$205^A35,IF(A35='Données projet'!$A$62,'Données projet'!$B$62,AI34+AH35-AQ34)))</f>
        <v>63.999999999999986</v>
      </c>
      <c r="AJ35" s="14">
        <f>AI35*VLOOKUP('Données projet'!$B$10,Paramètres!$A$1:$I$89,3,0)*VLOOKUP('Données projet'!$B$10,Paramètres!$A$1:$I$89,5,0)</f>
        <v>49.919999999999987</v>
      </c>
      <c r="AK35" s="14">
        <f t="shared" si="35"/>
        <v>14.593097389553812</v>
      </c>
      <c r="AL35" s="22">
        <f t="shared" si="4"/>
        <v>112.36031128680618</v>
      </c>
      <c r="AM35" s="62">
        <f t="shared" si="5"/>
        <v>405.69364462013948</v>
      </c>
      <c r="AN35" s="62">
        <f ca="1">AVERAGE(OFFSET($AM$3,0,0,'Données projet'!$E$10+1,1))-AVERAGE(OFFSET($H$3,0,0,'Données projet'!$E$10+1,1))</f>
        <v>216.57715548138577</v>
      </c>
      <c r="AO35" s="62">
        <f t="shared" si="36"/>
        <v>131.89900255449828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11.5</v>
      </c>
      <c r="BD35" s="13">
        <f>IF('Données projet'!$A$88&gt;35,BD34+BC35-BL34,IF(A35&lt;'Données projet'!$A$88,$BA$205^A35,IF(A35='Données projet'!$A$88,'Données projet'!$B$88,BD34+BC35-BL34)))</f>
        <v>130.49999999999994</v>
      </c>
      <c r="BE35" s="14">
        <f>BD35*VLOOKUP('Données projet'!$B$11,Paramètres!$A$1:$I$89,3,0)*VLOOKUP('Données projet'!$B$11,Paramètres!$A$1:$I$89,5,0)</f>
        <v>101.78999999999996</v>
      </c>
      <c r="BF35" s="14">
        <f t="shared" si="37"/>
        <v>27.38799903683508</v>
      </c>
      <c r="BG35" s="22">
        <f t="shared" si="7"/>
        <v>224.98501498915437</v>
      </c>
      <c r="BH35" s="62">
        <f t="shared" si="8"/>
        <v>518.31834832248774</v>
      </c>
      <c r="BI35" s="62">
        <f ca="1">AVERAGE(OFFSET($BH$3,0,0,'Données projet'!$E$11+1,1))-AVERAGE(OFFSET($H$3,0,0,'Données projet'!$E$11+1,1))</f>
        <v>314.33416150877952</v>
      </c>
      <c r="BJ35" s="62">
        <f t="shared" si="38"/>
        <v>283.48738729114024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2.6172295077469392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2.6172295077469392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10.199999999999999</v>
      </c>
      <c r="BY35" s="13">
        <f>IF('Données projet'!$A$114&gt;35,BY34+BX35-CG34,IF(A35&lt;'Données projet'!$A$114,$BV$205^A35,IF(A35='Données projet'!$A$114,'Données projet'!$B$114,BY34+BX35-CG34)))</f>
        <v>108.40000000000002</v>
      </c>
      <c r="BZ35" s="14">
        <f>BY35*VLOOKUP('Données projet'!$B$12,Paramètres!$A$1:$I$89,3,0)*VLOOKUP('Données projet'!$B$12,Paramètres!$A$1:$I$89,5,0)</f>
        <v>79.478880000000018</v>
      </c>
      <c r="CA35" s="14">
        <f t="shared" si="39"/>
        <v>22.009719156513249</v>
      </c>
      <c r="CB35" s="22">
        <f t="shared" si="10"/>
        <v>176.75931019759392</v>
      </c>
      <c r="CC35" s="62">
        <f t="shared" si="11"/>
        <v>470.09264353092726</v>
      </c>
      <c r="CD35" s="62">
        <f ca="1">AVERAGE(OFFSET($CC$3,0,0,'Données projet'!$E$12+1,1))-AVERAGE(OFFSET($H$3,0,0,'Données projet'!$E$12+1,1))</f>
        <v>155.96038817644694</v>
      </c>
      <c r="CE35" s="62">
        <f t="shared" si="40"/>
        <v>225.49641371517163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1.8759632884574178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1.8759632884574178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8.6</v>
      </c>
      <c r="CT35" s="13">
        <f>IF('Données projet'!$A$140&gt;35,CT34+CS35-DB34,IF(A35&lt;'Données projet'!$A$140,$CQ$205^A35,IF(A35='Données projet'!$A$140,'Données projet'!$B$140,CT34+CS35-DB34)))</f>
        <v>155.20000000000002</v>
      </c>
      <c r="CU35" s="18">
        <f>CT35*VLOOKUP('Données projet'!$B$13,Paramètres!$A$1:$I$89,3,0)*VLOOKUP('Données projet'!$B$13,Paramètres!$A$1:$I$89,5,0)</f>
        <v>101.68704000000002</v>
      </c>
      <c r="CV35" s="14">
        <f t="shared" si="41"/>
        <v>27.363519398004541</v>
      </c>
      <c r="CW35" s="22">
        <f t="shared" si="13"/>
        <v>224.76305761819128</v>
      </c>
      <c r="CX35" s="62">
        <f t="shared" si="14"/>
        <v>518.09639095152465</v>
      </c>
      <c r="CY35" s="62">
        <f ca="1">AVERAGE(OFFSET($CX$3,0,0,'Données projet'!$E$13+1,1))-AVERAGE(OFFSET($H$3,0,0,'Données projet'!$E$13+1,1))</f>
        <v>184.06691966531622</v>
      </c>
      <c r="CZ35" s="62">
        <f t="shared" si="42"/>
        <v>269.61868559913404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1.3770368819527852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1.3770368819527852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8</v>
      </c>
      <c r="DO35" s="13">
        <f>IF('Données projet'!$A$166&gt;35,DO34+DN35-DW34,IF(A35&lt;'Données projet'!$A$166,$DL$205^A35,IF(A35='Données projet'!$A$166,'Données projet'!$B$166,DO34+DN35-DW34)))</f>
        <v>92</v>
      </c>
      <c r="DP35" s="18">
        <f>DO35*VLOOKUP('Données projet'!$B$14,Paramètres!$A$1:$I$89,3,0)*VLOOKUP('Données projet'!$B$14,Paramètres!$A$1:$I$89,5,0)</f>
        <v>88.982399999999998</v>
      </c>
      <c r="DQ35" s="14">
        <f t="shared" si="43"/>
        <v>24.31964219550628</v>
      </c>
      <c r="DR35" s="22">
        <f t="shared" si="16"/>
        <v>197.3343901571734</v>
      </c>
      <c r="DS35" s="62">
        <f t="shared" si="17"/>
        <v>490.66772349050672</v>
      </c>
      <c r="DT35" s="62">
        <f ca="1">AVERAGE(OFFSET($DS$3,0,0,'Données projet'!$E$14+1,1))-AVERAGE(OFFSET($H$3,0,0,'Données projet'!$E$14+1,1))</f>
        <v>352.98835012800464</v>
      </c>
      <c r="DU35" s="62">
        <f t="shared" si="44"/>
        <v>244.45149244446094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1.8560062321972324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1.8560062321972324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125.40000000000003</v>
      </c>
      <c r="O36" s="14">
        <f>N36*VLOOKUP('Données projet'!$B$9,Paramètres!$A$1:$I$89,3,0)*VLOOKUP('Données projet'!$B$9,Paramètres!$A$1:$I$89,5,0)</f>
        <v>113.46192000000002</v>
      </c>
      <c r="P36" s="14">
        <f t="shared" si="33"/>
        <v>30.145163126535493</v>
      </c>
      <c r="Q36" s="22">
        <f t="shared" si="53"/>
        <v>250.11566977871598</v>
      </c>
      <c r="R36" s="62">
        <f t="shared" si="0"/>
        <v>543.44900311204924</v>
      </c>
      <c r="S36" s="62">
        <f ca="1">AVERAGE(OFFSET($R$3,0,0,'Données projet'!$E$9+1,1))-AVERAGE(OFFSET($H$3,0,0,'Données projet'!$E$9+1,1))</f>
        <v>405.75542653954562</v>
      </c>
      <c r="T36" s="62">
        <f t="shared" si="34"/>
        <v>278.21741231699929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2.2696224249049499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2.2696224249049499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5</v>
      </c>
      <c r="AI36" s="14">
        <f>IF('Données projet'!$A$62&gt;35,AI35+AH36-AQ35,IF(A36&lt;'Données projet'!$A$62,$AF$205^A36,IF(A36='Données projet'!$A$62,'Données projet'!$B$62,AI35+AH36-AQ35)))</f>
        <v>68.999999999999986</v>
      </c>
      <c r="AJ36" s="14">
        <f>AI36*VLOOKUP('Données projet'!$B$10,Paramètres!$A$1:$I$89,3,0)*VLOOKUP('Données projet'!$B$10,Paramètres!$A$1:$I$89,5,0)</f>
        <v>53.819999999999993</v>
      </c>
      <c r="AK36" s="14">
        <f t="shared" si="35"/>
        <v>15.596024630246266</v>
      </c>
      <c r="AL36" s="22">
        <f t="shared" si="4"/>
        <v>120.89957623101223</v>
      </c>
      <c r="AM36" s="62">
        <f t="shared" si="5"/>
        <v>414.23290956434556</v>
      </c>
      <c r="AN36" s="62">
        <f ca="1">AVERAGE(OFFSET($AM$3,0,0,'Données projet'!$E$10+1,1))-AVERAGE(OFFSET($H$3,0,0,'Données projet'!$E$10+1,1))</f>
        <v>216.57715548138577</v>
      </c>
      <c r="AO36" s="62">
        <f t="shared" si="36"/>
        <v>131.89900255449828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11.5</v>
      </c>
      <c r="BD36" s="13">
        <f>IF('Données projet'!$A$88&gt;35,BD35+BC36-BL35,IF(A36&lt;'Données projet'!$A$88,$BA$205^A36,IF(A36='Données projet'!$A$88,'Données projet'!$B$88,BD35+BC36-BL35)))</f>
        <v>141.99999999999994</v>
      </c>
      <c r="BE36" s="14">
        <f>BD36*VLOOKUP('Données projet'!$B$11,Paramètres!$A$1:$I$89,3,0)*VLOOKUP('Données projet'!$B$11,Paramètres!$A$1:$I$89,5,0)</f>
        <v>110.75999999999996</v>
      </c>
      <c r="BF36" s="14">
        <f t="shared" si="37"/>
        <v>29.509974682362923</v>
      </c>
      <c r="BG36" s="22">
        <f t="shared" si="7"/>
        <v>244.30353923844871</v>
      </c>
      <c r="BH36" s="62">
        <f t="shared" si="8"/>
        <v>537.63687257178208</v>
      </c>
      <c r="BI36" s="62">
        <f ca="1">AVERAGE(OFFSET($BH$3,0,0,'Données projet'!$E$11+1,1))-AVERAGE(OFFSET($H$3,0,0,'Données projet'!$E$11+1,1))</f>
        <v>314.33416150877952</v>
      </c>
      <c r="BJ36" s="62">
        <f t="shared" si="38"/>
        <v>283.48738729114024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2.5659072334523949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2.5659072334523949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10.199999999999999</v>
      </c>
      <c r="BY36" s="13">
        <f>IF('Données projet'!$A$114&gt;35,BY35+BX36-CG35,IF(A36&lt;'Données projet'!$A$114,$BV$205^A36,IF(A36='Données projet'!$A$114,'Données projet'!$B$114,BY35+BX36-CG35)))</f>
        <v>118.60000000000002</v>
      </c>
      <c r="BZ36" s="14">
        <f>BY36*VLOOKUP('Données projet'!$B$12,Paramètres!$A$1:$I$89,3,0)*VLOOKUP('Données projet'!$B$12,Paramètres!$A$1:$I$89,5,0)</f>
        <v>86.957520000000017</v>
      </c>
      <c r="CA36" s="14">
        <f t="shared" si="39"/>
        <v>23.829989910749791</v>
      </c>
      <c r="CB36" s="22">
        <f t="shared" si="10"/>
        <v>192.95491309455588</v>
      </c>
      <c r="CC36" s="62">
        <f t="shared" si="11"/>
        <v>486.28824642788919</v>
      </c>
      <c r="CD36" s="62">
        <f ca="1">AVERAGE(OFFSET($CC$3,0,0,'Données projet'!$E$12+1,1))-AVERAGE(OFFSET($H$3,0,0,'Données projet'!$E$12+1,1))</f>
        <v>155.96038817644694</v>
      </c>
      <c r="CE36" s="62">
        <f t="shared" si="40"/>
        <v>225.49641371517163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1.839176792595391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1.839176792595391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8.6</v>
      </c>
      <c r="CT36" s="13">
        <f>IF('Données projet'!$A$140&gt;35,CT35+CS36-DB35,IF(A36&lt;'Données projet'!$A$140,$CQ$205^A36,IF(A36='Données projet'!$A$140,'Données projet'!$B$140,CT35+CS36-DB35)))</f>
        <v>163.80000000000001</v>
      </c>
      <c r="CU36" s="18">
        <f>CT36*VLOOKUP('Données projet'!$B$13,Paramètres!$A$1:$I$89,3,0)*VLOOKUP('Données projet'!$B$13,Paramètres!$A$1:$I$89,5,0)</f>
        <v>107.32176000000001</v>
      </c>
      <c r="CV36" s="14">
        <f t="shared" si="41"/>
        <v>28.699067963776873</v>
      </c>
      <c r="CW36" s="22">
        <f t="shared" si="13"/>
        <v>236.90294203691141</v>
      </c>
      <c r="CX36" s="62">
        <f t="shared" si="14"/>
        <v>530.2362753702447</v>
      </c>
      <c r="CY36" s="62">
        <f ca="1">AVERAGE(OFFSET($CX$3,0,0,'Données projet'!$E$13+1,1))-AVERAGE(OFFSET($H$3,0,0,'Données projet'!$E$13+1,1))</f>
        <v>184.06691966531622</v>
      </c>
      <c r="CZ36" s="62">
        <f t="shared" si="42"/>
        <v>269.61868559913404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1.350034028607255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1.350034028607255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8</v>
      </c>
      <c r="DO36" s="13">
        <f>IF('Données projet'!$A$166&gt;35,DO35+DN36-DW35,IF(A36&lt;'Données projet'!$A$166,$DL$205^A36,IF(A36='Données projet'!$A$166,'Données projet'!$B$166,DO35+DN36-DW35)))</f>
        <v>100</v>
      </c>
      <c r="DP36" s="18">
        <f>DO36*VLOOKUP('Données projet'!$B$14,Paramètres!$A$1:$I$89,3,0)*VLOOKUP('Données projet'!$B$14,Paramètres!$A$1:$I$89,5,0)</f>
        <v>96.72</v>
      </c>
      <c r="DQ36" s="14">
        <f t="shared" si="43"/>
        <v>26.179072558792139</v>
      </c>
      <c r="DR36" s="22">
        <f t="shared" si="16"/>
        <v>214.04921803989632</v>
      </c>
      <c r="DS36" s="62">
        <f t="shared" si="17"/>
        <v>507.3825513732296</v>
      </c>
      <c r="DT36" s="62">
        <f ca="1">AVERAGE(OFFSET($DS$3,0,0,'Données projet'!$E$14+1,1))-AVERAGE(OFFSET($H$3,0,0,'Données projet'!$E$14+1,1))</f>
        <v>352.98835012800464</v>
      </c>
      <c r="DU36" s="62">
        <f t="shared" si="44"/>
        <v>244.45149244446094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1.8196110820358655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1.8196110820358655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136.20000000000005</v>
      </c>
      <c r="O37" s="14">
        <f>N37*VLOOKUP('Données projet'!$B$9,Paramètres!$A$1:$I$89,3,0)*VLOOKUP('Données projet'!$B$9,Paramètres!$A$1:$I$89,5,0)</f>
        <v>123.23376000000005</v>
      </c>
      <c r="P37" s="14">
        <f t="shared" si="33"/>
        <v>32.428049504876491</v>
      </c>
      <c r="Q37" s="22">
        <f t="shared" si="53"/>
        <v>271.11098488765998</v>
      </c>
      <c r="R37" s="62">
        <f t="shared" si="0"/>
        <v>564.4443182209933</v>
      </c>
      <c r="S37" s="62">
        <f ca="1">AVERAGE(OFFSET($R$3,0,0,'Données projet'!$E$9+1,1))-AVERAGE(OFFSET($H$3,0,0,'Données projet'!$E$9+1,1))</f>
        <v>405.75542653954562</v>
      </c>
      <c r="T37" s="62">
        <f t="shared" si="34"/>
        <v>278.21741231699929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2.2251165134855517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2.2251165134855517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5</v>
      </c>
      <c r="AI37" s="14">
        <f>IF('Données projet'!$A$62&gt;35,AI36+AH37-AQ36,IF(A37&lt;'Données projet'!$A$62,$AF$205^A37,IF(A37='Données projet'!$A$62,'Données projet'!$B$62,AI36+AH37-AQ36)))</f>
        <v>73.999999999999986</v>
      </c>
      <c r="AJ37" s="14">
        <f>AI37*VLOOKUP('Données projet'!$B$10,Paramètres!$A$1:$I$89,3,0)*VLOOKUP('Données projet'!$B$10,Paramètres!$A$1:$I$89,5,0)</f>
        <v>57.719999999999992</v>
      </c>
      <c r="AK37" s="14">
        <f t="shared" si="35"/>
        <v>16.59052018887764</v>
      </c>
      <c r="AL37" s="22">
        <f t="shared" si="4"/>
        <v>129.42415599562852</v>
      </c>
      <c r="AM37" s="62">
        <f t="shared" si="5"/>
        <v>422.75748932896181</v>
      </c>
      <c r="AN37" s="62">
        <f ca="1">AVERAGE(OFFSET($AM$3,0,0,'Données projet'!$E$10+1,1))-AVERAGE(OFFSET($H$3,0,0,'Données projet'!$E$10+1,1))</f>
        <v>216.57715548138577</v>
      </c>
      <c r="AO37" s="62">
        <f t="shared" si="36"/>
        <v>131.89900255449828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11.5</v>
      </c>
      <c r="BD37" s="13">
        <f>IF('Données projet'!$A$88&gt;35,BD36+BC37-BL36,IF(A37&lt;'Données projet'!$A$88,$BA$205^A37,IF(A37='Données projet'!$A$88,'Données projet'!$B$88,BD36+BC37-BL36)))</f>
        <v>153.49999999999994</v>
      </c>
      <c r="BE37" s="14">
        <f>BD37*VLOOKUP('Données projet'!$B$11,Paramètres!$A$1:$I$89,3,0)*VLOOKUP('Données projet'!$B$11,Paramètres!$A$1:$I$89,5,0)</f>
        <v>119.72999999999996</v>
      </c>
      <c r="BF37" s="14">
        <f t="shared" si="37"/>
        <v>31.612017974790529</v>
      </c>
      <c r="BG37" s="22">
        <f t="shared" si="7"/>
        <v>263.58734797276003</v>
      </c>
      <c r="BH37" s="62">
        <f t="shared" si="8"/>
        <v>556.92068130609334</v>
      </c>
      <c r="BI37" s="62">
        <f ca="1">AVERAGE(OFFSET($BH$3,0,0,'Données projet'!$E$11+1,1))-AVERAGE(OFFSET($H$3,0,0,'Données projet'!$E$11+1,1))</f>
        <v>314.33416150877952</v>
      </c>
      <c r="BJ37" s="62">
        <f t="shared" si="38"/>
        <v>283.48738729114024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2.5155913576532702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2.5155913576532702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10.199999999999999</v>
      </c>
      <c r="BY37" s="13">
        <f>IF('Données projet'!$A$114&gt;35,BY36+BX37-CG36,IF(A37&lt;'Données projet'!$A$114,$BV$205^A37,IF(A37='Données projet'!$A$114,'Données projet'!$B$114,BY36+BX37-CG36)))</f>
        <v>128.80000000000001</v>
      </c>
      <c r="BZ37" s="14">
        <f>BY37*VLOOKUP('Données projet'!$B$12,Paramètres!$A$1:$I$89,3,0)*VLOOKUP('Données projet'!$B$12,Paramètres!$A$1:$I$89,5,0)</f>
        <v>94.436160000000001</v>
      </c>
      <c r="CA37" s="14">
        <f t="shared" si="39"/>
        <v>25.632105611020013</v>
      </c>
      <c r="CB37" s="22">
        <f t="shared" si="10"/>
        <v>209.11889593919318</v>
      </c>
      <c r="CC37" s="62">
        <f t="shared" si="11"/>
        <v>502.45222927252649</v>
      </c>
      <c r="CD37" s="62">
        <f ca="1">AVERAGE(OFFSET($CC$3,0,0,'Données projet'!$E$12+1,1))-AVERAGE(OFFSET($H$3,0,0,'Données projet'!$E$12+1,1))</f>
        <v>155.96038817644694</v>
      </c>
      <c r="CE37" s="62">
        <f t="shared" si="40"/>
        <v>225.49641371517163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1.8031116574796715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1.8031116574796715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8.6</v>
      </c>
      <c r="CT37" s="13">
        <f>IF('Données projet'!$A$140&gt;35,CT36+CS37-DB36,IF(A37&lt;'Données projet'!$A$140,$CQ$205^A37,IF(A37='Données projet'!$A$140,'Données projet'!$B$140,CT36+CS37-DB36)))</f>
        <v>172.4</v>
      </c>
      <c r="CU37" s="18">
        <f>CT37*VLOOKUP('Données projet'!$B$13,Paramètres!$A$1:$I$89,3,0)*VLOOKUP('Données projet'!$B$13,Paramètres!$A$1:$I$89,5,0)</f>
        <v>112.95648</v>
      </c>
      <c r="CV37" s="14">
        <f t="shared" si="41"/>
        <v>30.026475458997034</v>
      </c>
      <c r="CW37" s="22">
        <f t="shared" si="13"/>
        <v>249.0286474244198</v>
      </c>
      <c r="CX37" s="62">
        <f t="shared" si="14"/>
        <v>542.36198075775314</v>
      </c>
      <c r="CY37" s="62">
        <f ca="1">AVERAGE(OFFSET($CX$3,0,0,'Données projet'!$E$13+1,1))-AVERAGE(OFFSET($H$3,0,0,'Données projet'!$E$13+1,1))</f>
        <v>184.06691966531622</v>
      </c>
      <c r="CZ37" s="62">
        <f t="shared" si="42"/>
        <v>269.61868559913404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1.3235606847457162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1.3235606847457162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8</v>
      </c>
      <c r="DO37" s="13">
        <f>IF('Données projet'!$A$166&gt;35,DO36+DN37-DW36,IF(A37&lt;'Données projet'!$A$166,$DL$205^A37,IF(A37='Données projet'!$A$166,'Données projet'!$B$166,DO36+DN37-DW36)))</f>
        <v>108</v>
      </c>
      <c r="DP37" s="18">
        <f>DO37*VLOOKUP('Données projet'!$B$14,Paramètres!$A$1:$I$89,3,0)*VLOOKUP('Données projet'!$B$14,Paramètres!$A$1:$I$89,5,0)</f>
        <v>104.4576</v>
      </c>
      <c r="DQ37" s="14">
        <f t="shared" si="43"/>
        <v>28.021248860498272</v>
      </c>
      <c r="DR37" s="22">
        <f t="shared" si="16"/>
        <v>230.73399509870114</v>
      </c>
      <c r="DS37" s="62">
        <f t="shared" si="17"/>
        <v>524.0673284320344</v>
      </c>
      <c r="DT37" s="62">
        <f ca="1">AVERAGE(OFFSET($DS$3,0,0,'Données projet'!$E$14+1,1))-AVERAGE(OFFSET($H$3,0,0,'Données projet'!$E$14+1,1))</f>
        <v>352.98835012800464</v>
      </c>
      <c r="DU37" s="62">
        <f t="shared" si="44"/>
        <v>244.45149244446094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1.7839296185703133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1.7839296185703133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147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147.00000000000006</v>
      </c>
      <c r="O38" s="14">
        <f>N38*VLOOKUP('Données projet'!$B$9,Paramètres!$A$1:$I$89,3,0)*VLOOKUP('Données projet'!$B$9,Paramètres!$A$1:$I$89,5,0)</f>
        <v>133.00560000000004</v>
      </c>
      <c r="P38" s="14">
        <f t="shared" si="33"/>
        <v>34.689938673073549</v>
      </c>
      <c r="Q38" s="22">
        <f t="shared" si="53"/>
        <v>292.06972985560316</v>
      </c>
      <c r="R38" s="62">
        <f t="shared" si="0"/>
        <v>585.40306318893647</v>
      </c>
      <c r="S38" s="62">
        <f ca="1">AVERAGE(OFFSET($R$3,0,0,'Données projet'!$E$9+1,1))-AVERAGE(OFFSET($H$3,0,0,'Données projet'!$E$9+1,1))</f>
        <v>405.75542653954562</v>
      </c>
      <c r="T38" s="62">
        <f t="shared" si="34"/>
        <v>278.21741231699929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28</v>
      </c>
      <c r="W38" s="17">
        <f>IF(ISNA(VLOOKUP(A38,'Données projet'!$A$35:$I$55,5,0)),0%,VLOOKUP(A38,'Données projet'!$A$35:$I$55,5,0)*VLOOKUP('Données projet'!$B$9,Paramètres!$A$1:$I$89,7,0))</f>
        <v>8.6000000000000007E-2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4.590036211201765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4.590036211201765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79</v>
      </c>
      <c r="AG38" s="13">
        <f>VLOOKUP(A38,'Données projet'!$A$61:$I$81,9,0)</f>
        <v>5</v>
      </c>
      <c r="AH38" s="13">
        <f t="array" ref="AH38">INDEX(AG:AG,MIN(IF(ISNUMBER(AG38:AG234),ROW(AG38:AG234),"")))</f>
        <v>5</v>
      </c>
      <c r="AI38" s="14">
        <f>IF('Données projet'!$A$62&gt;35,AI37+AH38-AQ37,IF(A38&lt;'Données projet'!$A$62,$AF$205^A38,IF(A38='Données projet'!$A$62,'Données projet'!$B$62,AI37+AH38-AQ37)))</f>
        <v>78.999999999999986</v>
      </c>
      <c r="AJ38" s="14">
        <f>AI38*VLOOKUP('Données projet'!$B$10,Paramètres!$A$1:$I$89,3,0)*VLOOKUP('Données projet'!$B$10,Paramètres!$A$1:$I$89,5,0)</f>
        <v>61.61999999999999</v>
      </c>
      <c r="AK38" s="14">
        <f t="shared" si="35"/>
        <v>17.577218591267972</v>
      </c>
      <c r="AL38" s="22">
        <f t="shared" si="4"/>
        <v>137.935155713125</v>
      </c>
      <c r="AM38" s="62">
        <f t="shared" si="5"/>
        <v>431.26848904645828</v>
      </c>
      <c r="AN38" s="62">
        <f ca="1">AVERAGE(OFFSET($AM$3,0,0,'Données projet'!$E$10+1,1))-AVERAGE(OFFSET($H$3,0,0,'Données projet'!$E$10+1,1))</f>
        <v>216.57715548138577</v>
      </c>
      <c r="AO38" s="62">
        <f t="shared" si="36"/>
        <v>131.89900255449828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13</v>
      </c>
      <c r="AR38" s="17">
        <f>IF(ISNA(VLOOKUP(A38,'Données projet'!$A$61:$I$81,5,0)),0%,VLOOKUP(A38,'Données projet'!$A$61:$I$81,5,0)*VLOOKUP('Données projet'!$B$10,Paramètres!$A$1:$I$89,7,0))</f>
        <v>8.6000000000000007E-2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0.96401438976791409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0.96401438976791409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11.5</v>
      </c>
      <c r="BD38" s="13">
        <f>IF('Données projet'!$A$88&gt;35,BD37+BC38-BL37,IF(A38&lt;'Données projet'!$A$88,$BA$205^A38,IF(A38='Données projet'!$A$88,'Données projet'!$B$88,BD37+BC38-BL37)))</f>
        <v>164.99999999999994</v>
      </c>
      <c r="BE38" s="14">
        <f>BD38*VLOOKUP('Données projet'!$B$11,Paramètres!$A$1:$I$89,3,0)*VLOOKUP('Données projet'!$B$11,Paramètres!$A$1:$I$89,5,0)</f>
        <v>128.69999999999996</v>
      </c>
      <c r="BF38" s="14">
        <f t="shared" si="37"/>
        <v>33.695792019186115</v>
      </c>
      <c r="BG38" s="22">
        <f t="shared" si="7"/>
        <v>282.83933776674911</v>
      </c>
      <c r="BH38" s="62">
        <f t="shared" si="8"/>
        <v>576.17267110008243</v>
      </c>
      <c r="BI38" s="62">
        <f ca="1">AVERAGE(OFFSET($BH$3,0,0,'Données projet'!$E$11+1,1))-AVERAGE(OFFSET($H$3,0,0,'Données projet'!$E$11+1,1))</f>
        <v>314.33416150877952</v>
      </c>
      <c r="BJ38" s="62">
        <f t="shared" si="38"/>
        <v>283.48738729114024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2.4662621454889124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2.4662621454889124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139</v>
      </c>
      <c r="BW38" s="13">
        <f>VLOOKUP(A38,'Données projet'!$A$113:$I$133,9,0)</f>
        <v>10.199999999999999</v>
      </c>
      <c r="BX38" s="13">
        <f t="array" ref="BX38">INDEX(BW:BW,MIN(IF(ISNUMBER(BW38:BW234),ROW(BW38:BW234),"")))</f>
        <v>10.199999999999999</v>
      </c>
      <c r="BY38" s="13">
        <f>IF('Données projet'!$A$114&gt;35,BY37+BX38-CG37,IF(A38&lt;'Données projet'!$A$114,$BV$205^A38,IF(A38='Données projet'!$A$114,'Données projet'!$B$114,BY37+BX38-CG37)))</f>
        <v>139</v>
      </c>
      <c r="BZ38" s="14">
        <f>BY38*VLOOKUP('Données projet'!$B$12,Paramètres!$A$1:$I$89,3,0)*VLOOKUP('Données projet'!$B$12,Paramètres!$A$1:$I$89,5,0)</f>
        <v>101.9148</v>
      </c>
      <c r="CA38" s="14">
        <f t="shared" si="39"/>
        <v>27.417667462779292</v>
      </c>
      <c r="CB38" s="22">
        <f t="shared" si="10"/>
        <v>225.25404749767389</v>
      </c>
      <c r="CC38" s="62">
        <f t="shared" si="11"/>
        <v>518.58738083100718</v>
      </c>
      <c r="CD38" s="62">
        <f ca="1">AVERAGE(OFFSET($CC$3,0,0,'Données projet'!$E$12+1,1))-AVERAGE(OFFSET($H$3,0,0,'Données projet'!$E$12+1,1))</f>
        <v>155.96038817644694</v>
      </c>
      <c r="CE38" s="62">
        <f t="shared" si="40"/>
        <v>225.49641371517163</v>
      </c>
      <c r="CF38" s="16">
        <f>IF(ISNA(VLOOKUP(A38,'Données projet'!$A$113:$I$133,3,0)),0,VLOOKUP(A38,'Données projet'!$A$113:$I$133,3,0))</f>
        <v>4</v>
      </c>
      <c r="CG38" s="16">
        <f>IF(ISNA(VLOOKUP(A38,'Données projet'!$A$113:$I$133,4,0)),0,VLOOKUP(A38,'Données projet'!$A$113:$I$133,4,0))</f>
        <v>28</v>
      </c>
      <c r="CH38" s="17">
        <f>IF(ISNA(VLOOKUP(A38,'Données projet'!$A$113:$I$133,5,0)),0%,VLOOKUP(A38,'Données projet'!$A$113:$I$133,5,0)*VLOOKUP('Données projet'!$B$12,Paramètres!$A$1:$I$89,7,0))</f>
        <v>0.17200000000000001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5.6712704666954723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5.6712704666954723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181</v>
      </c>
      <c r="CR38" s="13">
        <f>VLOOKUP(A38,'Données projet'!$A$139:$I$159,9,0)</f>
        <v>8.6</v>
      </c>
      <c r="CS38" s="13">
        <f t="array" ref="CS38">INDEX(CR:CR,MIN(IF(ISNUMBER(CR38:CR234),ROW(CR38:CR234),"")))</f>
        <v>8.6</v>
      </c>
      <c r="CT38" s="13">
        <f>IF('Données projet'!$A$140&gt;35,CT37+CS38-DB37,IF(A38&lt;'Données projet'!$A$140,$CQ$205^A38,IF(A38='Données projet'!$A$140,'Données projet'!$B$140,CT37+CS38-DB37)))</f>
        <v>181</v>
      </c>
      <c r="CU38" s="18">
        <f>CT38*VLOOKUP('Données projet'!$B$13,Paramètres!$A$1:$I$89,3,0)*VLOOKUP('Données projet'!$B$13,Paramètres!$A$1:$I$89,5,0)</f>
        <v>118.5912</v>
      </c>
      <c r="CV38" s="14">
        <f t="shared" si="41"/>
        <v>31.346194334434067</v>
      </c>
      <c r="CW38" s="22">
        <f t="shared" si="13"/>
        <v>261.14096179913935</v>
      </c>
      <c r="CX38" s="62">
        <f t="shared" si="14"/>
        <v>554.47429513247266</v>
      </c>
      <c r="CY38" s="62">
        <f ca="1">AVERAGE(OFFSET($CX$3,0,0,'Données projet'!$E$13+1,1))-AVERAGE(OFFSET($H$3,0,0,'Données projet'!$E$13+1,1))</f>
        <v>184.06691966531622</v>
      </c>
      <c r="CZ38" s="62">
        <f t="shared" si="42"/>
        <v>269.61868559913404</v>
      </c>
      <c r="DA38" s="16">
        <f>IF(ISNA(VLOOKUP(A38,'Données projet'!$A$139:$I$159,3,0)),0,VLOOKUP(A38,'Données projet'!$A$139:$I$159,3,0))</f>
        <v>6</v>
      </c>
      <c r="DB38" s="16">
        <f>IF(ISNA(VLOOKUP(A38,'Données projet'!$A$139:$I$159,4,0)),0,VLOOKUP(A38,'Données projet'!$A$139:$I$159,4,0))</f>
        <v>25</v>
      </c>
      <c r="DC38" s="17">
        <f>IF(ISNA(VLOOKUP(A38,'Données projet'!$A$139:$I$159,5,0)),0%,VLOOKUP(A38,'Données projet'!$A$139:$I$159,5,0)*VLOOKUP('Données projet'!$B$13,Paramètres!$A$1:$I$89,7,0))</f>
        <v>0.17200000000000001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4.4121144954911102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4.4121144954911102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116</v>
      </c>
      <c r="DM38" s="13">
        <f>VLOOKUP(A38,'Données projet'!$A$165:$I$185,9,0)</f>
        <v>8</v>
      </c>
      <c r="DN38" s="13">
        <f t="array" ref="DN38">INDEX(DM:DM,MIN(IF(ISNUMBER(DM38:DM234),ROW(DM38:DM234),"")))</f>
        <v>8</v>
      </c>
      <c r="DO38" s="13">
        <f>IF('Données projet'!$A$166&gt;35,DO37+DN38-DW37,IF(A38&lt;'Données projet'!$A$166,$DL$205^A38,IF(A38='Données projet'!$A$166,'Données projet'!$B$166,DO37+DN38-DW37)))</f>
        <v>116</v>
      </c>
      <c r="DP38" s="18">
        <f>DO38*VLOOKUP('Données projet'!$B$14,Paramètres!$A$1:$I$89,3,0)*VLOOKUP('Données projet'!$B$14,Paramètres!$A$1:$I$89,5,0)</f>
        <v>112.1952</v>
      </c>
      <c r="DQ38" s="14">
        <f t="shared" si="43"/>
        <v>29.847594514573263</v>
      </c>
      <c r="DR38" s="22">
        <f t="shared" si="16"/>
        <v>247.39120044621509</v>
      </c>
      <c r="DS38" s="62">
        <f t="shared" si="17"/>
        <v>540.72453377954844</v>
      </c>
      <c r="DT38" s="62">
        <f ca="1">AVERAGE(OFFSET($DS$3,0,0,'Données projet'!$E$14+1,1))-AVERAGE(OFFSET($H$3,0,0,'Données projet'!$E$14+1,1))</f>
        <v>352.98835012800464</v>
      </c>
      <c r="DU38" s="62">
        <f t="shared" si="44"/>
        <v>244.45149244446094</v>
      </c>
      <c r="DV38" s="16">
        <f>IF(ISNA(VLOOKUP(A38,'Données projet'!$A$165:$I$185,3,0)),0,VLOOKUP(A38,'Données projet'!$A$165:$I$185,3,0))</f>
        <v>4</v>
      </c>
      <c r="DW38" s="16">
        <f>IF(ISNA(VLOOKUP(A38,'Données projet'!$A$165:$I$185,4,0)),0,VLOOKUP(A38,'Données projet'!$A$165:$I$185,4,0))</f>
        <v>21</v>
      </c>
      <c r="DX38" s="17">
        <f>IF(ISNA(VLOOKUP(A38,'Données projet'!$A$165:$I$185,5,0)),0%,VLOOKUP(A38,'Données projet'!$A$165:$I$185,5,0)*VLOOKUP('Données projet'!$B$14,Paramètres!$A$1:$I$89,7,0))</f>
        <v>8.6000000000000007E-2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3.6799428244979673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3.6799428244979673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130.20000000000005</v>
      </c>
      <c r="O39" s="14">
        <f>N39*VLOOKUP('Données projet'!$B$9,Paramètres!$A$1:$I$89,3,0)*VLOOKUP('Données projet'!$B$9,Paramètres!$A$1:$I$89,5,0)</f>
        <v>117.80496000000004</v>
      </c>
      <c r="P39" s="14">
        <f t="shared" si="33"/>
        <v>31.162493487829593</v>
      </c>
      <c r="Q39" s="22">
        <f t="shared" si="53"/>
        <v>259.45164815796994</v>
      </c>
      <c r="R39" s="62">
        <f t="shared" si="0"/>
        <v>552.78498149130326</v>
      </c>
      <c r="S39" s="62">
        <f ca="1">AVERAGE(OFFSET($R$3,0,0,'Données projet'!$E$9+1,1))-AVERAGE(OFFSET($H$3,0,0,'Données projet'!$E$9+1,1))</f>
        <v>405.75542653954562</v>
      </c>
      <c r="T39" s="62">
        <f t="shared" si="34"/>
        <v>278.21741231699929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4.5000284007457454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4.5000284007457454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5.4</v>
      </c>
      <c r="AI39" s="14">
        <f>IF('Données projet'!$A$62&gt;35,AI38+AH39-AQ38,IF(A39&lt;'Données projet'!$A$62,$AF$205^A39,IF(A39='Données projet'!$A$62,'Données projet'!$B$62,AI38+AH39-AQ38)))</f>
        <v>71.399999999999991</v>
      </c>
      <c r="AJ39" s="14">
        <f>AI39*VLOOKUP('Données projet'!$B$10,Paramètres!$A$1:$I$89,3,0)*VLOOKUP('Données projet'!$B$10,Paramètres!$A$1:$I$89,5,0)</f>
        <v>55.691999999999993</v>
      </c>
      <c r="AK39" s="14">
        <f t="shared" si="35"/>
        <v>16.074393504165204</v>
      </c>
      <c r="AL39" s="22">
        <f t="shared" si="4"/>
        <v>124.99313535308771</v>
      </c>
      <c r="AM39" s="62">
        <f t="shared" si="5"/>
        <v>418.32646868642104</v>
      </c>
      <c r="AN39" s="62">
        <f ca="1">AVERAGE(OFFSET($AM$3,0,0,'Données projet'!$E$10+1,1))-AVERAGE(OFFSET($H$3,0,0,'Données projet'!$E$10+1,1))</f>
        <v>216.57715548138577</v>
      </c>
      <c r="AO39" s="62">
        <f t="shared" si="36"/>
        <v>131.89900255449828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0.94511065557528384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0.94511065557528384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11.5</v>
      </c>
      <c r="BD39" s="13">
        <f>IF('Données projet'!$A$88&gt;35,BD38+BC39-BL38,IF(A39&lt;'Données projet'!$A$88,$BA$205^A39,IF(A39='Données projet'!$A$88,'Données projet'!$B$88,BD38+BC39-BL38)))</f>
        <v>176.49999999999994</v>
      </c>
      <c r="BE39" s="14">
        <f>BD39*VLOOKUP('Données projet'!$B$11,Paramètres!$A$1:$I$89,3,0)*VLOOKUP('Données projet'!$B$11,Paramètres!$A$1:$I$89,5,0)</f>
        <v>137.66999999999996</v>
      </c>
      <c r="BF39" s="14">
        <f t="shared" si="37"/>
        <v>35.762714965854656</v>
      </c>
      <c r="BG39" s="22">
        <f t="shared" si="7"/>
        <v>302.06197856553007</v>
      </c>
      <c r="BH39" s="62">
        <f t="shared" si="8"/>
        <v>595.39531189886338</v>
      </c>
      <c r="BI39" s="62">
        <f ca="1">AVERAGE(OFFSET($BH$3,0,0,'Données projet'!$E$11+1,1))-AVERAGE(OFFSET($H$3,0,0,'Données projet'!$E$11+1,1))</f>
        <v>314.33416150877952</v>
      </c>
      <c r="BJ39" s="62">
        <f t="shared" si="38"/>
        <v>283.48738729114024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2.417900249087249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2.417900249087249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10.4</v>
      </c>
      <c r="BY39" s="13">
        <f>IF('Données projet'!$A$114&gt;35,BY38+BX39-CG38,IF(A39&lt;'Données projet'!$A$114,$BV$205^A39,IF(A39='Données projet'!$A$114,'Données projet'!$B$114,BY38+BX39-CG38)))</f>
        <v>121.4</v>
      </c>
      <c r="BZ39" s="14">
        <f>BY39*VLOOKUP('Données projet'!$B$12,Paramètres!$A$1:$I$89,3,0)*VLOOKUP('Données projet'!$B$12,Paramètres!$A$1:$I$89,5,0)</f>
        <v>89.010480000000001</v>
      </c>
      <c r="CA39" s="14">
        <f t="shared" si="39"/>
        <v>24.326423260408991</v>
      </c>
      <c r="CB39" s="22">
        <f t="shared" si="10"/>
        <v>197.39510651187899</v>
      </c>
      <c r="CC39" s="62">
        <f t="shared" si="11"/>
        <v>490.72843984521228</v>
      </c>
      <c r="CD39" s="62">
        <f ca="1">AVERAGE(OFFSET($CC$3,0,0,'Données projet'!$E$12+1,1))-AVERAGE(OFFSET($H$3,0,0,'Données projet'!$E$12+1,1))</f>
        <v>155.96038817644694</v>
      </c>
      <c r="CE39" s="62">
        <f t="shared" si="40"/>
        <v>225.49641371517163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5.560060311976998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5.560060311976998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7.8</v>
      </c>
      <c r="CT39" s="13">
        <f>IF('Données projet'!$A$140&gt;35,CT38+CS39-DB38,IF(A39&lt;'Données projet'!$A$140,$CQ$205^A39,IF(A39='Données projet'!$A$140,'Données projet'!$B$140,CT38+CS39-DB38)))</f>
        <v>163.80000000000001</v>
      </c>
      <c r="CU39" s="18">
        <f>CT39*VLOOKUP('Données projet'!$B$13,Paramètres!$A$1:$I$89,3,0)*VLOOKUP('Données projet'!$B$13,Paramètres!$A$1:$I$89,5,0)</f>
        <v>107.32176000000001</v>
      </c>
      <c r="CV39" s="14">
        <f t="shared" si="41"/>
        <v>28.699067963776873</v>
      </c>
      <c r="CW39" s="22">
        <f t="shared" si="13"/>
        <v>236.90294203691141</v>
      </c>
      <c r="CX39" s="62">
        <f t="shared" si="14"/>
        <v>530.2362753702447</v>
      </c>
      <c r="CY39" s="62">
        <f ca="1">AVERAGE(OFFSET($CX$3,0,0,'Données projet'!$E$13+1,1))-AVERAGE(OFFSET($H$3,0,0,'Données projet'!$E$13+1,1))</f>
        <v>184.06691966531622</v>
      </c>
      <c r="CZ39" s="62">
        <f t="shared" si="42"/>
        <v>269.61868559913404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4.3255956213586453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4.3255956213586453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8.4</v>
      </c>
      <c r="DO39" s="13">
        <f>IF('Données projet'!$A$166&gt;35,DO38+DN39-DW38,IF(A39&lt;'Données projet'!$A$166,$DL$205^A39,IF(A39='Données projet'!$A$166,'Données projet'!$B$166,DO38+DN39-DW38)))</f>
        <v>103.4</v>
      </c>
      <c r="DP39" s="18">
        <f>DO39*VLOOKUP('Données projet'!$B$14,Paramètres!$A$1:$I$89,3,0)*VLOOKUP('Données projet'!$B$14,Paramètres!$A$1:$I$89,5,0)</f>
        <v>100.00848000000001</v>
      </c>
      <c r="DQ39" s="14">
        <f t="shared" si="43"/>
        <v>26.964017781444337</v>
      </c>
      <c r="DR39" s="22">
        <f t="shared" si="16"/>
        <v>221.14376696934889</v>
      </c>
      <c r="DS39" s="62">
        <f t="shared" si="17"/>
        <v>514.47710030268217</v>
      </c>
      <c r="DT39" s="62">
        <f ca="1">AVERAGE(OFFSET($DS$3,0,0,'Données projet'!$E$14+1,1))-AVERAGE(OFFSET($H$3,0,0,'Données projet'!$E$14+1,1))</f>
        <v>352.98835012800464</v>
      </c>
      <c r="DU39" s="62">
        <f t="shared" si="44"/>
        <v>244.45149244446094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3.6077813902530549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3.6077813902530549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141.40000000000003</v>
      </c>
      <c r="O40" s="14">
        <f>N40*VLOOKUP('Données projet'!$B$9,Paramètres!$A$1:$I$89,3,0)*VLOOKUP('Données projet'!$B$9,Paramètres!$A$1:$I$89,5,0)</f>
        <v>127.93872000000003</v>
      </c>
      <c r="P40" s="14">
        <f t="shared" si="33"/>
        <v>33.519615889545641</v>
      </c>
      <c r="Q40" s="22">
        <f t="shared" si="53"/>
        <v>281.20660167429202</v>
      </c>
      <c r="R40" s="62">
        <f t="shared" si="0"/>
        <v>574.53993500762533</v>
      </c>
      <c r="S40" s="62">
        <f ca="1">AVERAGE(OFFSET($R$3,0,0,'Données projet'!$E$9+1,1))-AVERAGE(OFFSET($H$3,0,0,'Données projet'!$E$9+1,1))</f>
        <v>405.75542653954562</v>
      </c>
      <c r="T40" s="62">
        <f t="shared" si="34"/>
        <v>278.21741231699929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4.4117855885534247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4.4117855885534247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5.4</v>
      </c>
      <c r="AI40" s="14">
        <f>IF('Données projet'!$A$62&gt;35,AI39+AH40-AQ39,IF(A40&lt;'Données projet'!$A$62,$AF$205^A40,IF(A40='Données projet'!$A$62,'Données projet'!$B$62,AI39+AH40-AQ39)))</f>
        <v>76.8</v>
      </c>
      <c r="AJ40" s="14">
        <f>AI40*VLOOKUP('Données projet'!$B$10,Paramètres!$A$1:$I$89,3,0)*VLOOKUP('Données projet'!$B$10,Paramètres!$A$1:$I$89,5,0)</f>
        <v>59.903999999999996</v>
      </c>
      <c r="AK40" s="14">
        <f t="shared" si="35"/>
        <v>17.143994938960184</v>
      </c>
      <c r="AL40" s="22">
        <f t="shared" si="4"/>
        <v>134.19192451868898</v>
      </c>
      <c r="AM40" s="62">
        <f t="shared" si="5"/>
        <v>427.52525785202226</v>
      </c>
      <c r="AN40" s="62">
        <f ca="1">AVERAGE(OFFSET($AM$3,0,0,'Données projet'!$E$10+1,1))-AVERAGE(OFFSET($H$3,0,0,'Données projet'!$E$10+1,1))</f>
        <v>216.57715548138577</v>
      </c>
      <c r="AO40" s="62">
        <f t="shared" si="36"/>
        <v>131.89900255449828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0.92657761208003164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0.92657761208003164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>
        <f>VLOOKUP(A40,'Données projet'!$A$87:$I$107,2,0)</f>
        <v>188</v>
      </c>
      <c r="BB40" s="13">
        <f>VLOOKUP(A40,'Données projet'!$A$87:$I$107,9,0)</f>
        <v>11.5</v>
      </c>
      <c r="BC40" s="13">
        <f t="array" ref="BC40">INDEX(BB:BB,MIN(IF(ISNUMBER(BB40:BB236),ROW(BB40:BB236),"")))</f>
        <v>11.5</v>
      </c>
      <c r="BD40" s="13">
        <f>IF('Données projet'!$A$88&gt;35,BD39+BC40-BL39,IF(A40&lt;'Données projet'!$A$88,$BA$205^A40,IF(A40='Données projet'!$A$88,'Données projet'!$B$88,BD39+BC40-BL39)))</f>
        <v>187.99999999999994</v>
      </c>
      <c r="BE40" s="14">
        <f>BD40*VLOOKUP('Données projet'!$B$11,Paramètres!$A$1:$I$89,3,0)*VLOOKUP('Données projet'!$B$11,Paramètres!$A$1:$I$89,5,0)</f>
        <v>146.63999999999996</v>
      </c>
      <c r="BF40" s="14">
        <f t="shared" si="37"/>
        <v>37.814009712703026</v>
      </c>
      <c r="BG40" s="22">
        <f t="shared" si="7"/>
        <v>321.25740024962437</v>
      </c>
      <c r="BH40" s="62">
        <f t="shared" si="8"/>
        <v>614.59073358295768</v>
      </c>
      <c r="BI40" s="62">
        <f ca="1">AVERAGE(OFFSET($BH$3,0,0,'Données projet'!$E$11+1,1))-AVERAGE(OFFSET($H$3,0,0,'Données projet'!$E$11+1,1))</f>
        <v>314.33416150877952</v>
      </c>
      <c r="BJ40" s="62">
        <f t="shared" si="38"/>
        <v>283.48738729114024</v>
      </c>
      <c r="BK40" s="16">
        <f>IF(ISNA(VLOOKUP(A40,'Données projet'!$A$87:$I$107,3,0)),0,VLOOKUP(A40,'Données projet'!$A$87:$I$107,3,0))</f>
        <v>5</v>
      </c>
      <c r="BL40" s="16">
        <f>IF(ISNA(VLOOKUP(A40,'Données projet'!$A$87:$I$107,4,0)),0,VLOOKUP(A40,'Données projet'!$A$87:$I$107,4,0))</f>
        <v>36</v>
      </c>
      <c r="BM40" s="17">
        <f>IF(ISNA(VLOOKUP(A40,'Données projet'!$A$87:$I$107,5,0)),0%,VLOOKUP(A40,'Données projet'!$A$87:$I$107,5,0)*VLOOKUP('Données projet'!$B$11,Paramètres!$A$1:$I$89,7,0))</f>
        <v>0.17200000000000001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7.7096433202292394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7.7096433202292394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10.4</v>
      </c>
      <c r="BY40" s="13">
        <f>IF('Données projet'!$A$114&gt;35,BY39+BX40-CG39,IF(A40&lt;'Données projet'!$A$114,$BV$205^A40,IF(A40='Données projet'!$A$114,'Données projet'!$B$114,BY39+BX40-CG39)))</f>
        <v>131.80000000000001</v>
      </c>
      <c r="BZ40" s="14">
        <f>BY40*VLOOKUP('Données projet'!$B$12,Paramètres!$A$1:$I$89,3,0)*VLOOKUP('Données projet'!$B$12,Paramètres!$A$1:$I$89,5,0)</f>
        <v>96.635760000000005</v>
      </c>
      <c r="CA40" s="14">
        <f t="shared" si="39"/>
        <v>26.158924460752409</v>
      </c>
      <c r="CB40" s="22">
        <f t="shared" si="10"/>
        <v>213.86740876914379</v>
      </c>
      <c r="CC40" s="62">
        <f t="shared" si="11"/>
        <v>507.20074210247708</v>
      </c>
      <c r="CD40" s="62">
        <f ca="1">AVERAGE(OFFSET($CC$3,0,0,'Données projet'!$E$12+1,1))-AVERAGE(OFFSET($H$3,0,0,'Données projet'!$E$12+1,1))</f>
        <v>155.96038817644694</v>
      </c>
      <c r="CE40" s="62">
        <f t="shared" si="40"/>
        <v>225.49641371517163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5.4510309205610561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5.4510309205610561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7.8</v>
      </c>
      <c r="CT40" s="13">
        <f>IF('Données projet'!$A$140&gt;35,CT39+CS40-DB39,IF(A40&lt;'Données projet'!$A$140,$CQ$205^A40,IF(A40='Données projet'!$A$140,'Données projet'!$B$140,CT39+CS40-DB39)))</f>
        <v>171.60000000000002</v>
      </c>
      <c r="CU40" s="18">
        <f>CT40*VLOOKUP('Données projet'!$B$13,Paramètres!$A$1:$I$89,3,0)*VLOOKUP('Données projet'!$B$13,Paramètres!$A$1:$I$89,5,0)</f>
        <v>112.43232</v>
      </c>
      <c r="CV40" s="14">
        <f t="shared" si="41"/>
        <v>29.903326635598326</v>
      </c>
      <c r="CW40" s="22">
        <f t="shared" si="13"/>
        <v>247.90125122366706</v>
      </c>
      <c r="CX40" s="62">
        <f t="shared" si="14"/>
        <v>541.2345845570004</v>
      </c>
      <c r="CY40" s="62">
        <f ca="1">AVERAGE(OFFSET($CX$3,0,0,'Données projet'!$E$13+1,1))-AVERAGE(OFFSET($H$3,0,0,'Données projet'!$E$13+1,1))</f>
        <v>184.06691966531622</v>
      </c>
      <c r="CZ40" s="62">
        <f t="shared" si="42"/>
        <v>269.61868559913404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4.2407733295766157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4.2407733295766157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8.4</v>
      </c>
      <c r="DO40" s="13">
        <f>IF('Données projet'!$A$166&gt;35,DO39+DN40-DW39,IF(A40&lt;'Données projet'!$A$166,$DL$205^A40,IF(A40='Données projet'!$A$166,'Données projet'!$B$166,DO39+DN40-DW39)))</f>
        <v>111.80000000000001</v>
      </c>
      <c r="DP40" s="18">
        <f>DO40*VLOOKUP('Données projet'!$B$14,Paramètres!$A$1:$I$89,3,0)*VLOOKUP('Données projet'!$B$14,Paramètres!$A$1:$I$89,5,0)</f>
        <v>108.13296000000001</v>
      </c>
      <c r="DQ40" s="14">
        <f t="shared" si="43"/>
        <v>28.890658079177882</v>
      </c>
      <c r="DR40" s="22">
        <f t="shared" si="16"/>
        <v>238.64946815456815</v>
      </c>
      <c r="DS40" s="62">
        <f t="shared" si="17"/>
        <v>531.9828014879015</v>
      </c>
      <c r="DT40" s="62">
        <f ca="1">AVERAGE(OFFSET($DS$3,0,0,'Données projet'!$E$14+1,1))-AVERAGE(OFFSET($H$3,0,0,'Données projet'!$E$14+1,1))</f>
        <v>352.98835012800464</v>
      </c>
      <c r="DU40" s="62">
        <f t="shared" si="44"/>
        <v>244.45149244446094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3.5370349977195561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3.5370349977195561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152.60000000000002</v>
      </c>
      <c r="O41" s="14">
        <f>N41*VLOOKUP('Données projet'!$B$9,Paramètres!$A$1:$I$89,3,0)*VLOOKUP('Données projet'!$B$9,Paramètres!$A$1:$I$89,5,0)</f>
        <v>138.07248000000001</v>
      </c>
      <c r="P41" s="14">
        <f t="shared" si="33"/>
        <v>35.85508207677799</v>
      </c>
      <c r="Q41" s="22">
        <f t="shared" si="53"/>
        <v>302.9238372837217</v>
      </c>
      <c r="R41" s="62">
        <f t="shared" si="0"/>
        <v>596.25717061705495</v>
      </c>
      <c r="S41" s="62">
        <f ca="1">AVERAGE(OFFSET($R$3,0,0,'Données projet'!$E$9+1,1))-AVERAGE(OFFSET($H$3,0,0,'Données projet'!$E$9+1,1))</f>
        <v>405.75542653954562</v>
      </c>
      <c r="T41" s="62">
        <f t="shared" si="34"/>
        <v>278.21741231699929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4.3252731640853943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4.3252731640853943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5.4</v>
      </c>
      <c r="AI41" s="14">
        <f>IF('Données projet'!$A$62&gt;35,AI40+AH41-AQ40,IF(A41&lt;'Données projet'!$A$62,$AF$205^A41,IF(A41='Données projet'!$A$62,'Données projet'!$B$62,AI40+AH41-AQ40)))</f>
        <v>82.2</v>
      </c>
      <c r="AJ41" s="14">
        <f>AI41*VLOOKUP('Données projet'!$B$10,Paramètres!$A$1:$I$89,3,0)*VLOOKUP('Données projet'!$B$10,Paramètres!$A$1:$I$89,5,0)</f>
        <v>64.116</v>
      </c>
      <c r="AK41" s="14">
        <f t="shared" si="35"/>
        <v>18.204870493705258</v>
      </c>
      <c r="AL41" s="22">
        <f t="shared" si="4"/>
        <v>143.37551610986998</v>
      </c>
      <c r="AM41" s="62">
        <f t="shared" si="5"/>
        <v>436.70884944320329</v>
      </c>
      <c r="AN41" s="62">
        <f ca="1">AVERAGE(OFFSET($AM$3,0,0,'Données projet'!$E$10+1,1))-AVERAGE(OFFSET($H$3,0,0,'Données projet'!$E$10+1,1))</f>
        <v>216.57715548138577</v>
      </c>
      <c r="AO41" s="62">
        <f t="shared" si="36"/>
        <v>131.89900255449828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0.90840799026368102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0.90840799026368102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11.142857142857142</v>
      </c>
      <c r="BD41" s="13">
        <f>IF('Données projet'!$A$88&gt;35,BD40+BC41-BL40,IF(A41&lt;'Données projet'!$A$88,$BA$205^A41,IF(A41='Données projet'!$A$88,'Données projet'!$B$88,BD40+BC41-BL40)))</f>
        <v>163.14285714285708</v>
      </c>
      <c r="BE41" s="14">
        <f>BD41*VLOOKUP('Données projet'!$B$11,Paramètres!$A$1:$I$89,3,0)*VLOOKUP('Données projet'!$B$11,Paramètres!$A$1:$I$89,5,0)</f>
        <v>127.25142857142853</v>
      </c>
      <c r="BF41" s="14">
        <f t="shared" si="37"/>
        <v>33.360457439554281</v>
      </c>
      <c r="BG41" s="22">
        <f t="shared" si="7"/>
        <v>279.73236813579501</v>
      </c>
      <c r="BH41" s="62">
        <f t="shared" si="8"/>
        <v>573.06570146912827</v>
      </c>
      <c r="BI41" s="62">
        <f ca="1">AVERAGE(OFFSET($BH$3,0,0,'Données projet'!$E$11+1,1))-AVERAGE(OFFSET($H$3,0,0,'Données projet'!$E$11+1,1))</f>
        <v>314.33416150877952</v>
      </c>
      <c r="BJ41" s="62">
        <f t="shared" si="38"/>
        <v>283.48738729114024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7.5584619171376444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7.5584619171376444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10.4</v>
      </c>
      <c r="BY41" s="13">
        <f>IF('Données projet'!$A$114&gt;35,BY40+BX41-CG40,IF(A41&lt;'Données projet'!$A$114,$BV$205^A41,IF(A41='Données projet'!$A$114,'Données projet'!$B$114,BY40+BX41-CG40)))</f>
        <v>142.20000000000002</v>
      </c>
      <c r="BZ41" s="14">
        <f>BY41*VLOOKUP('Données projet'!$B$12,Paramètres!$A$1:$I$89,3,0)*VLOOKUP('Données projet'!$B$12,Paramètres!$A$1:$I$89,5,0)</f>
        <v>104.26104000000001</v>
      </c>
      <c r="CA41" s="14">
        <f t="shared" si="39"/>
        <v>27.974653155453439</v>
      </c>
      <c r="CB41" s="22">
        <f t="shared" si="10"/>
        <v>230.31049891241477</v>
      </c>
      <c r="CC41" s="62">
        <f t="shared" si="11"/>
        <v>523.64383224574806</v>
      </c>
      <c r="CD41" s="62">
        <f ca="1">AVERAGE(OFFSET($CC$3,0,0,'Données projet'!$E$12+1,1))-AVERAGE(OFFSET($H$3,0,0,'Données projet'!$E$12+1,1))</f>
        <v>155.96038817644694</v>
      </c>
      <c r="CE41" s="62">
        <f t="shared" si="40"/>
        <v>225.49641371517163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5.3441395290094187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5.3441395290094187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7.8</v>
      </c>
      <c r="CT41" s="13">
        <f>IF('Données projet'!$A$140&gt;35,CT40+CS41-DB40,IF(A41&lt;'Données projet'!$A$140,$CQ$205^A41,IF(A41='Données projet'!$A$140,'Données projet'!$B$140,CT40+CS41-DB40)))</f>
        <v>179.40000000000003</v>
      </c>
      <c r="CU41" s="18">
        <f>CT41*VLOOKUP('Données projet'!$B$13,Paramètres!$A$1:$I$89,3,0)*VLOOKUP('Données projet'!$B$13,Paramètres!$A$1:$I$89,5,0)</f>
        <v>117.54288000000003</v>
      </c>
      <c r="CV41" s="14">
        <f t="shared" si="41"/>
        <v>31.101228198889224</v>
      </c>
      <c r="CW41" s="22">
        <f t="shared" si="13"/>
        <v>258.88848844639881</v>
      </c>
      <c r="CX41" s="62">
        <f t="shared" si="14"/>
        <v>552.22182177973218</v>
      </c>
      <c r="CY41" s="62">
        <f ca="1">AVERAGE(OFFSET($CX$3,0,0,'Données projet'!$E$13+1,1))-AVERAGE(OFFSET($H$3,0,0,'Données projet'!$E$13+1,1))</f>
        <v>184.06691966531622</v>
      </c>
      <c r="CZ41" s="62">
        <f t="shared" si="42"/>
        <v>269.61868559913404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4.1576143511999417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4.1576143511999417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8.4</v>
      </c>
      <c r="DO41" s="13">
        <f>IF('Données projet'!$A$166&gt;35,DO40+DN41-DW40,IF(A41&lt;'Données projet'!$A$166,$DL$205^A41,IF(A41='Données projet'!$A$166,'Données projet'!$B$166,DO40+DN41-DW40)))</f>
        <v>120.20000000000002</v>
      </c>
      <c r="DP41" s="18">
        <f>DO41*VLOOKUP('Données projet'!$B$14,Paramètres!$A$1:$I$89,3,0)*VLOOKUP('Données projet'!$B$14,Paramètres!$A$1:$I$89,5,0)</f>
        <v>116.25744000000003</v>
      </c>
      <c r="DQ41" s="14">
        <f t="shared" si="43"/>
        <v>30.800505515381992</v>
      </c>
      <c r="DR41" s="22">
        <f t="shared" si="16"/>
        <v>256.12592177262371</v>
      </c>
      <c r="DS41" s="62">
        <f t="shared" si="17"/>
        <v>549.45925510595703</v>
      </c>
      <c r="DT41" s="62">
        <f ca="1">AVERAGE(OFFSET($DS$3,0,0,'Données projet'!$E$14+1,1))-AVERAGE(OFFSET($H$3,0,0,'Données projet'!$E$14+1,1))</f>
        <v>352.98835012800464</v>
      </c>
      <c r="DU41" s="62">
        <f t="shared" si="44"/>
        <v>244.45149244446094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3.4676758987926006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3.4676758987926006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163.80000000000001</v>
      </c>
      <c r="O42" s="14">
        <f>N42*VLOOKUP('Données projet'!$B$9,Paramètres!$A$1:$I$89,3,0)*VLOOKUP('Données projet'!$B$9,Paramètres!$A$1:$I$89,5,0)</f>
        <v>148.20624000000001</v>
      </c>
      <c r="P42" s="14">
        <f t="shared" si="33"/>
        <v>38.170662245893794</v>
      </c>
      <c r="Q42" s="22">
        <f t="shared" si="53"/>
        <v>324.60643807826506</v>
      </c>
      <c r="R42" s="62">
        <f t="shared" si="0"/>
        <v>617.93977141159837</v>
      </c>
      <c r="S42" s="62">
        <f ca="1">AVERAGE(OFFSET($R$3,0,0,'Données projet'!$E$9+1,1))-AVERAGE(OFFSET($H$3,0,0,'Données projet'!$E$9+1,1))</f>
        <v>405.75542653954562</v>
      </c>
      <c r="T42" s="62">
        <f t="shared" si="34"/>
        <v>278.21741231699929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4.2404571954938133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4.2404571954938133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5.4</v>
      </c>
      <c r="AI42" s="14">
        <f>IF('Données projet'!$A$62&gt;35,AI41+AH42-AQ41,IF(A42&lt;'Données projet'!$A$62,$AF$205^A42,IF(A42='Données projet'!$A$62,'Données projet'!$B$62,AI41+AH42-AQ41)))</f>
        <v>87.600000000000009</v>
      </c>
      <c r="AJ42" s="14">
        <f>AI42*VLOOKUP('Données projet'!$B$10,Paramètres!$A$1:$I$89,3,0)*VLOOKUP('Données projet'!$B$10,Paramètres!$A$1:$I$89,5,0)</f>
        <v>68.328000000000003</v>
      </c>
      <c r="AK42" s="14">
        <f t="shared" si="35"/>
        <v>19.257658633553156</v>
      </c>
      <c r="AL42" s="22">
        <f t="shared" si="4"/>
        <v>152.54502212010507</v>
      </c>
      <c r="AM42" s="62">
        <f t="shared" si="5"/>
        <v>445.87835545343842</v>
      </c>
      <c r="AN42" s="62">
        <f ca="1">AVERAGE(OFFSET($AM$3,0,0,'Données projet'!$E$10+1,1))-AVERAGE(OFFSET($H$3,0,0,'Données projet'!$E$10+1,1))</f>
        <v>216.57715548138577</v>
      </c>
      <c r="AO42" s="62">
        <f t="shared" si="36"/>
        <v>131.89900255449828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0.89059466364877404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0.89059466364877404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11.142857142857142</v>
      </c>
      <c r="BD42" s="13">
        <f>IF('Données projet'!$A$88&gt;35,BD41+BC42-BL41,IF(A42&lt;'Données projet'!$A$88,$BA$205^A42,IF(A42='Données projet'!$A$88,'Données projet'!$B$88,BD41+BC42-BL41)))</f>
        <v>174.28571428571422</v>
      </c>
      <c r="BE42" s="14">
        <f>BD42*VLOOKUP('Données projet'!$B$11,Paramètres!$A$1:$I$89,3,0)*VLOOKUP('Données projet'!$B$11,Paramètres!$A$1:$I$89,5,0)</f>
        <v>135.94285714285709</v>
      </c>
      <c r="BF42" s="14">
        <f t="shared" si="37"/>
        <v>35.365986273808367</v>
      </c>
      <c r="BG42" s="22">
        <f t="shared" si="7"/>
        <v>298.36290228402567</v>
      </c>
      <c r="BH42" s="62">
        <f t="shared" si="8"/>
        <v>591.69623561735898</v>
      </c>
      <c r="BI42" s="62">
        <f ca="1">AVERAGE(OFFSET($BH$3,0,0,'Données projet'!$E$11+1,1))-AVERAGE(OFFSET($H$3,0,0,'Données projet'!$E$11+1,1))</f>
        <v>314.33416150877952</v>
      </c>
      <c r="BJ42" s="62">
        <f t="shared" si="38"/>
        <v>283.48738729114024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7.4102450891491243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7.4102450891491243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10.4</v>
      </c>
      <c r="BY42" s="13">
        <f>IF('Données projet'!$A$114&gt;35,BY41+BX42-CG41,IF(A42&lt;'Données projet'!$A$114,$BV$205^A42,IF(A42='Données projet'!$A$114,'Données projet'!$B$114,BY41+BX42-CG41)))</f>
        <v>152.60000000000002</v>
      </c>
      <c r="BZ42" s="14">
        <f>BY42*VLOOKUP('Données projet'!$B$12,Paramètres!$A$1:$I$89,3,0)*VLOOKUP('Données projet'!$B$12,Paramètres!$A$1:$I$89,5,0)</f>
        <v>111.88632000000001</v>
      </c>
      <c r="CA42" s="14">
        <f t="shared" si="39"/>
        <v>29.774975524166688</v>
      </c>
      <c r="CB42" s="22">
        <f t="shared" si="10"/>
        <v>246.72675637125698</v>
      </c>
      <c r="CC42" s="62">
        <f t="shared" si="11"/>
        <v>540.06008970459027</v>
      </c>
      <c r="CD42" s="62">
        <f ca="1">AVERAGE(OFFSET($CC$3,0,0,'Données projet'!$E$12+1,1))-AVERAGE(OFFSET($H$3,0,0,'Données projet'!$E$12+1,1))</f>
        <v>155.96038817644694</v>
      </c>
      <c r="CE42" s="62">
        <f t="shared" si="40"/>
        <v>225.49641371517163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5.2393442124487972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5.2393442124487972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7.8</v>
      </c>
      <c r="CT42" s="13">
        <f>IF('Données projet'!$A$140&gt;35,CT41+CS42-DB41,IF(A42&lt;'Données projet'!$A$140,$CQ$205^A42,IF(A42='Données projet'!$A$140,'Données projet'!$B$140,CT41+CS42-DB41)))</f>
        <v>187.20000000000005</v>
      </c>
      <c r="CU42" s="18">
        <f>CT42*VLOOKUP('Données projet'!$B$13,Paramètres!$A$1:$I$89,3,0)*VLOOKUP('Données projet'!$B$13,Paramètres!$A$1:$I$89,5,0)</f>
        <v>122.65344000000002</v>
      </c>
      <c r="CV42" s="14">
        <f t="shared" si="41"/>
        <v>32.293080640759037</v>
      </c>
      <c r="CW42" s="22">
        <f t="shared" si="13"/>
        <v>269.8651901159887</v>
      </c>
      <c r="CX42" s="62">
        <f t="shared" si="14"/>
        <v>563.19852344932201</v>
      </c>
      <c r="CY42" s="62">
        <f ca="1">AVERAGE(OFFSET($CX$3,0,0,'Données projet'!$E$13+1,1))-AVERAGE(OFFSET($H$3,0,0,'Données projet'!$E$13+1,1))</f>
        <v>184.06691966531622</v>
      </c>
      <c r="CZ42" s="62">
        <f t="shared" si="42"/>
        <v>269.61868559913404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4.0760860696672667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4.0760860696672667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8.4</v>
      </c>
      <c r="DO42" s="13">
        <f>IF('Données projet'!$A$166&gt;35,DO41+DN42-DW41,IF(A42&lt;'Données projet'!$A$166,$DL$205^A42,IF(A42='Données projet'!$A$166,'Données projet'!$B$166,DO41+DN42-DW41)))</f>
        <v>128.60000000000002</v>
      </c>
      <c r="DP42" s="18">
        <f>DO42*VLOOKUP('Données projet'!$B$14,Paramètres!$A$1:$I$89,3,0)*VLOOKUP('Données projet'!$B$14,Paramètres!$A$1:$I$89,5,0)</f>
        <v>124.38192000000002</v>
      </c>
      <c r="DQ42" s="14">
        <f t="shared" si="43"/>
        <v>32.694867122876893</v>
      </c>
      <c r="DR42" s="22">
        <f t="shared" si="16"/>
        <v>273.5754042390106</v>
      </c>
      <c r="DS42" s="62">
        <f t="shared" si="17"/>
        <v>566.90873757234385</v>
      </c>
      <c r="DT42" s="62">
        <f ca="1">AVERAGE(OFFSET($DS$3,0,0,'Données projet'!$E$14+1,1))-AVERAGE(OFFSET($H$3,0,0,'Données projet'!$E$14+1,1))</f>
        <v>352.98835012800464</v>
      </c>
      <c r="DU42" s="62">
        <f t="shared" si="44"/>
        <v>244.45149244446094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3.3996768894907299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3.3996768894907299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175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175</v>
      </c>
      <c r="O43" s="14">
        <f>N43*VLOOKUP('Données projet'!$B$9,Paramètres!$A$1:$I$89,3,0)*VLOOKUP('Données projet'!$B$9,Paramètres!$A$1:$I$89,5,0)</f>
        <v>158.34</v>
      </c>
      <c r="P43" s="14">
        <f t="shared" si="33"/>
        <v>40.467870812652819</v>
      </c>
      <c r="Q43" s="22">
        <f t="shared" si="53"/>
        <v>346.25704166537031</v>
      </c>
      <c r="R43" s="62">
        <f t="shared" si="0"/>
        <v>639.59037499870362</v>
      </c>
      <c r="S43" s="62">
        <f ca="1">AVERAGE(OFFSET($R$3,0,0,'Données projet'!$E$9+1,1))-AVERAGE(OFFSET($H$3,0,0,'Données projet'!$E$9+1,1))</f>
        <v>405.75542653954562</v>
      </c>
      <c r="T43" s="62">
        <f t="shared" si="34"/>
        <v>278.21741231699929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28</v>
      </c>
      <c r="W43" s="17">
        <f>IF(ISNA(VLOOKUP(A43,'Données projet'!$A$35:$I$55,5,0)),0%,VLOOKUP(A43,'Données projet'!$A$35:$I$55,5,0)*VLOOKUP('Données projet'!$B$9,Paramètres!$A$1:$I$89,7,0))</f>
        <v>8.6000000000000007E-2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6.5658572916722839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6.5658572916722839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93</v>
      </c>
      <c r="AG43" s="13">
        <f>VLOOKUP(A43,'Données projet'!$A$61:$I$81,9,0)</f>
        <v>5.4</v>
      </c>
      <c r="AH43" s="13">
        <f t="array" ref="AH43">INDEX(AG:AG,MIN(IF(ISNUMBER(AG43:AG239),ROW(AG43:AG239),"")))</f>
        <v>5.4</v>
      </c>
      <c r="AI43" s="14">
        <f>IF('Données projet'!$A$62&gt;35,AI42+AH43-AQ42,IF(A43&lt;'Données projet'!$A$62,$AF$205^A43,IF(A43='Données projet'!$A$62,'Données projet'!$B$62,AI42+AH43-AQ42)))</f>
        <v>93.000000000000014</v>
      </c>
      <c r="AJ43" s="14">
        <f>AI43*VLOOKUP('Données projet'!$B$10,Paramètres!$A$1:$I$89,3,0)*VLOOKUP('Données projet'!$B$10,Paramètres!$A$1:$I$89,5,0)</f>
        <v>72.54000000000002</v>
      </c>
      <c r="AK43" s="14">
        <f t="shared" si="35"/>
        <v>20.302914660456786</v>
      </c>
      <c r="AL43" s="22">
        <f t="shared" si="4"/>
        <v>161.70140970029561</v>
      </c>
      <c r="AM43" s="62">
        <f t="shared" si="5"/>
        <v>455.03474303362896</v>
      </c>
      <c r="AN43" s="62">
        <f ca="1">AVERAGE(OFFSET($AM$3,0,0,'Données projet'!$E$10+1,1))-AVERAGE(OFFSET($H$3,0,0,'Données projet'!$E$10+1,1))</f>
        <v>216.57715548138577</v>
      </c>
      <c r="AO43" s="62">
        <f t="shared" si="36"/>
        <v>131.89900255449828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14</v>
      </c>
      <c r="AR43" s="17">
        <f>IF(ISNA(VLOOKUP(A43,'Données projet'!$A$61:$I$81,5,0)),0%,VLOOKUP(A43,'Données projet'!$A$61:$I$81,5,0)*VLOOKUP('Données projet'!$B$10,Paramètres!$A$1:$I$89,7,0))</f>
        <v>8.6000000000000007E-2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1.9112999883307134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1.9112999883307134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11.142857142857142</v>
      </c>
      <c r="BD43" s="13">
        <f>IF('Données projet'!$A$88&gt;35,BD42+BC43-BL42,IF(A43&lt;'Données projet'!$A$88,$BA$205^A43,IF(A43='Données projet'!$A$88,'Données projet'!$B$88,BD42+BC43-BL42)))</f>
        <v>185.42857142857136</v>
      </c>
      <c r="BE43" s="14">
        <f>BD43*VLOOKUP('Données projet'!$B$11,Paramètres!$A$1:$I$89,3,0)*VLOOKUP('Données projet'!$B$11,Paramètres!$A$1:$I$89,5,0)</f>
        <v>144.63428571428565</v>
      </c>
      <c r="BF43" s="14">
        <f t="shared" si="37"/>
        <v>37.356634728420524</v>
      </c>
      <c r="BG43" s="22">
        <f t="shared" si="7"/>
        <v>316.96751977104657</v>
      </c>
      <c r="BH43" s="62">
        <f t="shared" si="8"/>
        <v>610.30085310437994</v>
      </c>
      <c r="BI43" s="62">
        <f ca="1">AVERAGE(OFFSET($BH$3,0,0,'Données projet'!$E$11+1,1))-AVERAGE(OFFSET($H$3,0,0,'Données projet'!$E$11+1,1))</f>
        <v>314.33416150877952</v>
      </c>
      <c r="BJ43" s="62">
        <f t="shared" si="38"/>
        <v>283.48738729114024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7.2649347027541209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7.2649347027541209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163</v>
      </c>
      <c r="BW43" s="13">
        <f>VLOOKUP(A43,'Données projet'!$A$113:$I$133,9,0)</f>
        <v>10.4</v>
      </c>
      <c r="BX43" s="13">
        <f t="array" ref="BX43">INDEX(BW:BW,MIN(IF(ISNUMBER(BW43:BW239),ROW(BW43:BW239),"")))</f>
        <v>10.4</v>
      </c>
      <c r="BY43" s="13">
        <f>IF('Données projet'!$A$114&gt;35,BY42+BX43-CG42,IF(A43&lt;'Données projet'!$A$114,$BV$205^A43,IF(A43='Données projet'!$A$114,'Données projet'!$B$114,BY42+BX43-CG42)))</f>
        <v>163.00000000000003</v>
      </c>
      <c r="BZ43" s="14">
        <f>BY43*VLOOKUP('Données projet'!$B$12,Paramètres!$A$1:$I$89,3,0)*VLOOKUP('Données projet'!$B$12,Paramètres!$A$1:$I$89,5,0)</f>
        <v>119.51160000000003</v>
      </c>
      <c r="CA43" s="14">
        <f t="shared" si="39"/>
        <v>31.561060990985474</v>
      </c>
      <c r="CB43" s="22">
        <f t="shared" si="10"/>
        <v>263.11821789263303</v>
      </c>
      <c r="CC43" s="62">
        <f t="shared" si="11"/>
        <v>556.45155122596634</v>
      </c>
      <c r="CD43" s="62">
        <f ca="1">AVERAGE(OFFSET($CC$3,0,0,'Données projet'!$E$12+1,1))-AVERAGE(OFFSET($H$3,0,0,'Données projet'!$E$12+1,1))</f>
        <v>155.96038817644694</v>
      </c>
      <c r="CE43" s="62">
        <f t="shared" si="40"/>
        <v>225.49641371517163</v>
      </c>
      <c r="CF43" s="16">
        <f>IF(ISNA(VLOOKUP(A43,'Données projet'!$A$113:$I$133,3,0)),0,VLOOKUP(A43,'Données projet'!$A$113:$I$133,3,0))</f>
        <v>5</v>
      </c>
      <c r="CG43" s="16">
        <f>IF(ISNA(VLOOKUP(A43,'Données projet'!$A$113:$I$133,4,0)),0,VLOOKUP(A43,'Données projet'!$A$113:$I$133,4,0))</f>
        <v>28</v>
      </c>
      <c r="CH43" s="17">
        <f>IF(ISNA(VLOOKUP(A43,'Données projet'!$A$113:$I$133,5,0)),0%,VLOOKUP(A43,'Données projet'!$A$113:$I$133,5,0)*VLOOKUP('Données projet'!$B$12,Paramètres!$A$1:$I$89,7,0))</f>
        <v>0.25800000000000001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10.991878961671288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10.991878961671288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195</v>
      </c>
      <c r="CR43" s="13">
        <f>VLOOKUP(A43,'Données projet'!$A$139:$I$159,9,0)</f>
        <v>7.8</v>
      </c>
      <c r="CS43" s="13">
        <f t="array" ref="CS43">INDEX(CR:CR,MIN(IF(ISNUMBER(CR43:CR239),ROW(CR43:CR239),"")))</f>
        <v>7.8</v>
      </c>
      <c r="CT43" s="13">
        <f>IF('Données projet'!$A$140&gt;35,CT42+CS43-DB42,IF(A43&lt;'Données projet'!$A$140,$CQ$205^A43,IF(A43='Données projet'!$A$140,'Données projet'!$B$140,CT42+CS43-DB42)))</f>
        <v>195.00000000000006</v>
      </c>
      <c r="CU43" s="18">
        <f>CT43*VLOOKUP('Données projet'!$B$13,Paramètres!$A$1:$I$89,3,0)*VLOOKUP('Données projet'!$B$13,Paramètres!$A$1:$I$89,5,0)</f>
        <v>127.76400000000004</v>
      </c>
      <c r="CV43" s="14">
        <f t="shared" si="41"/>
        <v>33.479164830670079</v>
      </c>
      <c r="CW43" s="22">
        <f t="shared" si="13"/>
        <v>280.83184541341706</v>
      </c>
      <c r="CX43" s="62">
        <f t="shared" si="14"/>
        <v>574.16517874675037</v>
      </c>
      <c r="CY43" s="62">
        <f ca="1">AVERAGE(OFFSET($CX$3,0,0,'Données projet'!$E$13+1,1))-AVERAGE(OFFSET($H$3,0,0,'Données projet'!$E$13+1,1))</f>
        <v>184.06691966531622</v>
      </c>
      <c r="CZ43" s="62">
        <f t="shared" si="42"/>
        <v>269.61868559913404</v>
      </c>
      <c r="DA43" s="16">
        <f>IF(ISNA(VLOOKUP(A43,'Données projet'!$A$139:$I$159,3,0)),0,VLOOKUP(A43,'Données projet'!$A$139:$I$159,3,0))</f>
        <v>7</v>
      </c>
      <c r="DB43" s="16">
        <f>IF(ISNA(VLOOKUP(A43,'Données projet'!$A$139:$I$159,4,0)),0,VLOOKUP(A43,'Données projet'!$A$139:$I$159,4,0))</f>
        <v>25</v>
      </c>
      <c r="DC43" s="17">
        <f>IF(ISNA(VLOOKUP(A43,'Données projet'!$A$139:$I$159,5,0)),0%,VLOOKUP(A43,'Données projet'!$A$139:$I$159,5,0)*VLOOKUP('Données projet'!$B$13,Paramètres!$A$1:$I$89,7,0))</f>
        <v>0.25800000000000001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8.6679185507295333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8.6679185507295333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137</v>
      </c>
      <c r="DM43" s="13">
        <f>VLOOKUP(A43,'Données projet'!$A$165:$I$185,9,0)</f>
        <v>8.4</v>
      </c>
      <c r="DN43" s="13">
        <f t="array" ref="DN43">INDEX(DM:DM,MIN(IF(ISNUMBER(DM43:DM239),ROW(DM43:DM239),"")))</f>
        <v>8.4</v>
      </c>
      <c r="DO43" s="13">
        <f>IF('Données projet'!$A$166&gt;35,DO42+DN43-DW42,IF(A43&lt;'Données projet'!$A$166,$DL$205^A43,IF(A43='Données projet'!$A$166,'Données projet'!$B$166,DO42+DN43-DW42)))</f>
        <v>137.00000000000003</v>
      </c>
      <c r="DP43" s="18">
        <f>DO43*VLOOKUP('Données projet'!$B$14,Paramètres!$A$1:$I$89,3,0)*VLOOKUP('Données projet'!$B$14,Paramètres!$A$1:$I$89,5,0)</f>
        <v>132.50640000000001</v>
      </c>
      <c r="DQ43" s="14">
        <f t="shared" si="43"/>
        <v>34.574869530248939</v>
      </c>
      <c r="DR43" s="22">
        <f t="shared" si="16"/>
        <v>290.99987776518356</v>
      </c>
      <c r="DS43" s="62">
        <f t="shared" si="17"/>
        <v>584.33321109851681</v>
      </c>
      <c r="DT43" s="62">
        <f ca="1">AVERAGE(OFFSET($DS$3,0,0,'Données projet'!$E$14+1,1))-AVERAGE(OFFSET($H$3,0,0,'Données projet'!$E$14+1,1))</f>
        <v>352.98835012800464</v>
      </c>
      <c r="DU43" s="62">
        <f t="shared" si="44"/>
        <v>244.45149244446094</v>
      </c>
      <c r="DV43" s="16">
        <f>IF(ISNA(VLOOKUP(A43,'Données projet'!$A$165:$I$185,3,0)),0,VLOOKUP(A43,'Données projet'!$A$165:$I$185,3,0))</f>
        <v>5</v>
      </c>
      <c r="DW43" s="16">
        <f>IF(ISNA(VLOOKUP(A43,'Données projet'!$A$165:$I$185,4,0)),0,VLOOKUP(A43,'Données projet'!$A$165:$I$185,4,0))</f>
        <v>21</v>
      </c>
      <c r="DX43" s="17">
        <f>IF(ISNA(VLOOKUP(A43,'Données projet'!$A$165:$I$185,5,0)),0%,VLOOKUP(A43,'Données projet'!$A$165:$I$185,5,0)*VLOOKUP('Données projet'!$B$14,Paramètres!$A$1:$I$89,7,0))</f>
        <v>8.6000000000000007E-2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5.2640062769441593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5.2640062769441593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158.4</v>
      </c>
      <c r="O44" s="14">
        <f>N44*VLOOKUP('Données projet'!$B$9,Paramètres!$A$1:$I$89,3,0)*VLOOKUP('Données projet'!$B$9,Paramètres!$A$1:$I$89,5,0)</f>
        <v>143.32032000000001</v>
      </c>
      <c r="P44" s="14">
        <f t="shared" si="33"/>
        <v>37.056603420232349</v>
      </c>
      <c r="Q44" s="22">
        <f t="shared" si="53"/>
        <v>314.15647495690467</v>
      </c>
      <c r="R44" s="62">
        <f t="shared" si="0"/>
        <v>607.48980829023799</v>
      </c>
      <c r="S44" s="62">
        <f ca="1">AVERAGE(OFFSET($R$3,0,0,'Données projet'!$E$9+1,1))-AVERAGE(OFFSET($H$3,0,0,'Données projet'!$E$9+1,1))</f>
        <v>405.75542653954562</v>
      </c>
      <c r="T44" s="62">
        <f t="shared" si="34"/>
        <v>278.21741231699929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6.437104834960099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6.437104834960099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5.6</v>
      </c>
      <c r="AI44" s="14">
        <f>IF('Données projet'!$A$62&gt;35,AI43+AH44-AQ43,IF(A44&lt;'Données projet'!$A$62,$AF$205^A44,IF(A44='Données projet'!$A$62,'Données projet'!$B$62,AI43+AH44-AQ43)))</f>
        <v>84.600000000000009</v>
      </c>
      <c r="AJ44" s="14">
        <f>AI44*VLOOKUP('Données projet'!$B$10,Paramètres!$A$1:$I$89,3,0)*VLOOKUP('Données projet'!$B$10,Paramètres!$A$1:$I$89,5,0)</f>
        <v>65.988000000000014</v>
      </c>
      <c r="AK44" s="14">
        <f t="shared" si="35"/>
        <v>18.67374003807944</v>
      </c>
      <c r="AL44" s="22">
        <f t="shared" si="4"/>
        <v>147.45253056632171</v>
      </c>
      <c r="AM44" s="62">
        <f t="shared" si="5"/>
        <v>440.78586389965506</v>
      </c>
      <c r="AN44" s="62">
        <f ca="1">AVERAGE(OFFSET($AM$3,0,0,'Données projet'!$E$10+1,1))-AVERAGE(OFFSET($H$3,0,0,'Données projet'!$E$10+1,1))</f>
        <v>216.57715548138577</v>
      </c>
      <c r="AO44" s="62">
        <f t="shared" si="36"/>
        <v>131.89900255449828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1.8738205613374299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1.8738205613374299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11.142857142857142</v>
      </c>
      <c r="BD44" s="13">
        <f>IF('Données projet'!$A$88&gt;35,BD43+BC44-BL43,IF(A44&lt;'Données projet'!$A$88,$BA$205^A44,IF(A44='Données projet'!$A$88,'Données projet'!$B$88,BD43+BC44-BL43)))</f>
        <v>196.5714285714285</v>
      </c>
      <c r="BE44" s="14">
        <f>BD44*VLOOKUP('Données projet'!$B$11,Paramètres!$A$1:$I$89,3,0)*VLOOKUP('Données projet'!$B$11,Paramètres!$A$1:$I$89,5,0)</f>
        <v>153.32571428571424</v>
      </c>
      <c r="BF44" s="14">
        <f t="shared" si="37"/>
        <v>39.333398837614155</v>
      </c>
      <c r="BG44" s="22">
        <f t="shared" si="7"/>
        <v>335.5479553564636</v>
      </c>
      <c r="BH44" s="62">
        <f t="shared" si="8"/>
        <v>628.88128868979697</v>
      </c>
      <c r="BI44" s="62">
        <f ca="1">AVERAGE(OFFSET($BH$3,0,0,'Données projet'!$E$11+1,1))-AVERAGE(OFFSET($H$3,0,0,'Données projet'!$E$11+1,1))</f>
        <v>314.33416150877952</v>
      </c>
      <c r="BJ44" s="62">
        <f t="shared" si="38"/>
        <v>283.48738729114024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7.122473764405739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7.122473764405739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11</v>
      </c>
      <c r="BY44" s="13">
        <f>IF('Données projet'!$A$114&gt;35,BY43+BX44-CG43,IF(A44&lt;'Données projet'!$A$114,$BV$205^A44,IF(A44='Données projet'!$A$114,'Données projet'!$B$114,BY43+BX44-CG43)))</f>
        <v>146.00000000000003</v>
      </c>
      <c r="BZ44" s="14">
        <f>BY44*VLOOKUP('Données projet'!$B$12,Paramètres!$A$1:$I$89,3,0)*VLOOKUP('Données projet'!$B$12,Paramètres!$A$1:$I$89,5,0)</f>
        <v>107.0472</v>
      </c>
      <c r="CA44" s="14">
        <f t="shared" si="39"/>
        <v>28.634183951187907</v>
      </c>
      <c r="CB44" s="22">
        <f t="shared" si="10"/>
        <v>236.3117437149856</v>
      </c>
      <c r="CC44" s="62">
        <f t="shared" si="11"/>
        <v>529.64507704831885</v>
      </c>
      <c r="CD44" s="62">
        <f ca="1">AVERAGE(OFFSET($CC$3,0,0,'Données projet'!$E$12+1,1))-AVERAGE(OFFSET($H$3,0,0,'Données projet'!$E$12+1,1))</f>
        <v>155.96038817644694</v>
      </c>
      <c r="CE44" s="62">
        <f t="shared" si="40"/>
        <v>225.49641371517163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10.776334919617078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10.776334919617078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7.4</v>
      </c>
      <c r="CT44" s="13">
        <f>IF('Données projet'!$A$140&gt;35,CT43+CS44-DB43,IF(A44&lt;'Données projet'!$A$140,$CQ$205^A44,IF(A44='Données projet'!$A$140,'Données projet'!$B$140,CT43+CS44-DB43)))</f>
        <v>177.40000000000006</v>
      </c>
      <c r="CU44" s="18">
        <f>CT44*VLOOKUP('Données projet'!$B$13,Paramètres!$A$1:$I$89,3,0)*VLOOKUP('Données projet'!$B$13,Paramètres!$A$1:$I$89,5,0)</f>
        <v>116.23248000000004</v>
      </c>
      <c r="CV44" s="14">
        <f t="shared" si="41"/>
        <v>30.794662422308217</v>
      </c>
      <c r="CW44" s="22">
        <f t="shared" si="13"/>
        <v>256.07227305218686</v>
      </c>
      <c r="CX44" s="62">
        <f t="shared" si="14"/>
        <v>549.40560638552017</v>
      </c>
      <c r="CY44" s="62">
        <f ca="1">AVERAGE(OFFSET($CX$3,0,0,'Données projet'!$E$13+1,1))-AVERAGE(OFFSET($H$3,0,0,'Données projet'!$E$13+1,1))</f>
        <v>184.06691966531622</v>
      </c>
      <c r="CZ44" s="62">
        <f t="shared" si="42"/>
        <v>269.61868559913404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8.4979459548580039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8.4979459548580039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8.4</v>
      </c>
      <c r="DO44" s="13">
        <f>IF('Données projet'!$A$166&gt;35,DO43+DN44-DW43,IF(A44&lt;'Données projet'!$A$166,$DL$205^A44,IF(A44='Données projet'!$A$166,'Données projet'!$B$166,DO43+DN44-DW43)))</f>
        <v>124.40000000000003</v>
      </c>
      <c r="DP44" s="18">
        <f>DO44*VLOOKUP('Données projet'!$B$14,Paramètres!$A$1:$I$89,3,0)*VLOOKUP('Données projet'!$B$14,Paramètres!$A$1:$I$89,5,0)</f>
        <v>120.31968000000002</v>
      </c>
      <c r="DQ44" s="14">
        <f t="shared" si="43"/>
        <v>31.74954785566829</v>
      </c>
      <c r="DR44" s="22">
        <f t="shared" si="16"/>
        <v>264.85390518195561</v>
      </c>
      <c r="DS44" s="62">
        <f t="shared" si="17"/>
        <v>558.18723851528898</v>
      </c>
      <c r="DT44" s="62">
        <f ca="1">AVERAGE(OFFSET($DS$3,0,0,'Données projet'!$E$14+1,1))-AVERAGE(OFFSET($H$3,0,0,'Données projet'!$E$14+1,1))</f>
        <v>352.98835012800464</v>
      </c>
      <c r="DU44" s="62">
        <f t="shared" si="44"/>
        <v>244.45149244446094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5.1607823245800803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5.1607823245800803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169.8</v>
      </c>
      <c r="O45" s="14">
        <f>N45*VLOOKUP('Données projet'!$B$9,Paramètres!$A$1:$I$89,3,0)*VLOOKUP('Données projet'!$B$9,Paramètres!$A$1:$I$89,5,0)</f>
        <v>153.63504</v>
      </c>
      <c r="P45" s="14">
        <f t="shared" si="33"/>
        <v>39.403506785222667</v>
      </c>
      <c r="Q45" s="22">
        <f t="shared" si="53"/>
        <v>336.20880231759617</v>
      </c>
      <c r="R45" s="62">
        <f t="shared" si="0"/>
        <v>629.54213565092948</v>
      </c>
      <c r="S45" s="62">
        <f ca="1">AVERAGE(OFFSET($R$3,0,0,'Données projet'!$E$9+1,1))-AVERAGE(OFFSET($H$3,0,0,'Données projet'!$E$9+1,1))</f>
        <v>405.75542653954562</v>
      </c>
      <c r="T45" s="62">
        <f t="shared" si="34"/>
        <v>278.21741231699929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6.3108771353927962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6.3108771353927962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5.6</v>
      </c>
      <c r="AI45" s="14">
        <f>IF('Données projet'!$A$62&gt;35,AI44+AH45-AQ44,IF(A45&lt;'Données projet'!$A$62,$AF$205^A45,IF(A45='Données projet'!$A$62,'Données projet'!$B$62,AI44+AH45-AQ44)))</f>
        <v>90.2</v>
      </c>
      <c r="AJ45" s="14">
        <f>AI45*VLOOKUP('Données projet'!$B$10,Paramètres!$A$1:$I$89,3,0)*VLOOKUP('Données projet'!$B$10,Paramètres!$A$1:$I$89,5,0)</f>
        <v>70.356000000000009</v>
      </c>
      <c r="AK45" s="14">
        <f t="shared" si="35"/>
        <v>19.761838800222563</v>
      </c>
      <c r="AL45" s="22">
        <f t="shared" si="4"/>
        <v>156.95523591038764</v>
      </c>
      <c r="AM45" s="62">
        <f t="shared" si="5"/>
        <v>450.28856924372099</v>
      </c>
      <c r="AN45" s="62">
        <f ca="1">AVERAGE(OFFSET($AM$3,0,0,'Données projet'!$E$10+1,1))-AVERAGE(OFFSET($H$3,0,0,'Données projet'!$E$10+1,1))</f>
        <v>216.57715548138577</v>
      </c>
      <c r="AO45" s="62">
        <f t="shared" si="36"/>
        <v>131.89900255449828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1.8370760830472916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1.8370760830472916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11.142857142857142</v>
      </c>
      <c r="BD45" s="13">
        <f>IF('Données projet'!$A$88&gt;35,BD44+BC45-BL44,IF(A45&lt;'Données projet'!$A$88,$BA$205^A45,IF(A45='Données projet'!$A$88,'Données projet'!$B$88,BD44+BC45-BL44)))</f>
        <v>207.71428571428564</v>
      </c>
      <c r="BE45" s="14">
        <f>BD45*VLOOKUP('Données projet'!$B$11,Paramètres!$A$1:$I$89,3,0)*VLOOKUP('Données projet'!$B$11,Paramètres!$A$1:$I$89,5,0)</f>
        <v>162.0171428571428</v>
      </c>
      <c r="BF45" s="14">
        <f t="shared" si="37"/>
        <v>41.29715533509664</v>
      </c>
      <c r="BG45" s="22">
        <f t="shared" si="7"/>
        <v>354.10573601815037</v>
      </c>
      <c r="BH45" s="62">
        <f t="shared" si="8"/>
        <v>647.43906935148368</v>
      </c>
      <c r="BI45" s="62">
        <f ca="1">AVERAGE(OFFSET($BH$3,0,0,'Données projet'!$E$11+1,1))-AVERAGE(OFFSET($H$3,0,0,'Données projet'!$E$11+1,1))</f>
        <v>314.33416150877952</v>
      </c>
      <c r="BJ45" s="62">
        <f t="shared" si="38"/>
        <v>283.48738729114024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6.9828063981657769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6.9828063981657769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11</v>
      </c>
      <c r="BY45" s="13">
        <f>IF('Données projet'!$A$114&gt;35,BY44+BX45-CG44,IF(A45&lt;'Données projet'!$A$114,$BV$205^A45,IF(A45='Données projet'!$A$114,'Données projet'!$B$114,BY44+BX45-CG44)))</f>
        <v>157.00000000000003</v>
      </c>
      <c r="BZ45" s="14">
        <f>BY45*VLOOKUP('Données projet'!$B$12,Paramètres!$A$1:$I$89,3,0)*VLOOKUP('Données projet'!$B$12,Paramètres!$A$1:$I$89,5,0)</f>
        <v>115.11240000000001</v>
      </c>
      <c r="CA45" s="14">
        <f t="shared" si="39"/>
        <v>30.532302752785416</v>
      </c>
      <c r="CB45" s="22">
        <f t="shared" si="10"/>
        <v>253.66452396110128</v>
      </c>
      <c r="CC45" s="62">
        <f t="shared" si="11"/>
        <v>546.99785729443465</v>
      </c>
      <c r="CD45" s="62">
        <f ca="1">AVERAGE(OFFSET($CC$3,0,0,'Données projet'!$E$12+1,1))-AVERAGE(OFFSET($H$3,0,0,'Données projet'!$E$12+1,1))</f>
        <v>155.96038817644694</v>
      </c>
      <c r="CE45" s="62">
        <f t="shared" si="40"/>
        <v>225.49641371517163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10.565017564758666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10.565017564758666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7.4</v>
      </c>
      <c r="CT45" s="13">
        <f>IF('Données projet'!$A$140&gt;35,CT44+CS45-DB44,IF(A45&lt;'Données projet'!$A$140,$CQ$205^A45,IF(A45='Données projet'!$A$140,'Données projet'!$B$140,CT44+CS45-DB44)))</f>
        <v>184.80000000000007</v>
      </c>
      <c r="CU45" s="18">
        <f>CT45*VLOOKUP('Données projet'!$B$13,Paramètres!$A$1:$I$89,3,0)*VLOOKUP('Données projet'!$B$13,Paramètres!$A$1:$I$89,5,0)</f>
        <v>121.08096000000005</v>
      </c>
      <c r="CV45" s="14">
        <f t="shared" si="41"/>
        <v>31.92698372788707</v>
      </c>
      <c r="CW45" s="22">
        <f t="shared" si="13"/>
        <v>266.48883532607005</v>
      </c>
      <c r="CX45" s="62">
        <f t="shared" si="14"/>
        <v>559.82216865940336</v>
      </c>
      <c r="CY45" s="62">
        <f ca="1">AVERAGE(OFFSET($CX$3,0,0,'Données projet'!$E$13+1,1))-AVERAGE(OFFSET($H$3,0,0,'Données projet'!$E$13+1,1))</f>
        <v>184.06691966531622</v>
      </c>
      <c r="CZ45" s="62">
        <f t="shared" si="42"/>
        <v>269.61868559913404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8.3313064179184693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8.3313064179184693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8.4</v>
      </c>
      <c r="DO45" s="13">
        <f>IF('Données projet'!$A$166&gt;35,DO44+DN45-DW44,IF(A45&lt;'Données projet'!$A$166,$DL$205^A45,IF(A45='Données projet'!$A$166,'Données projet'!$B$166,DO44+DN45-DW44)))</f>
        <v>132.80000000000004</v>
      </c>
      <c r="DP45" s="18">
        <f>DO45*VLOOKUP('Données projet'!$B$14,Paramètres!$A$1:$I$89,3,0)*VLOOKUP('Données projet'!$B$14,Paramètres!$A$1:$I$89,5,0)</f>
        <v>128.44416000000004</v>
      </c>
      <c r="DQ45" s="14">
        <f t="shared" si="43"/>
        <v>33.636598855068954</v>
      </c>
      <c r="DR45" s="22">
        <f t="shared" si="16"/>
        <v>282.29065500591184</v>
      </c>
      <c r="DS45" s="62">
        <f t="shared" si="17"/>
        <v>575.62398833924522</v>
      </c>
      <c r="DT45" s="62">
        <f ca="1">AVERAGE(OFFSET($DS$3,0,0,'Données projet'!$E$14+1,1))-AVERAGE(OFFSET($H$3,0,0,'Données projet'!$E$14+1,1))</f>
        <v>352.98835012800464</v>
      </c>
      <c r="DU45" s="62">
        <f t="shared" si="44"/>
        <v>244.45149244446094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5.0595825309614666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5.0595825309614666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181.20000000000002</v>
      </c>
      <c r="O46" s="14">
        <f>N46*VLOOKUP('Données projet'!$B$9,Paramètres!$A$1:$I$89,3,0)*VLOOKUP('Données projet'!$B$9,Paramètres!$A$1:$I$89,5,0)</f>
        <v>163.94976</v>
      </c>
      <c r="P46" s="14">
        <f t="shared" si="33"/>
        <v>41.732126457893308</v>
      </c>
      <c r="Q46" s="22">
        <f t="shared" si="53"/>
        <v>358.22928558083089</v>
      </c>
      <c r="R46" s="62">
        <f t="shared" si="0"/>
        <v>651.5626189141642</v>
      </c>
      <c r="S46" s="62">
        <f ca="1">AVERAGE(OFFSET($R$3,0,0,'Données projet'!$E$9+1,1))-AVERAGE(OFFSET($H$3,0,0,'Données projet'!$E$9+1,1))</f>
        <v>405.75542653954562</v>
      </c>
      <c r="T46" s="62">
        <f t="shared" si="34"/>
        <v>278.21741231699929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6.1871246840227139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6.1871246840227139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5.6</v>
      </c>
      <c r="AI46" s="14">
        <f>IF('Données projet'!$A$62&gt;35,AI45+AH46-AQ45,IF(A46&lt;'Données projet'!$A$62,$AF$205^A46,IF(A46='Données projet'!$A$62,'Données projet'!$B$62,AI45+AH46-AQ45)))</f>
        <v>95.8</v>
      </c>
      <c r="AJ46" s="14">
        <f>AI46*VLOOKUP('Données projet'!$B$10,Paramètres!$A$1:$I$89,3,0)*VLOOKUP('Données projet'!$B$10,Paramètres!$A$1:$I$89,5,0)</f>
        <v>74.724000000000004</v>
      </c>
      <c r="AK46" s="14">
        <f t="shared" si="35"/>
        <v>20.842097328180586</v>
      </c>
      <c r="AL46" s="22">
        <f t="shared" si="4"/>
        <v>166.44428617991454</v>
      </c>
      <c r="AM46" s="62">
        <f t="shared" si="5"/>
        <v>459.77761951324783</v>
      </c>
      <c r="AN46" s="62">
        <f ca="1">AVERAGE(OFFSET($AM$3,0,0,'Données projet'!$E$10+1,1))-AVERAGE(OFFSET($H$3,0,0,'Données projet'!$E$10+1,1))</f>
        <v>216.57715548138577</v>
      </c>
      <c r="AO46" s="62">
        <f t="shared" si="36"/>
        <v>131.89900255449828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1.8010521415645042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1.8010521415645042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11.142857142857142</v>
      </c>
      <c r="BD46" s="13">
        <f>IF('Données projet'!$A$88&gt;35,BD45+BC46-BL45,IF(A46&lt;'Données projet'!$A$88,$BA$205^A46,IF(A46='Données projet'!$A$88,'Données projet'!$B$88,BD45+BC46-BL45)))</f>
        <v>218.85714285714278</v>
      </c>
      <c r="BE46" s="14">
        <f>BD46*VLOOKUP('Données projet'!$B$11,Paramètres!$A$1:$I$89,3,0)*VLOOKUP('Données projet'!$B$11,Paramètres!$A$1:$I$89,5,0)</f>
        <v>170.70857142857136</v>
      </c>
      <c r="BF46" s="14">
        <f t="shared" si="37"/>
        <v>43.248681576985376</v>
      </c>
      <c r="BG46" s="22">
        <f t="shared" si="7"/>
        <v>372.64221565134466</v>
      </c>
      <c r="BH46" s="62">
        <f t="shared" si="8"/>
        <v>665.97554898467797</v>
      </c>
      <c r="BI46" s="62">
        <f ca="1">AVERAGE(OFFSET($BH$3,0,0,'Données projet'!$E$11+1,1))-AVERAGE(OFFSET($H$3,0,0,'Données projet'!$E$11+1,1))</f>
        <v>314.33416150877952</v>
      </c>
      <c r="BJ46" s="62">
        <f t="shared" si="38"/>
        <v>283.48738729114024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6.8458778237890989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6.8458778237890989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11</v>
      </c>
      <c r="BY46" s="13">
        <f>IF('Données projet'!$A$114&gt;35,BY45+BX46-CG45,IF(A46&lt;'Données projet'!$A$114,$BV$205^A46,IF(A46='Données projet'!$A$114,'Données projet'!$B$114,BY45+BX46-CG45)))</f>
        <v>168.00000000000003</v>
      </c>
      <c r="BZ46" s="14">
        <f>BY46*VLOOKUP('Données projet'!$B$12,Paramètres!$A$1:$I$89,3,0)*VLOOKUP('Données projet'!$B$12,Paramètres!$A$1:$I$89,5,0)</f>
        <v>123.17760000000001</v>
      </c>
      <c r="CA46" s="14">
        <f t="shared" si="39"/>
        <v>32.414991240570416</v>
      </c>
      <c r="CB46" s="22">
        <f t="shared" si="10"/>
        <v>270.99042974399345</v>
      </c>
      <c r="CC46" s="62">
        <f t="shared" si="11"/>
        <v>564.3237630773267</v>
      </c>
      <c r="CD46" s="62">
        <f ca="1">AVERAGE(OFFSET($CC$3,0,0,'Données projet'!$E$12+1,1))-AVERAGE(OFFSET($H$3,0,0,'Données projet'!$E$12+1,1))</f>
        <v>155.96038817644694</v>
      </c>
      <c r="CE46" s="62">
        <f t="shared" si="40"/>
        <v>225.49641371517163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10.357844014338168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10.357844014338168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7.4</v>
      </c>
      <c r="CT46" s="13">
        <f>IF('Données projet'!$A$140&gt;35,CT45+CS46-DB45,IF(A46&lt;'Données projet'!$A$140,$CQ$205^A46,IF(A46='Données projet'!$A$140,'Données projet'!$B$140,CT45+CS46-DB45)))</f>
        <v>192.20000000000007</v>
      </c>
      <c r="CU46" s="18">
        <f>CT46*VLOOKUP('Données projet'!$B$13,Paramètres!$A$1:$I$89,3,0)*VLOOKUP('Données projet'!$B$13,Paramètres!$A$1:$I$89,5,0)</f>
        <v>125.92944000000006</v>
      </c>
      <c r="CV46" s="14">
        <f t="shared" si="41"/>
        <v>33.054038034052077</v>
      </c>
      <c r="CW46" s="22">
        <f t="shared" si="13"/>
        <v>276.89622424264081</v>
      </c>
      <c r="CX46" s="62">
        <f t="shared" si="14"/>
        <v>570.22955757597413</v>
      </c>
      <c r="CY46" s="62">
        <f ca="1">AVERAGE(OFFSET($CX$3,0,0,'Données projet'!$E$13+1,1))-AVERAGE(OFFSET($H$3,0,0,'Données projet'!$E$13+1,1))</f>
        <v>184.06691966531622</v>
      </c>
      <c r="CZ46" s="62">
        <f t="shared" si="42"/>
        <v>269.61868559913404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8.1679345806582369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8.1679345806582369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8.4</v>
      </c>
      <c r="DO46" s="13">
        <f>IF('Données projet'!$A$166&gt;35,DO45+DN46-DW45,IF(A46&lt;'Données projet'!$A$166,$DL$205^A46,IF(A46='Données projet'!$A$166,'Données projet'!$B$166,DO45+DN46-DW45)))</f>
        <v>141.20000000000005</v>
      </c>
      <c r="DP46" s="18">
        <f>DO46*VLOOKUP('Données projet'!$B$14,Paramètres!$A$1:$I$89,3,0)*VLOOKUP('Données projet'!$B$14,Paramètres!$A$1:$I$89,5,0)</f>
        <v>136.56864000000004</v>
      </c>
      <c r="DQ46" s="14">
        <f t="shared" si="43"/>
        <v>35.509797430964703</v>
      </c>
      <c r="DR46" s="22">
        <f t="shared" si="16"/>
        <v>299.70327852559694</v>
      </c>
      <c r="DS46" s="62">
        <f t="shared" si="17"/>
        <v>593.0366118589302</v>
      </c>
      <c r="DT46" s="62">
        <f ca="1">AVERAGE(OFFSET($DS$3,0,0,'Données projet'!$E$14+1,1))-AVERAGE(OFFSET($H$3,0,0,'Données projet'!$E$14+1,1))</f>
        <v>352.98835012800464</v>
      </c>
      <c r="DU46" s="62">
        <f t="shared" si="44"/>
        <v>244.45149244446094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4.9603672035699349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4.9603672035699349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192.60000000000002</v>
      </c>
      <c r="O47" s="14">
        <f>N47*VLOOKUP('Données projet'!$B$9,Paramètres!$A$1:$I$89,3,0)*VLOOKUP('Données projet'!$B$9,Paramètres!$A$1:$I$89,5,0)</f>
        <v>174.26447999999999</v>
      </c>
      <c r="P47" s="14">
        <f t="shared" si="33"/>
        <v>44.043743683739521</v>
      </c>
      <c r="Q47" s="22">
        <f t="shared" si="53"/>
        <v>380.22015624917964</v>
      </c>
      <c r="R47" s="62">
        <f t="shared" si="0"/>
        <v>673.55348958251295</v>
      </c>
      <c r="S47" s="62">
        <f ca="1">AVERAGE(OFFSET($R$3,0,0,'Données projet'!$E$9+1,1))-AVERAGE(OFFSET($H$3,0,0,'Données projet'!$E$9+1,1))</f>
        <v>405.75542653954562</v>
      </c>
      <c r="T47" s="62">
        <f t="shared" si="34"/>
        <v>278.21741231699929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6.0657989427424566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6.0657989427424566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5.6</v>
      </c>
      <c r="AI47" s="14">
        <f>IF('Données projet'!$A$62&gt;35,AI46+AH47-AQ46,IF(A47&lt;'Données projet'!$A$62,$AF$205^A47,IF(A47='Données projet'!$A$62,'Données projet'!$B$62,AI46+AH47-AQ46)))</f>
        <v>101.39999999999999</v>
      </c>
      <c r="AJ47" s="14">
        <f>AI47*VLOOKUP('Données projet'!$B$10,Paramètres!$A$1:$I$89,3,0)*VLOOKUP('Données projet'!$B$10,Paramètres!$A$1:$I$89,5,0)</f>
        <v>79.091999999999999</v>
      </c>
      <c r="AK47" s="14">
        <f t="shared" si="35"/>
        <v>21.915026131449999</v>
      </c>
      <c r="AL47" s="22">
        <f t="shared" si="4"/>
        <v>175.92057051227539</v>
      </c>
      <c r="AM47" s="62">
        <f t="shared" si="5"/>
        <v>469.2539038456087</v>
      </c>
      <c r="AN47" s="62">
        <f ca="1">AVERAGE(OFFSET($AM$3,0,0,'Données projet'!$E$10+1,1))-AVERAGE(OFFSET($H$3,0,0,'Données projet'!$E$10+1,1))</f>
        <v>216.57715548138577</v>
      </c>
      <c r="AO47" s="62">
        <f t="shared" si="36"/>
        <v>131.89900255449828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1.7657346076017595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1.7657346076017595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>
        <f>VLOOKUP(A47,'Données projet'!$A$87:$I$107,2,0)</f>
        <v>230</v>
      </c>
      <c r="BB47" s="13">
        <f>VLOOKUP(A47,'Données projet'!$A$87:$I$107,9,0)</f>
        <v>11.142857142857142</v>
      </c>
      <c r="BC47" s="13">
        <f t="array" ref="BC47">INDEX(BB:BB,MIN(IF(ISNUMBER(BB47:BB243),ROW(BB47:BB243),"")))</f>
        <v>11.142857142857142</v>
      </c>
      <c r="BD47" s="13">
        <f>IF('Données projet'!$A$88&gt;35,BD46+BC47-BL46,IF(A47&lt;'Données projet'!$A$88,$BA$205^A47,IF(A47='Données projet'!$A$88,'Données projet'!$B$88,BD46+BC47-BL46)))</f>
        <v>229.99999999999991</v>
      </c>
      <c r="BE47" s="14">
        <f>BD47*VLOOKUP('Données projet'!$B$11,Paramètres!$A$1:$I$89,3,0)*VLOOKUP('Données projet'!$B$11,Paramètres!$A$1:$I$89,5,0)</f>
        <v>179.39999999999995</v>
      </c>
      <c r="BF47" s="14">
        <f t="shared" si="37"/>
        <v>45.188671291872232</v>
      </c>
      <c r="BG47" s="22">
        <f t="shared" si="7"/>
        <v>391.15860250001066</v>
      </c>
      <c r="BH47" s="62">
        <f t="shared" si="8"/>
        <v>684.49193583334397</v>
      </c>
      <c r="BI47" s="62">
        <f ca="1">AVERAGE(OFFSET($BH$3,0,0,'Données projet'!$E$11+1,1))-AVERAGE(OFFSET($H$3,0,0,'Données projet'!$E$11+1,1))</f>
        <v>314.33416150877952</v>
      </c>
      <c r="BJ47" s="62">
        <f t="shared" si="38"/>
        <v>283.48738729114024</v>
      </c>
      <c r="BK47" s="16">
        <f>IF(ISNA(VLOOKUP(A47,'Données projet'!$A$87:$I$107,3,0)),0,VLOOKUP(A47,'Données projet'!$A$87:$I$107,3,0))</f>
        <v>6</v>
      </c>
      <c r="BL47" s="16">
        <f>IF(ISNA(VLOOKUP(A47,'Données projet'!$A$87:$I$107,4,0)),0,VLOOKUP(A47,'Données projet'!$A$87:$I$107,4,0))</f>
        <v>43</v>
      </c>
      <c r="BM47" s="17">
        <f>IF(ISNA(VLOOKUP(A47,'Données projet'!$A$87:$I$107,5,0)),0%,VLOOKUP(A47,'Données projet'!$A$87:$I$107,5,0)*VLOOKUP('Données projet'!$B$11,Paramètres!$A$1:$I$89,7,0))</f>
        <v>0.17200000000000001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13.08896029831781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13.08896029831781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11</v>
      </c>
      <c r="BY47" s="13">
        <f>IF('Données projet'!$A$114&gt;35,BY46+BX47-CG46,IF(A47&lt;'Données projet'!$A$114,$BV$205^A47,IF(A47='Données projet'!$A$114,'Données projet'!$B$114,BY46+BX47-CG46)))</f>
        <v>179.00000000000003</v>
      </c>
      <c r="BZ47" s="14">
        <f>BY47*VLOOKUP('Données projet'!$B$12,Paramètres!$A$1:$I$89,3,0)*VLOOKUP('Données projet'!$B$12,Paramètres!$A$1:$I$89,5,0)</f>
        <v>131.24280000000002</v>
      </c>
      <c r="CA47" s="14">
        <f t="shared" si="39"/>
        <v>34.28337470677905</v>
      </c>
      <c r="CB47" s="22">
        <f t="shared" si="10"/>
        <v>288.29142094764018</v>
      </c>
      <c r="CC47" s="62">
        <f t="shared" si="11"/>
        <v>581.62475428097355</v>
      </c>
      <c r="CD47" s="62">
        <f ca="1">AVERAGE(OFFSET($CC$3,0,0,'Données projet'!$E$12+1,1))-AVERAGE(OFFSET($H$3,0,0,'Données projet'!$E$12+1,1))</f>
        <v>155.96038817644694</v>
      </c>
      <c r="CE47" s="62">
        <f t="shared" si="40"/>
        <v>225.49641371517163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10.154733010878028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10.154733010878028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7.4</v>
      </c>
      <c r="CT47" s="13">
        <f>IF('Données projet'!$A$140&gt;35,CT46+CS47-DB46,IF(A47&lt;'Données projet'!$A$140,$CQ$205^A47,IF(A47='Données projet'!$A$140,'Données projet'!$B$140,CT46+CS47-DB46)))</f>
        <v>199.60000000000008</v>
      </c>
      <c r="CU47" s="18">
        <f>CT47*VLOOKUP('Données projet'!$B$13,Paramètres!$A$1:$I$89,3,0)*VLOOKUP('Données projet'!$B$13,Paramètres!$A$1:$I$89,5,0)</f>
        <v>130.77792000000005</v>
      </c>
      <c r="CV47" s="14">
        <f t="shared" si="41"/>
        <v>34.176051340149542</v>
      </c>
      <c r="CW47" s="22">
        <f t="shared" si="13"/>
        <v>287.29483341742718</v>
      </c>
      <c r="CX47" s="62">
        <f t="shared" si="14"/>
        <v>580.62816675076056</v>
      </c>
      <c r="CY47" s="62">
        <f ca="1">AVERAGE(OFFSET($CX$3,0,0,'Données projet'!$E$13+1,1))-AVERAGE(OFFSET($H$3,0,0,'Données projet'!$E$13+1,1))</f>
        <v>184.06691966531622</v>
      </c>
      <c r="CZ47" s="62">
        <f t="shared" si="42"/>
        <v>269.61868559913404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8.0077663654796964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8.0077663654796964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8.4</v>
      </c>
      <c r="DO47" s="13">
        <f>IF('Données projet'!$A$166&gt;35,DO46+DN47-DW46,IF(A47&lt;'Données projet'!$A$166,$DL$205^A47,IF(A47='Données projet'!$A$166,'Données projet'!$B$166,DO46+DN47-DW46)))</f>
        <v>149.60000000000005</v>
      </c>
      <c r="DP47" s="18">
        <f>DO47*VLOOKUP('Données projet'!$B$14,Paramètres!$A$1:$I$89,3,0)*VLOOKUP('Données projet'!$B$14,Paramètres!$A$1:$I$89,5,0)</f>
        <v>144.69312000000005</v>
      </c>
      <c r="DQ47" s="14">
        <f t="shared" si="43"/>
        <v>37.370061524802772</v>
      </c>
      <c r="DR47" s="22">
        <f t="shared" si="16"/>
        <v>317.09337448903153</v>
      </c>
      <c r="DS47" s="62">
        <f t="shared" si="17"/>
        <v>610.42670782236485</v>
      </c>
      <c r="DT47" s="62">
        <f ca="1">AVERAGE(OFFSET($DS$3,0,0,'Données projet'!$E$14+1,1))-AVERAGE(OFFSET($H$3,0,0,'Données projet'!$E$14+1,1))</f>
        <v>352.98835012800464</v>
      </c>
      <c r="DU47" s="62">
        <f t="shared" si="44"/>
        <v>244.45149244446094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4.8630974282331767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4.8630974282331767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204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204.00000000000003</v>
      </c>
      <c r="O48" s="14">
        <f>N48*VLOOKUP('Données projet'!$B$9,Paramètres!$A$1:$I$89,3,0)*VLOOKUP('Données projet'!$B$9,Paramètres!$A$1:$I$89,5,0)</f>
        <v>184.57920000000001</v>
      </c>
      <c r="P48" s="14">
        <f t="shared" si="33"/>
        <v>46.339479465836661</v>
      </c>
      <c r="Q48" s="22">
        <f t="shared" si="53"/>
        <v>402.18336673633218</v>
      </c>
      <c r="R48" s="62">
        <f t="shared" si="0"/>
        <v>695.51670006966549</v>
      </c>
      <c r="S48" s="62">
        <f ca="1">AVERAGE(OFFSET($R$3,0,0,'Données projet'!$E$9+1,1))-AVERAGE(OFFSET($H$3,0,0,'Données projet'!$E$9+1,1))</f>
        <v>405.75542653954562</v>
      </c>
      <c r="T48" s="62">
        <f t="shared" si="34"/>
        <v>278.21741231699929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28</v>
      </c>
      <c r="W48" s="17">
        <f>IF(ISNA(VLOOKUP(A48,'Données projet'!$A$35:$I$55,5,0)),0%,VLOOKUP(A48,'Données projet'!$A$35:$I$55,5,0)*VLOOKUP('Données projet'!$B$9,Paramètres!$A$1:$I$89,7,0))</f>
        <v>8.6000000000000007E-2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8.3554052006059134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8.3554052006059134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107</v>
      </c>
      <c r="AG48" s="13">
        <f>VLOOKUP(A48,'Données projet'!$A$61:$I$81,9,0)</f>
        <v>5.6</v>
      </c>
      <c r="AH48" s="13">
        <f t="array" ref="AH48">INDEX(AG:AG,MIN(IF(ISNUMBER(AG48:AG244),ROW(AG48:AG244),"")))</f>
        <v>5.6</v>
      </c>
      <c r="AI48" s="14">
        <f>IF('Données projet'!$A$62&gt;35,AI47+AH48-AQ47,IF(A48&lt;'Données projet'!$A$62,$AF$205^A48,IF(A48='Données projet'!$A$62,'Données projet'!$B$62,AI47+AH48-AQ47)))</f>
        <v>106.99999999999999</v>
      </c>
      <c r="AJ48" s="14">
        <f>AI48*VLOOKUP('Données projet'!$B$10,Paramètres!$A$1:$I$89,3,0)*VLOOKUP('Données projet'!$B$10,Paramètres!$A$1:$I$89,5,0)</f>
        <v>83.46</v>
      </c>
      <c r="AK48" s="14">
        <f t="shared" si="35"/>
        <v>22.981076147201239</v>
      </c>
      <c r="AL48" s="22">
        <f t="shared" si="4"/>
        <v>185.38487428970882</v>
      </c>
      <c r="AM48" s="62">
        <f t="shared" si="5"/>
        <v>478.71820762304213</v>
      </c>
      <c r="AN48" s="62">
        <f ca="1">AVERAGE(OFFSET($AM$3,0,0,'Données projet'!$E$10+1,1))-AVERAGE(OFFSET($H$3,0,0,'Données projet'!$E$10+1,1))</f>
        <v>216.57715548138577</v>
      </c>
      <c r="AO48" s="62">
        <f t="shared" si="36"/>
        <v>131.89900255449828</v>
      </c>
      <c r="AP48" s="16">
        <f>IF(ISNA(VLOOKUP(A48,'Données projet'!$A$61:$I$81,3,0)),0,VLOOKUP(A48,'Données projet'!$A$61:$I$81,3,0))</f>
        <v>5</v>
      </c>
      <c r="AQ48" s="16">
        <f>IF(ISNA(VLOOKUP(A48,'Données projet'!$A$61:$I$81,4,0)),0,VLOOKUP(A48,'Données projet'!$A$61:$I$81,4,0))</f>
        <v>14</v>
      </c>
      <c r="AR48" s="17">
        <f>IF(ISNA(VLOOKUP(A48,'Données projet'!$A$61:$I$81,5,0)),0%,VLOOKUP(A48,'Données projet'!$A$61:$I$81,5,0)*VLOOKUP('Données projet'!$B$10,Paramètres!$A$1:$I$89,7,0))</f>
        <v>8.6000000000000007E-2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2.7692789717654396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2.7692789717654396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10.375</v>
      </c>
      <c r="BD48" s="13">
        <f>IF('Données projet'!$A$88&gt;35,BD47+BC48-BL47,IF(A48&lt;'Données projet'!$A$88,$BA$205^A48,IF(A48='Données projet'!$A$88,'Données projet'!$B$88,BD47+BC48-BL47)))</f>
        <v>197.37499999999991</v>
      </c>
      <c r="BE48" s="14">
        <f>BD48*VLOOKUP('Données projet'!$B$11,Paramètres!$A$1:$I$89,3,0)*VLOOKUP('Données projet'!$B$11,Paramètres!$A$1:$I$89,5,0)</f>
        <v>153.95249999999993</v>
      </c>
      <c r="BF48" s="14">
        <f t="shared" si="37"/>
        <v>39.475441267837361</v>
      </c>
      <c r="BG48" s="22">
        <f t="shared" si="7"/>
        <v>336.88699770814992</v>
      </c>
      <c r="BH48" s="62">
        <f t="shared" si="8"/>
        <v>630.22033104148318</v>
      </c>
      <c r="BI48" s="62">
        <f ca="1">AVERAGE(OFFSET($BH$3,0,0,'Données projet'!$E$11+1,1))-AVERAGE(OFFSET($H$3,0,0,'Données projet'!$E$11+1,1))</f>
        <v>314.33416150877952</v>
      </c>
      <c r="BJ48" s="62">
        <f t="shared" si="38"/>
        <v>283.48738729114024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12.832293770345277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12.832293770345277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190</v>
      </c>
      <c r="BW48" s="13">
        <f>VLOOKUP(A48,'Données projet'!$A$113:$I$133,9,0)</f>
        <v>11</v>
      </c>
      <c r="BX48" s="13">
        <f t="array" ref="BX48">INDEX(BW:BW,MIN(IF(ISNUMBER(BW48:BW244),ROW(BW48:BW244),"")))</f>
        <v>11</v>
      </c>
      <c r="BY48" s="13">
        <f>IF('Données projet'!$A$114&gt;35,BY47+BX48-CG47,IF(A48&lt;'Données projet'!$A$114,$BV$205^A48,IF(A48='Données projet'!$A$114,'Données projet'!$B$114,BY47+BX48-CG47)))</f>
        <v>190.00000000000003</v>
      </c>
      <c r="BZ48" s="14">
        <f>BY48*VLOOKUP('Données projet'!$B$12,Paramètres!$A$1:$I$89,3,0)*VLOOKUP('Données projet'!$B$12,Paramètres!$A$1:$I$89,5,0)</f>
        <v>139.30800000000002</v>
      </c>
      <c r="CA48" s="14">
        <f t="shared" si="39"/>
        <v>36.138432324006359</v>
      </c>
      <c r="CB48" s="22">
        <f t="shared" si="10"/>
        <v>305.5692029643111</v>
      </c>
      <c r="CC48" s="62">
        <f t="shared" si="11"/>
        <v>598.90253629764447</v>
      </c>
      <c r="CD48" s="62">
        <f ca="1">AVERAGE(OFFSET($CC$3,0,0,'Données projet'!$E$12+1,1))-AVERAGE(OFFSET($H$3,0,0,'Données projet'!$E$12+1,1))</f>
        <v>155.96038817644694</v>
      </c>
      <c r="CE48" s="62">
        <f t="shared" si="40"/>
        <v>225.49641371517163</v>
      </c>
      <c r="CF48" s="16">
        <f>IF(ISNA(VLOOKUP(A48,'Données projet'!$A$113:$I$133,3,0)),0,VLOOKUP(A48,'Données projet'!$A$113:$I$133,3,0))</f>
        <v>6</v>
      </c>
      <c r="CG48" s="16">
        <f>IF(ISNA(VLOOKUP(A48,'Données projet'!$A$113:$I$133,4,0)),0,VLOOKUP(A48,'Données projet'!$A$113:$I$133,4,0))</f>
        <v>28</v>
      </c>
      <c r="CH48" s="17">
        <f>IF(ISNA(VLOOKUP(A48,'Données projet'!$A$113:$I$133,5,0)),0%,VLOOKUP(A48,'Données projet'!$A$113:$I$133,5,0)*VLOOKUP('Données projet'!$B$12,Paramètres!$A$1:$I$89,7,0))</f>
        <v>0.34400000000000003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17.762638348369183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17.762638348369183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207</v>
      </c>
      <c r="CR48" s="13">
        <f>VLOOKUP(A48,'Données projet'!$A$139:$I$159,9,0)</f>
        <v>7.4</v>
      </c>
      <c r="CS48" s="13">
        <f t="array" ref="CS48">INDEX(CR:CR,MIN(IF(ISNUMBER(CR48:CR244),ROW(CR48:CR244),"")))</f>
        <v>7.4</v>
      </c>
      <c r="CT48" s="13">
        <f>IF('Données projet'!$A$140&gt;35,CT47+CS48-DB47,IF(A48&lt;'Données projet'!$A$140,$CQ$205^A48,IF(A48='Données projet'!$A$140,'Données projet'!$B$140,CT47+CS48-DB47)))</f>
        <v>207.00000000000009</v>
      </c>
      <c r="CU48" s="18">
        <f>CT48*VLOOKUP('Données projet'!$B$13,Paramètres!$A$1:$I$89,3,0)*VLOOKUP('Données projet'!$B$13,Paramètres!$A$1:$I$89,5,0)</f>
        <v>135.62640000000005</v>
      </c>
      <c r="CV48" s="14">
        <f t="shared" si="41"/>
        <v>35.293231938598481</v>
      </c>
      <c r="CW48" s="22">
        <f t="shared" si="13"/>
        <v>297.68502562639242</v>
      </c>
      <c r="CX48" s="62">
        <f t="shared" si="14"/>
        <v>591.01835895972567</v>
      </c>
      <c r="CY48" s="62">
        <f ca="1">AVERAGE(OFFSET($CX$3,0,0,'Données projet'!$E$13+1,1))-AVERAGE(OFFSET($H$3,0,0,'Données projet'!$E$13+1,1))</f>
        <v>184.06691966531622</v>
      </c>
      <c r="CZ48" s="62">
        <f t="shared" si="42"/>
        <v>269.61868559913404</v>
      </c>
      <c r="DA48" s="16">
        <f>IF(ISNA(VLOOKUP(A48,'Données projet'!$A$139:$I$159,3,0)),0,VLOOKUP(A48,'Données projet'!$A$139:$I$159,3,0))</f>
        <v>8</v>
      </c>
      <c r="DB48" s="16">
        <f>IF(ISNA(VLOOKUP(A48,'Données projet'!$A$139:$I$159,4,0)),0,VLOOKUP(A48,'Données projet'!$A$139:$I$159,4,0))</f>
        <v>25</v>
      </c>
      <c r="DC48" s="17">
        <f>IF(ISNA(VLOOKUP(A48,'Données projet'!$A$139:$I$159,5,0)),0%,VLOOKUP(A48,'Données projet'!$A$139:$I$159,5,0)*VLOOKUP('Données projet'!$B$13,Paramètres!$A$1:$I$89,7,0))</f>
        <v>0.34400000000000003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14.079755008269748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14.079755008269748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158</v>
      </c>
      <c r="DM48" s="13">
        <f>VLOOKUP(A48,'Données projet'!$A$165:$I$185,9,0)</f>
        <v>8.4</v>
      </c>
      <c r="DN48" s="13">
        <f t="array" ref="DN48">INDEX(DM:DM,MIN(IF(ISNUMBER(DM48:DM244),ROW(DM48:DM244),"")))</f>
        <v>8.4</v>
      </c>
      <c r="DO48" s="13">
        <f>IF('Données projet'!$A$166&gt;35,DO47+DN48-DW47,IF(A48&lt;'Données projet'!$A$166,$DL$205^A48,IF(A48='Données projet'!$A$166,'Données projet'!$B$166,DO47+DN48-DW47)))</f>
        <v>158.00000000000006</v>
      </c>
      <c r="DP48" s="18">
        <f>DO48*VLOOKUP('Données projet'!$B$14,Paramètres!$A$1:$I$89,3,0)*VLOOKUP('Données projet'!$B$14,Paramètres!$A$1:$I$89,5,0)</f>
        <v>152.81760000000006</v>
      </c>
      <c r="DQ48" s="14">
        <f t="shared" si="43"/>
        <v>39.218200171484227</v>
      </c>
      <c r="DR48" s="22">
        <f t="shared" si="16"/>
        <v>334.46235196533513</v>
      </c>
      <c r="DS48" s="62">
        <f t="shared" si="17"/>
        <v>627.79568529866845</v>
      </c>
      <c r="DT48" s="62">
        <f ca="1">AVERAGE(OFFSET($DS$3,0,0,'Données projet'!$E$14+1,1))-AVERAGE(OFFSET($H$3,0,0,'Données projet'!$E$14+1,1))</f>
        <v>352.98835012800464</v>
      </c>
      <c r="DU48" s="62">
        <f t="shared" si="44"/>
        <v>244.45149244446094</v>
      </c>
      <c r="DV48" s="16">
        <f>IF(ISNA(VLOOKUP(A48,'Données projet'!$A$165:$I$185,3,0)),0,VLOOKUP(A48,'Données projet'!$A$165:$I$185,3,0))</f>
        <v>6</v>
      </c>
      <c r="DW48" s="16">
        <f>IF(ISNA(VLOOKUP(A48,'Données projet'!$A$165:$I$185,4,0)),0,VLOOKUP(A48,'Données projet'!$A$165:$I$185,4,0))</f>
        <v>21</v>
      </c>
      <c r="DX48" s="17">
        <f>IF(ISNA(VLOOKUP(A48,'Données projet'!$A$165:$I$185,5,0)),0%,VLOOKUP(A48,'Données projet'!$A$165:$I$185,5,0)*VLOOKUP('Données projet'!$B$14,Paramètres!$A$1:$I$89,7,0))</f>
        <v>8.6000000000000007E-2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6.6987300315202587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6.6987300315202587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187.00000000000003</v>
      </c>
      <c r="O49" s="14">
        <f>N49*VLOOKUP('Données projet'!$B$9,Paramètres!$A$1:$I$89,3,0)*VLOOKUP('Données projet'!$B$9,Paramètres!$A$1:$I$89,5,0)</f>
        <v>169.19760000000002</v>
      </c>
      <c r="P49" s="14">
        <f t="shared" si="33"/>
        <v>42.910263223432885</v>
      </c>
      <c r="Q49" s="22">
        <f t="shared" si="53"/>
        <v>369.42119511414558</v>
      </c>
      <c r="R49" s="62">
        <f t="shared" si="0"/>
        <v>662.75452844747883</v>
      </c>
      <c r="S49" s="62">
        <f ca="1">AVERAGE(OFFSET($R$3,0,0,'Données projet'!$E$9+1,1))-AVERAGE(OFFSET($H$3,0,0,'Données projet'!$E$9+1,1))</f>
        <v>405.75542653954562</v>
      </c>
      <c r="T49" s="62">
        <f t="shared" si="34"/>
        <v>278.21741231699929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8.1915608009159868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8.1915608009159868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5.6</v>
      </c>
      <c r="AI49" s="14">
        <f>IF('Données projet'!$A$62&gt;35,AI48+AH49-AQ48,IF(A49&lt;'Données projet'!$A$62,$AF$205^A49,IF(A49='Données projet'!$A$62,'Données projet'!$B$62,AI48+AH49-AQ48)))</f>
        <v>98.59999999999998</v>
      </c>
      <c r="AJ49" s="14">
        <f>AI49*VLOOKUP('Données projet'!$B$10,Paramètres!$A$1:$I$89,3,0)*VLOOKUP('Données projet'!$B$10,Paramètres!$A$1:$I$89,5,0)</f>
        <v>76.907999999999987</v>
      </c>
      <c r="AK49" s="14">
        <f t="shared" si="35"/>
        <v>21.379448490435635</v>
      </c>
      <c r="AL49" s="22">
        <f t="shared" si="4"/>
        <v>171.18397278750868</v>
      </c>
      <c r="AM49" s="62">
        <f t="shared" si="5"/>
        <v>464.51730612084202</v>
      </c>
      <c r="AN49" s="62">
        <f ca="1">AVERAGE(OFFSET($AM$3,0,0,'Données projet'!$E$10+1,1))-AVERAGE(OFFSET($H$3,0,0,'Données projet'!$E$10+1,1))</f>
        <v>216.57715548138577</v>
      </c>
      <c r="AO49" s="62">
        <f t="shared" si="36"/>
        <v>131.89900255449828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2.714975100222508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2.714975100222508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10.375</v>
      </c>
      <c r="BD49" s="13">
        <f>IF('Données projet'!$A$88&gt;35,BD48+BC49-BL48,IF(A49&lt;'Données projet'!$A$88,$BA$205^A49,IF(A49='Données projet'!$A$88,'Données projet'!$B$88,BD48+BC49-BL48)))</f>
        <v>207.74999999999991</v>
      </c>
      <c r="BE49" s="14">
        <f>BD49*VLOOKUP('Données projet'!$B$11,Paramètres!$A$1:$I$89,3,0)*VLOOKUP('Données projet'!$B$11,Paramètres!$A$1:$I$89,5,0)</f>
        <v>162.04499999999993</v>
      </c>
      <c r="BF49" s="14">
        <f t="shared" si="37"/>
        <v>41.303429372463391</v>
      </c>
      <c r="BG49" s="22">
        <f t="shared" si="7"/>
        <v>354.16518115704025</v>
      </c>
      <c r="BH49" s="62">
        <f t="shared" si="8"/>
        <v>647.49851449037351</v>
      </c>
      <c r="BI49" s="62">
        <f ca="1">AVERAGE(OFFSET($BH$3,0,0,'Données projet'!$E$11+1,1))-AVERAGE(OFFSET($H$3,0,0,'Données projet'!$E$11+1,1))</f>
        <v>314.33416150877952</v>
      </c>
      <c r="BJ49" s="62">
        <f t="shared" si="38"/>
        <v>283.48738729114024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12.580660316435161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12.580660316435161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11</v>
      </c>
      <c r="BY49" s="13">
        <f>IF('Données projet'!$A$114&gt;35,BY48+BX49-CG48,IF(A49&lt;'Données projet'!$A$114,$BV$205^A49,IF(A49='Données projet'!$A$114,'Données projet'!$B$114,BY48+BX49-CG48)))</f>
        <v>173.00000000000003</v>
      </c>
      <c r="BZ49" s="14">
        <f>BY49*VLOOKUP('Données projet'!$B$12,Paramètres!$A$1:$I$89,3,0)*VLOOKUP('Données projet'!$B$12,Paramètres!$A$1:$I$89,5,0)</f>
        <v>126.84360000000001</v>
      </c>
      <c r="CA49" s="14">
        <f t="shared" si="39"/>
        <v>33.26596788929173</v>
      </c>
      <c r="CB49" s="22">
        <f t="shared" si="10"/>
        <v>278.85749740718308</v>
      </c>
      <c r="CC49" s="62">
        <f t="shared" si="11"/>
        <v>572.19083074051639</v>
      </c>
      <c r="CD49" s="62">
        <f ca="1">AVERAGE(OFFSET($CC$3,0,0,'Données projet'!$E$12+1,1))-AVERAGE(OFFSET($H$3,0,0,'Données projet'!$E$12+1,1))</f>
        <v>155.96038817644694</v>
      </c>
      <c r="CE49" s="62">
        <f t="shared" si="40"/>
        <v>225.49641371517163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17.414323844497275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17.414323844497275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6.6</v>
      </c>
      <c r="CT49" s="13">
        <f>IF('Données projet'!$A$140&gt;35,CT48+CS49-DB48,IF(A49&lt;'Données projet'!$A$140,$CQ$205^A49,IF(A49='Données projet'!$A$140,'Données projet'!$B$140,CT48+CS49-DB48)))</f>
        <v>188.60000000000008</v>
      </c>
      <c r="CU49" s="18">
        <f>CT49*VLOOKUP('Données projet'!$B$13,Paramètres!$A$1:$I$89,3,0)*VLOOKUP('Données projet'!$B$13,Paramètres!$A$1:$I$89,5,0)</f>
        <v>123.57072000000005</v>
      </c>
      <c r="CV49" s="14">
        <f t="shared" si="41"/>
        <v>32.506384557027701</v>
      </c>
      <c r="CW49" s="22">
        <f t="shared" si="13"/>
        <v>271.83429043682332</v>
      </c>
      <c r="CX49" s="62">
        <f t="shared" si="14"/>
        <v>565.16762377015664</v>
      </c>
      <c r="CY49" s="62">
        <f ca="1">AVERAGE(OFFSET($CX$3,0,0,'Données projet'!$E$13+1,1))-AVERAGE(OFFSET($H$3,0,0,'Données projet'!$E$13+1,1))</f>
        <v>184.06691966531622</v>
      </c>
      <c r="CZ49" s="62">
        <f t="shared" si="42"/>
        <v>269.61868559913404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13.803659600360158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13.803659600360158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8.1999999999999993</v>
      </c>
      <c r="DO49" s="13">
        <f>IF('Données projet'!$A$166&gt;35,DO48+DN49-DW48,IF(A49&lt;'Données projet'!$A$166,$DL$205^A49,IF(A49='Données projet'!$A$166,'Données projet'!$B$166,DO48+DN49-DW48)))</f>
        <v>145.20000000000005</v>
      </c>
      <c r="DP49" s="18">
        <f>DO49*VLOOKUP('Données projet'!$B$14,Paramètres!$A$1:$I$89,3,0)*VLOOKUP('Données projet'!$B$14,Paramètres!$A$1:$I$89,5,0)</f>
        <v>140.43744000000004</v>
      </c>
      <c r="DQ49" s="14">
        <f t="shared" si="43"/>
        <v>36.397198653986358</v>
      </c>
      <c r="DR49" s="22">
        <f t="shared" si="16"/>
        <v>307.98699565569297</v>
      </c>
      <c r="DS49" s="62">
        <f t="shared" si="17"/>
        <v>601.32032898902628</v>
      </c>
      <c r="DT49" s="62">
        <f ca="1">AVERAGE(OFFSET($DS$3,0,0,'Données projet'!$E$14+1,1))-AVERAGE(OFFSET($H$3,0,0,'Données projet'!$E$14+1,1))</f>
        <v>352.98835012800464</v>
      </c>
      <c r="DU49" s="62">
        <f t="shared" si="44"/>
        <v>244.45149244446094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6.5673720214240241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6.5673720214240241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198.00000000000003</v>
      </c>
      <c r="O50" s="14">
        <f>N50*VLOOKUP('Données projet'!$B$9,Paramètres!$A$1:$I$89,3,0)*VLOOKUP('Données projet'!$B$9,Paramètres!$A$1:$I$89,5,0)</f>
        <v>179.15040000000002</v>
      </c>
      <c r="P50" s="14">
        <f t="shared" si="33"/>
        <v>45.133113803437304</v>
      </c>
      <c r="Q50" s="22">
        <f t="shared" si="53"/>
        <v>390.62711987431999</v>
      </c>
      <c r="R50" s="62">
        <f t="shared" si="0"/>
        <v>683.96045320765325</v>
      </c>
      <c r="S50" s="62">
        <f ca="1">AVERAGE(OFFSET($R$3,0,0,'Données projet'!$E$9+1,1))-AVERAGE(OFFSET($H$3,0,0,'Données projet'!$E$9+1,1))</f>
        <v>405.75542653954562</v>
      </c>
      <c r="T50" s="62">
        <f t="shared" si="34"/>
        <v>278.21741231699929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8.0309292899687641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8.0309292899687641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5.6</v>
      </c>
      <c r="AI50" s="14">
        <f>IF('Données projet'!$A$62&gt;35,AI49+AH50-AQ49,IF(A50&lt;'Données projet'!$A$62,$AF$205^A50,IF(A50='Données projet'!$A$62,'Données projet'!$B$62,AI49+AH50-AQ49)))</f>
        <v>104.19999999999997</v>
      </c>
      <c r="AJ50" s="14">
        <f>AI50*VLOOKUP('Données projet'!$B$10,Paramètres!$A$1:$I$89,3,0)*VLOOKUP('Données projet'!$B$10,Paramètres!$A$1:$I$89,5,0)</f>
        <v>81.275999999999982</v>
      </c>
      <c r="AK50" s="14">
        <f t="shared" si="35"/>
        <v>22.448884850933901</v>
      </c>
      <c r="AL50" s="22">
        <f t="shared" si="4"/>
        <v>180.65417444870982</v>
      </c>
      <c r="AM50" s="62">
        <f t="shared" si="5"/>
        <v>473.98750778204317</v>
      </c>
      <c r="AN50" s="62">
        <f ca="1">AVERAGE(OFFSET($AM$3,0,0,'Données projet'!$E$10+1,1))-AVERAGE(OFFSET($H$3,0,0,'Données projet'!$E$10+1,1))</f>
        <v>216.57715548138577</v>
      </c>
      <c r="AO50" s="62">
        <f t="shared" si="36"/>
        <v>131.89900255449828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2.6617360944784423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2.6617360944784423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10.375</v>
      </c>
      <c r="BD50" s="13">
        <f>IF('Données projet'!$A$88&gt;35,BD49+BC50-BL49,IF(A50&lt;'Données projet'!$A$88,$BA$205^A50,IF(A50='Données projet'!$A$88,'Données projet'!$B$88,BD49+BC50-BL49)))</f>
        <v>218.12499999999991</v>
      </c>
      <c r="BE50" s="14">
        <f>BD50*VLOOKUP('Données projet'!$B$11,Paramètres!$A$1:$I$89,3,0)*VLOOKUP('Données projet'!$B$11,Paramètres!$A$1:$I$89,5,0)</f>
        <v>170.13749999999993</v>
      </c>
      <c r="BF50" s="14">
        <f t="shared" si="37"/>
        <v>43.120817562072375</v>
      </c>
      <c r="BG50" s="22">
        <f t="shared" si="7"/>
        <v>371.42490308727588</v>
      </c>
      <c r="BH50" s="62">
        <f t="shared" si="8"/>
        <v>664.75823642060914</v>
      </c>
      <c r="BI50" s="62">
        <f ca="1">AVERAGE(OFFSET($BH$3,0,0,'Données projet'!$E$11+1,1))-AVERAGE(OFFSET($H$3,0,0,'Données projet'!$E$11+1,1))</f>
        <v>314.33416150877952</v>
      </c>
      <c r="BJ50" s="62">
        <f t="shared" si="38"/>
        <v>283.48738729114024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12.33396124107497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12.33396124107497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11</v>
      </c>
      <c r="BY50" s="13">
        <f>IF('Données projet'!$A$114&gt;35,BY49+BX50-CG49,IF(A50&lt;'Données projet'!$A$114,$BV$205^A50,IF(A50='Données projet'!$A$114,'Données projet'!$B$114,BY49+BX50-CG49)))</f>
        <v>184.00000000000003</v>
      </c>
      <c r="BZ50" s="14">
        <f>BY50*VLOOKUP('Données projet'!$B$12,Paramètres!$A$1:$I$89,3,0)*VLOOKUP('Données projet'!$B$12,Paramètres!$A$1:$I$89,5,0)</f>
        <v>134.90880000000001</v>
      </c>
      <c r="CA50" s="14">
        <f t="shared" si="39"/>
        <v>35.128180500859067</v>
      </c>
      <c r="CB50" s="22">
        <f t="shared" si="10"/>
        <v>296.14774103899623</v>
      </c>
      <c r="CC50" s="62">
        <f t="shared" si="11"/>
        <v>589.48107437232954</v>
      </c>
      <c r="CD50" s="62">
        <f ca="1">AVERAGE(OFFSET($CC$3,0,0,'Données projet'!$E$12+1,1))-AVERAGE(OFFSET($H$3,0,0,'Données projet'!$E$12+1,1))</f>
        <v>155.96038817644694</v>
      </c>
      <c r="CE50" s="62">
        <f t="shared" si="40"/>
        <v>225.49641371517163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17.072839575595424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17.072839575595424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6.6</v>
      </c>
      <c r="CT50" s="13">
        <f>IF('Données projet'!$A$140&gt;35,CT49+CS50-DB49,IF(A50&lt;'Données projet'!$A$140,$CQ$205^A50,IF(A50='Données projet'!$A$140,'Données projet'!$B$140,CT49+CS50-DB49)))</f>
        <v>195.20000000000007</v>
      </c>
      <c r="CU50" s="18">
        <f>CT50*VLOOKUP('Données projet'!$B$13,Paramètres!$A$1:$I$89,3,0)*VLOOKUP('Données projet'!$B$13,Paramètres!$A$1:$I$89,5,0)</f>
        <v>127.89504000000004</v>
      </c>
      <c r="CV50" s="14">
        <f t="shared" si="41"/>
        <v>33.509503727991913</v>
      </c>
      <c r="CW50" s="22">
        <f t="shared" si="13"/>
        <v>281.11291365958601</v>
      </c>
      <c r="CX50" s="62">
        <f t="shared" si="14"/>
        <v>574.44624699291933</v>
      </c>
      <c r="CY50" s="62">
        <f ca="1">AVERAGE(OFFSET($CX$3,0,0,'Données projet'!$E$13+1,1))-AVERAGE(OFFSET($H$3,0,0,'Données projet'!$E$13+1,1))</f>
        <v>184.06691966531622</v>
      </c>
      <c r="CZ50" s="62">
        <f t="shared" si="42"/>
        <v>269.61868559913404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13.532978254998104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13.532978254998104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8.1999999999999993</v>
      </c>
      <c r="DO50" s="13">
        <f>IF('Données projet'!$A$166&gt;35,DO49+DN50-DW49,IF(A50&lt;'Données projet'!$A$166,$DL$205^A50,IF(A50='Données projet'!$A$166,'Données projet'!$B$166,DO49+DN50-DW49)))</f>
        <v>153.40000000000003</v>
      </c>
      <c r="DP50" s="18">
        <f>DO50*VLOOKUP('Données projet'!$B$14,Paramètres!$A$1:$I$89,3,0)*VLOOKUP('Données projet'!$B$14,Paramètres!$A$1:$I$89,5,0)</f>
        <v>148.36848000000003</v>
      </c>
      <c r="DQ50" s="14">
        <f t="shared" si="43"/>
        <v>38.207581183185901</v>
      </c>
      <c r="DR50" s="22">
        <f t="shared" si="16"/>
        <v>324.95330656071548</v>
      </c>
      <c r="DS50" s="62">
        <f t="shared" si="17"/>
        <v>618.28663989404879</v>
      </c>
      <c r="DT50" s="62">
        <f ca="1">AVERAGE(OFFSET($DS$3,0,0,'Données projet'!$E$14+1,1))-AVERAGE(OFFSET($H$3,0,0,'Données projet'!$E$14+1,1))</f>
        <v>352.98835012800464</v>
      </c>
      <c r="DU50" s="62">
        <f t="shared" si="44"/>
        <v>244.45149244446094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6.4385898617853021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6.4385898617853021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209.00000000000003</v>
      </c>
      <c r="O51" s="14">
        <f>N51*VLOOKUP('Données projet'!$B$9,Paramètres!$A$1:$I$89,3,0)*VLOOKUP('Données projet'!$B$9,Paramètres!$A$1:$I$89,5,0)</f>
        <v>189.10320000000002</v>
      </c>
      <c r="P51" s="14">
        <f t="shared" si="33"/>
        <v>47.34162854278712</v>
      </c>
      <c r="Q51" s="22">
        <f t="shared" si="53"/>
        <v>411.80807637868764</v>
      </c>
      <c r="R51" s="62">
        <f t="shared" si="0"/>
        <v>705.14140971202096</v>
      </c>
      <c r="S51" s="62">
        <f ca="1">AVERAGE(OFFSET($R$3,0,0,'Données projet'!$E$9+1,1))-AVERAGE(OFFSET($H$3,0,0,'Données projet'!$E$9+1,1))</f>
        <v>405.75542653954562</v>
      </c>
      <c r="T51" s="62">
        <f t="shared" si="34"/>
        <v>278.21741231699929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7.8734476649756679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7.8734476649756679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5.6</v>
      </c>
      <c r="AI51" s="14">
        <f>IF('Données projet'!$A$62&gt;35,AI50+AH51-AQ50,IF(A51&lt;'Données projet'!$A$62,$AF$205^A51,IF(A51='Données projet'!$A$62,'Données projet'!$B$62,AI50+AH51-AQ50)))</f>
        <v>109.79999999999997</v>
      </c>
      <c r="AJ51" s="14">
        <f>AI51*VLOOKUP('Données projet'!$B$10,Paramètres!$A$1:$I$89,3,0)*VLOOKUP('Données projet'!$B$10,Paramètres!$A$1:$I$89,5,0)</f>
        <v>85.643999999999977</v>
      </c>
      <c r="AK51" s="14">
        <f t="shared" si="35"/>
        <v>23.511648669822069</v>
      </c>
      <c r="AL51" s="22">
        <f t="shared" si="4"/>
        <v>190.11275476660671</v>
      </c>
      <c r="AM51" s="62">
        <f t="shared" si="5"/>
        <v>483.44608809994003</v>
      </c>
      <c r="AN51" s="62">
        <f ca="1">AVERAGE(OFFSET($AM$3,0,0,'Données projet'!$E$10+1,1))-AVERAGE(OFFSET($H$3,0,0,'Données projet'!$E$10+1,1))</f>
        <v>216.57715548138577</v>
      </c>
      <c r="AO51" s="62">
        <f t="shared" si="36"/>
        <v>131.89900255449828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2.6095410731644306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2.6095410731644306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10.375</v>
      </c>
      <c r="BD51" s="13">
        <f>IF('Données projet'!$A$88&gt;35,BD50+BC51-BL50,IF(A51&lt;'Données projet'!$A$88,$BA$205^A51,IF(A51='Données projet'!$A$88,'Données projet'!$B$88,BD50+BC51-BL50)))</f>
        <v>228.49999999999991</v>
      </c>
      <c r="BE51" s="14">
        <f>BD51*VLOOKUP('Données projet'!$B$11,Paramètres!$A$1:$I$89,3,0)*VLOOKUP('Données projet'!$B$11,Paramètres!$A$1:$I$89,5,0)</f>
        <v>178.22999999999993</v>
      </c>
      <c r="BF51" s="14">
        <f t="shared" si="37"/>
        <v>44.928167580487852</v>
      </c>
      <c r="BG51" s="22">
        <f t="shared" si="7"/>
        <v>388.66714186934951</v>
      </c>
      <c r="BH51" s="62">
        <f t="shared" si="8"/>
        <v>682.00047520268276</v>
      </c>
      <c r="BI51" s="62">
        <f ca="1">AVERAGE(OFFSET($BH$3,0,0,'Données projet'!$E$11+1,1))-AVERAGE(OFFSET($H$3,0,0,'Données projet'!$E$11+1,1))</f>
        <v>314.33416150877952</v>
      </c>
      <c r="BJ51" s="62">
        <f t="shared" si="38"/>
        <v>283.48738729114024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12.092099784111015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12.092099784111015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11</v>
      </c>
      <c r="BY51" s="13">
        <f>IF('Données projet'!$A$114&gt;35,BY50+BX51-CG50,IF(A51&lt;'Données projet'!$A$114,$BV$205^A51,IF(A51='Données projet'!$A$114,'Données projet'!$B$114,BY50+BX51-CG50)))</f>
        <v>195.00000000000003</v>
      </c>
      <c r="BZ51" s="14">
        <f>BY51*VLOOKUP('Données projet'!$B$12,Paramètres!$A$1:$I$89,3,0)*VLOOKUP('Données projet'!$B$12,Paramètres!$A$1:$I$89,5,0)</f>
        <v>142.97400000000002</v>
      </c>
      <c r="CA51" s="14">
        <f t="shared" si="39"/>
        <v>36.977471400949995</v>
      </c>
      <c r="CB51" s="22">
        <f t="shared" si="10"/>
        <v>313.41547935665466</v>
      </c>
      <c r="CC51" s="62">
        <f t="shared" si="11"/>
        <v>606.74881268998797</v>
      </c>
      <c r="CD51" s="62">
        <f ca="1">AVERAGE(OFFSET($CC$3,0,0,'Données projet'!$E$12+1,1))-AVERAGE(OFFSET($H$3,0,0,'Données projet'!$E$12+1,1))</f>
        <v>155.96038817644694</v>
      </c>
      <c r="CE51" s="62">
        <f t="shared" si="40"/>
        <v>225.49641371517163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16.7380516049219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16.7380516049219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6.6</v>
      </c>
      <c r="CT51" s="13">
        <f>IF('Données projet'!$A$140&gt;35,CT50+CS51-DB50,IF(A51&lt;'Données projet'!$A$140,$CQ$205^A51,IF(A51='Données projet'!$A$140,'Données projet'!$B$140,CT50+CS51-DB50)))</f>
        <v>201.80000000000007</v>
      </c>
      <c r="CU51" s="18">
        <f>CT51*VLOOKUP('Données projet'!$B$13,Paramètres!$A$1:$I$89,3,0)*VLOOKUP('Données projet'!$B$13,Paramètres!$A$1:$I$89,5,0)</f>
        <v>132.21936000000005</v>
      </c>
      <c r="CV51" s="14">
        <f t="shared" si="41"/>
        <v>34.508681932648301</v>
      </c>
      <c r="CW51" s="22">
        <f t="shared" si="13"/>
        <v>290.3846730326959</v>
      </c>
      <c r="CX51" s="62">
        <f t="shared" si="14"/>
        <v>583.71800636602916</v>
      </c>
      <c r="CY51" s="62">
        <f ca="1">AVERAGE(OFFSET($CX$3,0,0,'Données projet'!$E$13+1,1))-AVERAGE(OFFSET($H$3,0,0,'Données projet'!$E$13+1,1))</f>
        <v>184.06691966531622</v>
      </c>
      <c r="CZ51" s="62">
        <f t="shared" si="42"/>
        <v>269.61868559913404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13.267604805719282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13.267604805719282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8.1999999999999993</v>
      </c>
      <c r="DO51" s="13">
        <f>IF('Données projet'!$A$166&gt;35,DO50+DN51-DW50,IF(A51&lt;'Données projet'!$A$166,$DL$205^A51,IF(A51='Données projet'!$A$166,'Données projet'!$B$166,DO50+DN51-DW50)))</f>
        <v>161.60000000000002</v>
      </c>
      <c r="DP51" s="18">
        <f>DO51*VLOOKUP('Données projet'!$B$14,Paramètres!$A$1:$I$89,3,0)*VLOOKUP('Données projet'!$B$14,Paramètres!$A$1:$I$89,5,0)</f>
        <v>156.29952000000003</v>
      </c>
      <c r="DQ51" s="14">
        <f t="shared" si="43"/>
        <v>40.006728538728431</v>
      </c>
      <c r="DR51" s="22">
        <f t="shared" si="16"/>
        <v>341.90004953828537</v>
      </c>
      <c r="DS51" s="62">
        <f t="shared" si="17"/>
        <v>635.23338287161869</v>
      </c>
      <c r="DT51" s="62">
        <f ca="1">AVERAGE(OFFSET($DS$3,0,0,'Données projet'!$E$14+1,1))-AVERAGE(OFFSET($H$3,0,0,'Données projet'!$E$14+1,1))</f>
        <v>352.98835012800464</v>
      </c>
      <c r="DU51" s="62">
        <f t="shared" si="44"/>
        <v>244.45149244446094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6.3123330417477339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6.3123330417477339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220.00000000000003</v>
      </c>
      <c r="O52" s="14">
        <f>N52*VLOOKUP('Données projet'!$B$9,Paramètres!$A$1:$I$89,3,0)*VLOOKUP('Données projet'!$B$9,Paramètres!$A$1:$I$89,5,0)</f>
        <v>199.05600000000001</v>
      </c>
      <c r="P52" s="14">
        <f t="shared" si="33"/>
        <v>49.536648006253934</v>
      </c>
      <c r="Q52" s="22">
        <f t="shared" si="53"/>
        <v>432.96552861089231</v>
      </c>
      <c r="R52" s="62">
        <f t="shared" si="0"/>
        <v>726.29886194422556</v>
      </c>
      <c r="S52" s="62">
        <f ca="1">AVERAGE(OFFSET($R$3,0,0,'Données projet'!$E$9+1,1))-AVERAGE(OFFSET($H$3,0,0,'Données projet'!$E$9+1,1))</f>
        <v>405.75542653954562</v>
      </c>
      <c r="T52" s="62">
        <f t="shared" si="34"/>
        <v>278.21741231699929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7.7190541585943802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7.7190541585943802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5.6</v>
      </c>
      <c r="AI52" s="14">
        <f>IF('Données projet'!$A$62&gt;35,AI51+AH52-AQ51,IF(A52&lt;'Données projet'!$A$62,$AF$205^A52,IF(A52='Données projet'!$A$62,'Données projet'!$B$62,AI51+AH52-AQ51)))</f>
        <v>115.39999999999996</v>
      </c>
      <c r="AJ52" s="14">
        <f>AI52*VLOOKUP('Données projet'!$B$10,Paramètres!$A$1:$I$89,3,0)*VLOOKUP('Données projet'!$B$10,Paramètres!$A$1:$I$89,5,0)</f>
        <v>90.011999999999972</v>
      </c>
      <c r="AK52" s="14">
        <f t="shared" si="35"/>
        <v>24.568119082492863</v>
      </c>
      <c r="AL52" s="22">
        <f t="shared" si="4"/>
        <v>199.56037406867503</v>
      </c>
      <c r="AM52" s="62">
        <f t="shared" si="5"/>
        <v>492.89370740200832</v>
      </c>
      <c r="AN52" s="62">
        <f ca="1">AVERAGE(OFFSET($AM$3,0,0,'Données projet'!$E$10+1,1))-AVERAGE(OFFSET($H$3,0,0,'Données projet'!$E$10+1,1))</f>
        <v>216.57715548138577</v>
      </c>
      <c r="AO52" s="62">
        <f t="shared" si="36"/>
        <v>131.89900255449828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2.5583695643825672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2.5583695643825672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10.375</v>
      </c>
      <c r="BD52" s="13">
        <f>IF('Données projet'!$A$88&gt;35,BD51+BC52-BL51,IF(A52&lt;'Données projet'!$A$88,$BA$205^A52,IF(A52='Données projet'!$A$88,'Données projet'!$B$88,BD51+BC52-BL51)))</f>
        <v>238.87499999999991</v>
      </c>
      <c r="BE52" s="14">
        <f>BD52*VLOOKUP('Données projet'!$B$11,Paramètres!$A$1:$I$89,3,0)*VLOOKUP('Données projet'!$B$11,Paramètres!$A$1:$I$89,5,0)</f>
        <v>186.32249999999993</v>
      </c>
      <c r="BF52" s="14">
        <f t="shared" si="37"/>
        <v>46.725987276254116</v>
      </c>
      <c r="BG52" s="22">
        <f t="shared" si="7"/>
        <v>405.8927820061424</v>
      </c>
      <c r="BH52" s="62">
        <f t="shared" si="8"/>
        <v>699.22611533947565</v>
      </c>
      <c r="BI52" s="62">
        <f ca="1">AVERAGE(OFFSET($BH$3,0,0,'Données projet'!$E$11+1,1))-AVERAGE(OFFSET($H$3,0,0,'Données projet'!$E$11+1,1))</f>
        <v>314.33416150877952</v>
      </c>
      <c r="BJ52" s="62">
        <f t="shared" si="38"/>
        <v>283.48738729114024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11.854981082797201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11.854981082797201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11</v>
      </c>
      <c r="BY52" s="13">
        <f>IF('Données projet'!$A$114&gt;35,BY51+BX52-CG51,IF(A52&lt;'Données projet'!$A$114,$BV$205^A52,IF(A52='Données projet'!$A$114,'Données projet'!$B$114,BY51+BX52-CG51)))</f>
        <v>206.00000000000003</v>
      </c>
      <c r="BZ52" s="14">
        <f>BY52*VLOOKUP('Données projet'!$B$12,Paramètres!$A$1:$I$89,3,0)*VLOOKUP('Données projet'!$B$12,Paramètres!$A$1:$I$89,5,0)</f>
        <v>151.03920000000002</v>
      </c>
      <c r="CA52" s="14">
        <f t="shared" si="39"/>
        <v>38.814652571726079</v>
      </c>
      <c r="CB52" s="22">
        <f t="shared" si="10"/>
        <v>330.66212656242288</v>
      </c>
      <c r="CC52" s="62">
        <f t="shared" si="11"/>
        <v>623.9954598957562</v>
      </c>
      <c r="CD52" s="62">
        <f ca="1">AVERAGE(OFFSET($CC$3,0,0,'Données projet'!$E$12+1,1))-AVERAGE(OFFSET($H$3,0,0,'Données projet'!$E$12+1,1))</f>
        <v>155.96038817644694</v>
      </c>
      <c r="CE52" s="62">
        <f t="shared" si="40"/>
        <v>225.49641371517163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16.409828622152784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16.409828622152784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6.6</v>
      </c>
      <c r="CT52" s="13">
        <f>IF('Données projet'!$A$140&gt;35,CT51+CS52-DB51,IF(A52&lt;'Données projet'!$A$140,$CQ$205^A52,IF(A52='Données projet'!$A$140,'Données projet'!$B$140,CT51+CS52-DB51)))</f>
        <v>208.40000000000006</v>
      </c>
      <c r="CU52" s="18">
        <f>CT52*VLOOKUP('Données projet'!$B$13,Paramètres!$A$1:$I$89,3,0)*VLOOKUP('Données projet'!$B$13,Paramètres!$A$1:$I$89,5,0)</f>
        <v>136.54368000000002</v>
      </c>
      <c r="CV52" s="14">
        <f t="shared" si="41"/>
        <v>35.504062844328153</v>
      </c>
      <c r="CW52" s="22">
        <f t="shared" si="13"/>
        <v>299.64981878720488</v>
      </c>
      <c r="CX52" s="62">
        <f t="shared" si="14"/>
        <v>592.98315212053819</v>
      </c>
      <c r="CY52" s="62">
        <f ca="1">AVERAGE(OFFSET($CX$3,0,0,'Données projet'!$E$13+1,1))-AVERAGE(OFFSET($H$3,0,0,'Données projet'!$E$13+1,1))</f>
        <v>184.06691966531622</v>
      </c>
      <c r="CZ52" s="62">
        <f t="shared" si="42"/>
        <v>269.61868559913404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13.007435167918997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13.007435167918997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8.1999999999999993</v>
      </c>
      <c r="DO52" s="13">
        <f>IF('Données projet'!$A$166&gt;35,DO51+DN52-DW51,IF(A52&lt;'Données projet'!$A$166,$DL$205^A52,IF(A52='Données projet'!$A$166,'Données projet'!$B$166,DO51+DN52-DW51)))</f>
        <v>169.8</v>
      </c>
      <c r="DP52" s="18">
        <f>DO52*VLOOKUP('Données projet'!$B$14,Paramètres!$A$1:$I$89,3,0)*VLOOKUP('Données projet'!$B$14,Paramètres!$A$1:$I$89,5,0)</f>
        <v>164.23056000000003</v>
      </c>
      <c r="DQ52" s="14">
        <f t="shared" si="43"/>
        <v>41.795275864636551</v>
      </c>
      <c r="DR52" s="22">
        <f t="shared" si="16"/>
        <v>358.82833079757535</v>
      </c>
      <c r="DS52" s="62">
        <f t="shared" si="17"/>
        <v>652.16166413090866</v>
      </c>
      <c r="DT52" s="62">
        <f ca="1">AVERAGE(OFFSET($DS$3,0,0,'Données projet'!$E$14+1,1))-AVERAGE(OFFSET($H$3,0,0,'Données projet'!$E$14+1,1))</f>
        <v>352.98835012800464</v>
      </c>
      <c r="DU52" s="62">
        <f t="shared" si="44"/>
        <v>244.45149244446094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6.1885520409420467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6.1885520409420467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231.00000000000003</v>
      </c>
      <c r="O53" s="14">
        <f>N53*VLOOKUP('Données projet'!$B$9,Paramètres!$A$1:$I$89,3,0)*VLOOKUP('Données projet'!$B$9,Paramètres!$A$1:$I$89,5,0)</f>
        <v>209.00880000000004</v>
      </c>
      <c r="P53" s="14">
        <f t="shared" si="33"/>
        <v>51.718923953824252</v>
      </c>
      <c r="Q53" s="22">
        <f t="shared" si="53"/>
        <v>454.10078588624395</v>
      </c>
      <c r="R53" s="62">
        <f t="shared" si="0"/>
        <v>747.43411921957727</v>
      </c>
      <c r="S53" s="62">
        <f ca="1">AVERAGE(OFFSET($R$3,0,0,'Données projet'!$E$9+1,1))-AVERAGE(OFFSET($H$3,0,0,'Données projet'!$E$9+1,1))</f>
        <v>405.75542653954562</v>
      </c>
      <c r="T53" s="62">
        <f t="shared" si="34"/>
        <v>278.21741231699929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28</v>
      </c>
      <c r="W53" s="17">
        <f>IF(ISNA(VLOOKUP(A53,'Données projet'!$A$35:$I$55,5,0)),0%,VLOOKUP(A53,'Données projet'!$A$35:$I$55,5,0)*VLOOKUP('Données projet'!$B$9,Paramètres!$A$1:$I$89,7,0))</f>
        <v>0.17200000000000001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12.384793965419696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12.384793965419696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121</v>
      </c>
      <c r="AG53" s="13">
        <f>VLOOKUP(A53,'Données projet'!$A$61:$I$81,9,0)</f>
        <v>5.6</v>
      </c>
      <c r="AH53" s="13">
        <f t="array" ref="AH53">INDEX(AG:AG,MIN(IF(ISNUMBER(AG53:AG249),ROW(AG53:AG249),"")))</f>
        <v>5.6</v>
      </c>
      <c r="AI53" s="14">
        <f>IF('Données projet'!$A$62&gt;35,AI52+AH53-AQ52,IF(A53&lt;'Données projet'!$A$62,$AF$205^A53,IF(A53='Données projet'!$A$62,'Données projet'!$B$62,AI52+AH53-AQ52)))</f>
        <v>120.99999999999996</v>
      </c>
      <c r="AJ53" s="14">
        <f>AI53*VLOOKUP('Données projet'!$B$10,Paramètres!$A$1:$I$89,3,0)*VLOOKUP('Données projet'!$B$10,Paramètres!$A$1:$I$89,5,0)</f>
        <v>94.379999999999967</v>
      </c>
      <c r="AK53" s="14">
        <f t="shared" si="35"/>
        <v>25.618636348883211</v>
      </c>
      <c r="AL53" s="22">
        <f t="shared" si="4"/>
        <v>208.99762497430484</v>
      </c>
      <c r="AM53" s="62">
        <f t="shared" si="5"/>
        <v>502.33095830763818</v>
      </c>
      <c r="AN53" s="62">
        <f ca="1">AVERAGE(OFFSET($AM$3,0,0,'Données projet'!$E$10+1,1))-AVERAGE(OFFSET($H$3,0,0,'Données projet'!$E$10+1,1))</f>
        <v>216.57715548138577</v>
      </c>
      <c r="AO53" s="62">
        <f t="shared" si="36"/>
        <v>131.89900255449828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14</v>
      </c>
      <c r="AR53" s="17">
        <f>IF(ISNA(VLOOKUP(A53,'Données projet'!$A$61:$I$81,5,0)),0%,VLOOKUP(A53,'Données projet'!$A$61:$I$81,5,0)*VLOOKUP('Données projet'!$B$10,Paramètres!$A$1:$I$89,7,0))</f>
        <v>0.17200000000000001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4.5845401833303461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4.5845401833303461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10.375</v>
      </c>
      <c r="BD53" s="13">
        <f>IF('Données projet'!$A$88&gt;35,BD52+BC53-BL52,IF(A53&lt;'Données projet'!$A$88,$BA$205^A53,IF(A53='Données projet'!$A$88,'Données projet'!$B$88,BD52+BC53-BL52)))</f>
        <v>249.24999999999991</v>
      </c>
      <c r="BE53" s="14">
        <f>BD53*VLOOKUP('Données projet'!$B$11,Paramètres!$A$1:$I$89,3,0)*VLOOKUP('Données projet'!$B$11,Paramètres!$A$1:$I$89,5,0)</f>
        <v>194.41499999999994</v>
      </c>
      <c r="BF53" s="14">
        <f t="shared" si="37"/>
        <v>48.514737888684927</v>
      </c>
      <c r="BG53" s="22">
        <f t="shared" si="7"/>
        <v>423.10262682279273</v>
      </c>
      <c r="BH53" s="62">
        <f t="shared" si="8"/>
        <v>716.43596015612604</v>
      </c>
      <c r="BI53" s="62">
        <f ca="1">AVERAGE(OFFSET($BH$3,0,0,'Données projet'!$E$11+1,1))-AVERAGE(OFFSET($H$3,0,0,'Données projet'!$E$11+1,1))</f>
        <v>314.33416150877952</v>
      </c>
      <c r="BJ53" s="62">
        <f t="shared" si="38"/>
        <v>283.48738729114024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11.622512134588023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11.622512134588023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217</v>
      </c>
      <c r="BW53" s="13">
        <f>VLOOKUP(A53,'Données projet'!$A$113:$I$133,9,0)</f>
        <v>11</v>
      </c>
      <c r="BX53" s="13">
        <f t="array" ref="BX53">INDEX(BW:BW,MIN(IF(ISNUMBER(BW53:BW249),ROW(BW53:BW249),"")))</f>
        <v>11</v>
      </c>
      <c r="BY53" s="13">
        <f>IF('Données projet'!$A$114&gt;35,BY52+BX53-CG52,IF(A53&lt;'Données projet'!$A$114,$BV$205^A53,IF(A53='Données projet'!$A$114,'Données projet'!$B$114,BY52+BX53-CG52)))</f>
        <v>217.00000000000003</v>
      </c>
      <c r="BZ53" s="14">
        <f>BY53*VLOOKUP('Données projet'!$B$12,Paramètres!$A$1:$I$89,3,0)*VLOOKUP('Données projet'!$B$12,Paramètres!$A$1:$I$89,5,0)</f>
        <v>159.10440000000003</v>
      </c>
      <c r="CA53" s="14">
        <f t="shared" si="39"/>
        <v>40.640444381186896</v>
      </c>
      <c r="CB53" s="22">
        <f t="shared" si="10"/>
        <v>347.88893729723378</v>
      </c>
      <c r="CC53" s="62">
        <f t="shared" si="11"/>
        <v>641.2222706305671</v>
      </c>
      <c r="CD53" s="62">
        <f ca="1">AVERAGE(OFFSET($CC$3,0,0,'Données projet'!$E$12+1,1))-AVERAGE(OFFSET($H$3,0,0,'Données projet'!$E$12+1,1))</f>
        <v>155.96038817644694</v>
      </c>
      <c r="CE53" s="62">
        <f t="shared" si="40"/>
        <v>225.49641371517163</v>
      </c>
      <c r="CF53" s="16">
        <f>IF(ISNA(VLOOKUP(A53,'Données projet'!$A$113:$I$133,3,0)),0,VLOOKUP(A53,'Données projet'!$A$113:$I$133,3,0))</f>
        <v>7</v>
      </c>
      <c r="CG53" s="16">
        <f>IF(ISNA(VLOOKUP(A53,'Données projet'!$A$113:$I$133,4,0)),0,VLOOKUP(A53,'Données projet'!$A$113:$I$133,4,0))</f>
        <v>217</v>
      </c>
      <c r="CH53" s="17">
        <f>IF(ISNA(VLOOKUP(A53,'Données projet'!$A$113:$I$133,5,0)),0%,VLOOKUP(A53,'Données projet'!$A$113:$I$133,5,0)*VLOOKUP('Données projet'!$B$12,Paramètres!$A$1:$I$89,7,0))</f>
        <v>0.38700000000000001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84.155614854330736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84.155614854330736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215</v>
      </c>
      <c r="CR53" s="13">
        <f>VLOOKUP(A53,'Données projet'!$A$139:$I$159,9,0)</f>
        <v>6.6</v>
      </c>
      <c r="CS53" s="13">
        <f t="array" ref="CS53">INDEX(CR:CR,MIN(IF(ISNUMBER(CR53:CR249),ROW(CR53:CR249),"")))</f>
        <v>6.6</v>
      </c>
      <c r="CT53" s="13">
        <f>IF('Données projet'!$A$140&gt;35,CT52+CS53-DB52,IF(A53&lt;'Données projet'!$A$140,$CQ$205^A53,IF(A53='Données projet'!$A$140,'Données projet'!$B$140,CT52+CS53-DB52)))</f>
        <v>215.00000000000006</v>
      </c>
      <c r="CU53" s="18">
        <f>CT53*VLOOKUP('Données projet'!$B$13,Paramètres!$A$1:$I$89,3,0)*VLOOKUP('Données projet'!$B$13,Paramètres!$A$1:$I$89,5,0)</f>
        <v>140.86800000000005</v>
      </c>
      <c r="CV53" s="14">
        <f t="shared" si="41"/>
        <v>36.495780519346958</v>
      </c>
      <c r="CW53" s="22">
        <f t="shared" si="13"/>
        <v>308.90858440452939</v>
      </c>
      <c r="CX53" s="62">
        <f t="shared" si="14"/>
        <v>602.24191773786265</v>
      </c>
      <c r="CY53" s="62">
        <f ca="1">AVERAGE(OFFSET($CX$3,0,0,'Données projet'!$E$13+1,1))-AVERAGE(OFFSET($H$3,0,0,'Données projet'!$E$13+1,1))</f>
        <v>184.06691966531622</v>
      </c>
      <c r="CZ53" s="62">
        <f t="shared" si="42"/>
        <v>269.61868559913404</v>
      </c>
      <c r="DA53" s="16">
        <f>IF(ISNA(VLOOKUP(A53,'Données projet'!$A$139:$I$159,3,0)),0,VLOOKUP(A53,'Données projet'!$A$139:$I$159,3,0))</f>
        <v>9</v>
      </c>
      <c r="DB53" s="16">
        <f>IF(ISNA(VLOOKUP(A53,'Données projet'!$A$139:$I$159,4,0)),0,VLOOKUP(A53,'Données projet'!$A$139:$I$159,4,0))</f>
        <v>215</v>
      </c>
      <c r="DC53" s="17">
        <f>IF(ISNA(VLOOKUP(A53,'Données projet'!$A$139:$I$159,5,0)),0%,VLOOKUP(A53,'Données projet'!$A$139:$I$159,5,0)*VLOOKUP('Données projet'!$B$13,Paramètres!$A$1:$I$89,7,0))</f>
        <v>0.38700000000000001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73.018097649134589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73.018097649134589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178</v>
      </c>
      <c r="DM53" s="13">
        <f>VLOOKUP(A53,'Données projet'!$A$165:$I$185,9,0)</f>
        <v>8.1999999999999993</v>
      </c>
      <c r="DN53" s="13">
        <f t="array" ref="DN53">INDEX(DM:DM,MIN(IF(ISNUMBER(DM53:DM249),ROW(DM53:DM249),"")))</f>
        <v>8.1999999999999993</v>
      </c>
      <c r="DO53" s="13">
        <f>IF('Données projet'!$A$166&gt;35,DO52+DN53-DW52,IF(A53&lt;'Données projet'!$A$166,$DL$205^A53,IF(A53='Données projet'!$A$166,'Données projet'!$B$166,DO52+DN53-DW52)))</f>
        <v>178</v>
      </c>
      <c r="DP53" s="18">
        <f>DO53*VLOOKUP('Données projet'!$B$14,Paramètres!$A$1:$I$89,3,0)*VLOOKUP('Données projet'!$B$14,Paramètres!$A$1:$I$89,5,0)</f>
        <v>172.16159999999999</v>
      </c>
      <c r="DQ53" s="14">
        <f t="shared" si="43"/>
        <v>43.57379349403616</v>
      </c>
      <c r="DR53" s="22">
        <f t="shared" si="16"/>
        <v>375.7391436687796</v>
      </c>
      <c r="DS53" s="62">
        <f t="shared" si="17"/>
        <v>669.07247700211292</v>
      </c>
      <c r="DT53" s="62">
        <f ca="1">AVERAGE(OFFSET($DS$3,0,0,'Données projet'!$E$14+1,1))-AVERAGE(OFFSET($H$3,0,0,'Données projet'!$E$14+1,1))</f>
        <v>352.98835012800464</v>
      </c>
      <c r="DU53" s="62">
        <f t="shared" si="44"/>
        <v>244.45149244446094</v>
      </c>
      <c r="DV53" s="16">
        <f>IF(ISNA(VLOOKUP(A53,'Données projet'!$A$165:$I$185,3,0)),0,VLOOKUP(A53,'Données projet'!$A$165:$I$185,3,0))</f>
        <v>7</v>
      </c>
      <c r="DW53" s="16">
        <f>IF(ISNA(VLOOKUP(A53,'Données projet'!$A$165:$I$185,4,0)),0,VLOOKUP(A53,'Données projet'!$A$165:$I$185,4,0))</f>
        <v>21</v>
      </c>
      <c r="DX53" s="17">
        <f>IF(ISNA(VLOOKUP(A53,'Données projet'!$A$165:$I$185,5,0)),0%,VLOOKUP(A53,'Données projet'!$A$165:$I$185,5,0)*VLOOKUP('Données projet'!$B$14,Paramètres!$A$1:$I$89,7,0))</f>
        <v>0.17200000000000001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9.9291882653795849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9.9291882653795849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213.20000000000002</v>
      </c>
      <c r="O54" s="14">
        <f>N54*VLOOKUP('Données projet'!$B$9,Paramètres!$A$1:$I$89,3,0)*VLOOKUP('Données projet'!$B$9,Paramètres!$A$1:$I$89,5,0)</f>
        <v>192.90336000000002</v>
      </c>
      <c r="P54" s="14">
        <f t="shared" si="33"/>
        <v>48.181276881765257</v>
      </c>
      <c r="Q54" s="22">
        <f t="shared" si="53"/>
        <v>419.88907590240791</v>
      </c>
      <c r="R54" s="62">
        <f t="shared" si="0"/>
        <v>713.22240923574122</v>
      </c>
      <c r="S54" s="62">
        <f ca="1">AVERAGE(OFFSET($R$3,0,0,'Données projet'!$E$9+1,1))-AVERAGE(OFFSET($H$3,0,0,'Données projet'!$E$9+1,1))</f>
        <v>405.75542653954562</v>
      </c>
      <c r="T54" s="62">
        <f t="shared" si="34"/>
        <v>278.21741231699929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12.141935709736241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12.141935709736241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5.6</v>
      </c>
      <c r="AI54" s="14">
        <f>IF('Données projet'!$A$62&gt;35,AI53+AH54-AQ53,IF(A54&lt;'Données projet'!$A$62,$AF$205^A54,IF(A54='Données projet'!$A$62,'Données projet'!$B$62,AI53+AH54-AQ53)))</f>
        <v>112.59999999999995</v>
      </c>
      <c r="AJ54" s="14">
        <f>AI54*VLOOKUP('Données projet'!$B$10,Paramètres!$A$1:$I$89,3,0)*VLOOKUP('Données projet'!$B$10,Paramètres!$A$1:$I$89,5,0)</f>
        <v>87.82799999999996</v>
      </c>
      <c r="AK54" s="14">
        <f t="shared" si="35"/>
        <v>24.040648445778626</v>
      </c>
      <c r="AL54" s="22">
        <f t="shared" si="4"/>
        <v>194.83789604306438</v>
      </c>
      <c r="AM54" s="62">
        <f t="shared" si="5"/>
        <v>488.17122937639772</v>
      </c>
      <c r="AN54" s="62">
        <f ca="1">AVERAGE(OFFSET($AM$3,0,0,'Données projet'!$E$10+1,1))-AVERAGE(OFFSET($H$3,0,0,'Données projet'!$E$10+1,1))</f>
        <v>216.57715548138577</v>
      </c>
      <c r="AO54" s="62">
        <f t="shared" si="36"/>
        <v>131.89900255449828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4.4946401466286385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4.4946401466286385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10.375</v>
      </c>
      <c r="BD54" s="13">
        <f>IF('Données projet'!$A$88&gt;35,BD53+BC54-BL53,IF(A54&lt;'Données projet'!$A$88,$BA$205^A54,IF(A54='Données projet'!$A$88,'Données projet'!$B$88,BD53+BC54-BL53)))</f>
        <v>259.62499999999989</v>
      </c>
      <c r="BE54" s="14">
        <f>BD54*VLOOKUP('Données projet'!$B$11,Paramètres!$A$1:$I$89,3,0)*VLOOKUP('Données projet'!$B$11,Paramètres!$A$1:$I$89,5,0)</f>
        <v>202.50749999999991</v>
      </c>
      <c r="BF54" s="14">
        <f t="shared" si="37"/>
        <v>50.294840086606349</v>
      </c>
      <c r="BG54" s="22">
        <f t="shared" si="7"/>
        <v>440.29740898417253</v>
      </c>
      <c r="BH54" s="62">
        <f t="shared" si="8"/>
        <v>733.63074231750579</v>
      </c>
      <c r="BI54" s="62">
        <f ca="1">AVERAGE(OFFSET($BH$3,0,0,'Données projet'!$E$11+1,1))-AVERAGE(OFFSET($H$3,0,0,'Données projet'!$E$11+1,1))</f>
        <v>314.33416150877952</v>
      </c>
      <c r="BJ54" s="62">
        <f t="shared" si="38"/>
        <v>283.48738729114024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11.394601760661169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11.394601760661169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2.8421709430404007E-14</v>
      </c>
      <c r="BZ54" s="14">
        <f>BY54*VLOOKUP('Données projet'!$B$12,Paramètres!$A$1:$I$89,3,0)*VLOOKUP('Données projet'!$B$12,Paramètres!$A$1:$I$89,5,0)</f>
        <v>2.0838797354372217E-14</v>
      </c>
      <c r="CA54" s="14">
        <f t="shared" si="39"/>
        <v>3.7575774393093487E-13</v>
      </c>
      <c r="CB54" s="22">
        <f t="shared" si="10"/>
        <v>6.9073897607190981E-13</v>
      </c>
      <c r="CC54" s="62">
        <f t="shared" si="11"/>
        <v>293.333333333334</v>
      </c>
      <c r="CD54" s="62">
        <f ca="1">AVERAGE(OFFSET($CC$3,0,0,'Données projet'!$E$12+1,1))-AVERAGE(OFFSET($H$3,0,0,'Données projet'!$E$12+1,1))</f>
        <v>155.96038817644694</v>
      </c>
      <c r="CE54" s="62">
        <f t="shared" si="40"/>
        <v>225.49641371517163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82.505374576893971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82.505374576893971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5.6843418860808015E-14</v>
      </c>
      <c r="CU54" s="18">
        <f>CT54*VLOOKUP('Données projet'!$B$13,Paramètres!$A$1:$I$89,3,0)*VLOOKUP('Données projet'!$B$13,Paramètres!$A$1:$I$89,5,0)</f>
        <v>3.7243808037601412E-14</v>
      </c>
      <c r="CV54" s="14">
        <f t="shared" si="41"/>
        <v>6.2767589361185393E-13</v>
      </c>
      <c r="CW54" s="22">
        <f t="shared" si="13"/>
        <v>1.1580684803728015E-12</v>
      </c>
      <c r="CX54" s="62">
        <f t="shared" si="14"/>
        <v>293.33333333333445</v>
      </c>
      <c r="CY54" s="62">
        <f ca="1">AVERAGE(OFFSET($CX$3,0,0,'Données projet'!$E$13+1,1))-AVERAGE(OFFSET($H$3,0,0,'Données projet'!$E$13+1,1))</f>
        <v>184.06691966531622</v>
      </c>
      <c r="CZ54" s="62">
        <f t="shared" si="42"/>
        <v>269.61868559913404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71.586257290877001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71.586257290877001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8</v>
      </c>
      <c r="DO54" s="13">
        <f>IF('Données projet'!$A$166&gt;35,DO53+DN54-DW53,IF(A54&lt;'Données projet'!$A$166,$DL$205^A54,IF(A54='Données projet'!$A$166,'Données projet'!$B$166,DO53+DN54-DW53)))</f>
        <v>165</v>
      </c>
      <c r="DP54" s="18">
        <f>DO54*VLOOKUP('Données projet'!$B$14,Paramètres!$A$1:$I$89,3,0)*VLOOKUP('Données projet'!$B$14,Paramètres!$A$1:$I$89,5,0)</f>
        <v>159.58799999999999</v>
      </c>
      <c r="DQ54" s="14">
        <f t="shared" si="43"/>
        <v>40.74957371668588</v>
      </c>
      <c r="DR54" s="22">
        <f t="shared" si="16"/>
        <v>348.92127422322784</v>
      </c>
      <c r="DS54" s="62">
        <f t="shared" si="17"/>
        <v>642.25460755656115</v>
      </c>
      <c r="DT54" s="62">
        <f ca="1">AVERAGE(OFFSET($DS$3,0,0,'Données projet'!$E$14+1,1))-AVERAGE(OFFSET($H$3,0,0,'Données projet'!$E$14+1,1))</f>
        <v>352.98835012800464</v>
      </c>
      <c r="DU54" s="62">
        <f t="shared" si="44"/>
        <v>244.45149244446094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9.7344829397023318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9.7344829397023318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223.4</v>
      </c>
      <c r="O55" s="14">
        <f>N55*VLOOKUP('Données projet'!$B$9,Paramètres!$A$1:$I$89,3,0)*VLOOKUP('Données projet'!$B$9,Paramètres!$A$1:$I$89,5,0)</f>
        <v>202.13232000000002</v>
      </c>
      <c r="P55" s="14">
        <f t="shared" si="33"/>
        <v>50.212497488959627</v>
      </c>
      <c r="Q55" s="22">
        <f t="shared" si="53"/>
        <v>439.50055712660469</v>
      </c>
      <c r="R55" s="62">
        <f t="shared" si="0"/>
        <v>732.83389045993795</v>
      </c>
      <c r="S55" s="62">
        <f ca="1">AVERAGE(OFFSET($R$3,0,0,'Données projet'!$E$9+1,1))-AVERAGE(OFFSET($H$3,0,0,'Données projet'!$E$9+1,1))</f>
        <v>405.75542653954562</v>
      </c>
      <c r="T55" s="62">
        <f t="shared" si="34"/>
        <v>278.21741231699929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11.903839756317829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11.903839756317829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5.6</v>
      </c>
      <c r="AI55" s="14">
        <f>IF('Données projet'!$A$62&gt;35,AI54+AH55-AQ54,IF(A55&lt;'Données projet'!$A$62,$AF$205^A55,IF(A55='Données projet'!$A$62,'Données projet'!$B$62,AI54+AH55-AQ54)))</f>
        <v>118.19999999999995</v>
      </c>
      <c r="AJ55" s="14">
        <f>AI55*VLOOKUP('Données projet'!$B$10,Paramètres!$A$1:$I$89,3,0)*VLOOKUP('Données projet'!$B$10,Paramètres!$A$1:$I$89,5,0)</f>
        <v>92.195999999999955</v>
      </c>
      <c r="AK55" s="14">
        <f t="shared" si="35"/>
        <v>25.094101950594489</v>
      </c>
      <c r="AL55" s="22">
        <f t="shared" si="4"/>
        <v>204.2802608972853</v>
      </c>
      <c r="AM55" s="62">
        <f t="shared" si="5"/>
        <v>497.61359423061862</v>
      </c>
      <c r="AN55" s="62">
        <f ca="1">AVERAGE(OFFSET($AM$3,0,0,'Données projet'!$E$10+1,1))-AVERAGE(OFFSET($H$3,0,0,'Données projet'!$E$10+1,1))</f>
        <v>216.57715548138577</v>
      </c>
      <c r="AO55" s="62">
        <f t="shared" si="36"/>
        <v>131.89900255449828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4.4065029948130441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4.4065029948130441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>
        <f>VLOOKUP(A55,'Données projet'!$A$87:$I$107,2,0)</f>
        <v>270</v>
      </c>
      <c r="BB55" s="13">
        <f>VLOOKUP(A55,'Données projet'!$A$87:$I$107,9,0)</f>
        <v>10.375</v>
      </c>
      <c r="BC55" s="13">
        <f t="array" ref="BC55">INDEX(BB:BB,MIN(IF(ISNUMBER(BB55:BB251),ROW(BB55:BB251),"")))</f>
        <v>10.375</v>
      </c>
      <c r="BD55" s="13">
        <f>IF('Données projet'!$A$88&gt;35,BD54+BC55-BL54,IF(A55&lt;'Données projet'!$A$88,$BA$205^A55,IF(A55='Données projet'!$A$88,'Données projet'!$B$88,BD54+BC55-BL54)))</f>
        <v>269.99999999999989</v>
      </c>
      <c r="BE55" s="14">
        <f>BD55*VLOOKUP('Données projet'!$B$11,Paramètres!$A$1:$I$89,3,0)*VLOOKUP('Données projet'!$B$11,Paramètres!$A$1:$I$89,5,0)</f>
        <v>210.59999999999991</v>
      </c>
      <c r="BF55" s="14">
        <f t="shared" si="37"/>
        <v>52.066679014659961</v>
      </c>
      <c r="BG55" s="22">
        <f t="shared" si="7"/>
        <v>457.47779928386586</v>
      </c>
      <c r="BH55" s="62">
        <f t="shared" si="8"/>
        <v>750.81113261719918</v>
      </c>
      <c r="BI55" s="62">
        <f ca="1">AVERAGE(OFFSET($BH$3,0,0,'Données projet'!$E$11+1,1))-AVERAGE(OFFSET($H$3,0,0,'Données projet'!$E$11+1,1))</f>
        <v>314.33416150877952</v>
      </c>
      <c r="BJ55" s="62">
        <f t="shared" si="38"/>
        <v>283.48738729114024</v>
      </c>
      <c r="BK55" s="16">
        <f>IF(ISNA(VLOOKUP(A55,'Données projet'!$A$87:$I$107,3,0)),0,VLOOKUP(A55,'Données projet'!$A$87:$I$107,3,0))</f>
        <v>7</v>
      </c>
      <c r="BL55" s="16">
        <f>IF(ISNA(VLOOKUP(A55,'Données projet'!$A$87:$I$107,4,0)),0,VLOOKUP(A55,'Données projet'!$A$87:$I$107,4,0))</f>
        <v>48</v>
      </c>
      <c r="BM55" s="17">
        <f>IF(ISNA(VLOOKUP(A55,'Données projet'!$A$87:$I$107,5,0)),0%,VLOOKUP(A55,'Données projet'!$A$87:$I$107,5,0)*VLOOKUP('Données projet'!$B$11,Paramètres!$A$1:$I$89,7,0))</f>
        <v>0.25800000000000001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21.849473810661543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21.849473810661543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2.8421709430404007E-14</v>
      </c>
      <c r="BZ55" s="14">
        <f>BY55*VLOOKUP('Données projet'!$B$12,Paramètres!$A$1:$I$89,3,0)*VLOOKUP('Données projet'!$B$12,Paramètres!$A$1:$I$89,5,0)</f>
        <v>2.0838797354372217E-14</v>
      </c>
      <c r="CA55" s="14">
        <f t="shared" si="39"/>
        <v>3.7575774393093487E-13</v>
      </c>
      <c r="CB55" s="22">
        <f t="shared" si="10"/>
        <v>6.9073897607190981E-13</v>
      </c>
      <c r="CC55" s="62">
        <f t="shared" si="11"/>
        <v>293.333333333334</v>
      </c>
      <c r="CD55" s="62">
        <f ca="1">AVERAGE(OFFSET($CC$3,0,0,'Données projet'!$E$12+1,1))-AVERAGE(OFFSET($H$3,0,0,'Données projet'!$E$12+1,1))</f>
        <v>155.96038817644694</v>
      </c>
      <c r="CE55" s="62">
        <f t="shared" si="40"/>
        <v>225.49641371517163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80.887494504750563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80.887494504750563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5.6843418860808015E-14</v>
      </c>
      <c r="CU55" s="18">
        <f>CT55*VLOOKUP('Données projet'!$B$13,Paramètres!$A$1:$I$89,3,0)*VLOOKUP('Données projet'!$B$13,Paramètres!$A$1:$I$89,5,0)</f>
        <v>3.7243808037601412E-14</v>
      </c>
      <c r="CV55" s="14">
        <f t="shared" si="41"/>
        <v>6.2767589361185393E-13</v>
      </c>
      <c r="CW55" s="22">
        <f t="shared" si="13"/>
        <v>1.1580684803728015E-12</v>
      </c>
      <c r="CX55" s="62">
        <f t="shared" si="14"/>
        <v>293.33333333333445</v>
      </c>
      <c r="CY55" s="62">
        <f ca="1">AVERAGE(OFFSET($CX$3,0,0,'Données projet'!$E$13+1,1))-AVERAGE(OFFSET($H$3,0,0,'Données projet'!$E$13+1,1))</f>
        <v>184.06691966531622</v>
      </c>
      <c r="CZ55" s="62">
        <f t="shared" si="42"/>
        <v>269.61868559913404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70.182494448708454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70.182494448708454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8</v>
      </c>
      <c r="DO55" s="13">
        <f>IF('Données projet'!$A$166&gt;35,DO54+DN55-DW54,IF(A55&lt;'Données projet'!$A$166,$DL$205^A55,IF(A55='Données projet'!$A$166,'Données projet'!$B$166,DO54+DN55-DW54)))</f>
        <v>173</v>
      </c>
      <c r="DP55" s="18">
        <f>DO55*VLOOKUP('Données projet'!$B$14,Paramètres!$A$1:$I$89,3,0)*VLOOKUP('Données projet'!$B$14,Paramètres!$A$1:$I$89,5,0)</f>
        <v>167.32560000000001</v>
      </c>
      <c r="DQ55" s="14">
        <f t="shared" si="43"/>
        <v>42.490495297127609</v>
      </c>
      <c r="DR55" s="22">
        <f t="shared" si="16"/>
        <v>365.42969930916388</v>
      </c>
      <c r="DS55" s="62">
        <f t="shared" si="17"/>
        <v>658.76303264249714</v>
      </c>
      <c r="DT55" s="62">
        <f ca="1">AVERAGE(OFFSET($DS$3,0,0,'Données projet'!$E$14+1,1))-AVERAGE(OFFSET($H$3,0,0,'Données projet'!$E$14+1,1))</f>
        <v>352.98835012800464</v>
      </c>
      <c r="DU55" s="62">
        <f t="shared" si="44"/>
        <v>244.45149244446094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9.5435956667030872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9.5435956667030872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233.6</v>
      </c>
      <c r="O56" s="14">
        <f>N56*VLOOKUP('Données projet'!$B$9,Paramètres!$A$1:$I$89,3,0)*VLOOKUP('Données projet'!$B$9,Paramètres!$A$1:$I$89,5,0)</f>
        <v>211.36127999999999</v>
      </c>
      <c r="P56" s="14">
        <f t="shared" si="33"/>
        <v>52.232947669705631</v>
      </c>
      <c r="Q56" s="22">
        <f t="shared" si="53"/>
        <v>459.09327985807062</v>
      </c>
      <c r="R56" s="62">
        <f t="shared" si="0"/>
        <v>752.42661319140393</v>
      </c>
      <c r="S56" s="62">
        <f ca="1">AVERAGE(OFFSET($R$3,0,0,'Données projet'!$E$9+1,1))-AVERAGE(OFFSET($H$3,0,0,'Données projet'!$E$9+1,1))</f>
        <v>405.75542653954562</v>
      </c>
      <c r="T56" s="62">
        <f t="shared" si="34"/>
        <v>278.21741231699929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11.67041271932176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11.67041271932176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5.6</v>
      </c>
      <c r="AI56" s="14">
        <f>IF('Données projet'!$A$62&gt;35,AI55+AH56-AQ55,IF(A56&lt;'Données projet'!$A$62,$AF$205^A56,IF(A56='Données projet'!$A$62,'Données projet'!$B$62,AI55+AH56-AQ55)))</f>
        <v>123.79999999999994</v>
      </c>
      <c r="AJ56" s="14">
        <f>AI56*VLOOKUP('Données projet'!$B$10,Paramètres!$A$1:$I$89,3,0)*VLOOKUP('Données projet'!$B$10,Paramètres!$A$1:$I$89,5,0)</f>
        <v>96.56399999999995</v>
      </c>
      <c r="AK56" s="14">
        <f t="shared" si="35"/>
        <v>26.141759653591315</v>
      </c>
      <c r="AL56" s="22">
        <f t="shared" si="4"/>
        <v>213.71253139667144</v>
      </c>
      <c r="AM56" s="62">
        <f t="shared" si="5"/>
        <v>507.04586473000472</v>
      </c>
      <c r="AN56" s="62">
        <f ca="1">AVERAGE(OFFSET($AM$3,0,0,'Données projet'!$E$10+1,1))-AVERAGE(OFFSET($H$3,0,0,'Données projet'!$E$10+1,1))</f>
        <v>216.57715548138577</v>
      </c>
      <c r="AO56" s="62">
        <f t="shared" si="36"/>
        <v>131.89900255449828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4.3200941587861985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4.3200941587861985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9.375</v>
      </c>
      <c r="BD56" s="13">
        <f>IF('Données projet'!$A$88&gt;35,BD55+BC56-BL55,IF(A56&lt;'Données projet'!$A$88,$BA$205^A56,IF(A56='Données projet'!$A$88,'Données projet'!$B$88,BD55+BC56-BL55)))</f>
        <v>231.37499999999989</v>
      </c>
      <c r="BE56" s="14">
        <f>BD56*VLOOKUP('Données projet'!$B$11,Paramètres!$A$1:$I$89,3,0)*VLOOKUP('Données projet'!$B$11,Paramètres!$A$1:$I$89,5,0)</f>
        <v>180.47249999999991</v>
      </c>
      <c r="BF56" s="14">
        <f t="shared" si="37"/>
        <v>45.427292666837829</v>
      </c>
      <c r="BG56" s="22">
        <f t="shared" si="7"/>
        <v>393.44213889474241</v>
      </c>
      <c r="BH56" s="62">
        <f t="shared" si="8"/>
        <v>686.77547222807573</v>
      </c>
      <c r="BI56" s="62">
        <f ca="1">AVERAGE(OFFSET($BH$3,0,0,'Données projet'!$E$11+1,1))-AVERAGE(OFFSET($H$3,0,0,'Données projet'!$E$11+1,1))</f>
        <v>314.33416150877952</v>
      </c>
      <c r="BJ56" s="62">
        <f t="shared" si="38"/>
        <v>283.48738729114024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21.421018956097576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21.421018956097576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2.8421709430404007E-14</v>
      </c>
      <c r="BZ56" s="14">
        <f>BY56*VLOOKUP('Données projet'!$B$12,Paramètres!$A$1:$I$89,3,0)*VLOOKUP('Données projet'!$B$12,Paramètres!$A$1:$I$89,5,0)</f>
        <v>2.0838797354372217E-14</v>
      </c>
      <c r="CA56" s="14">
        <f t="shared" si="39"/>
        <v>3.7575774393093487E-13</v>
      </c>
      <c r="CB56" s="22">
        <f t="shared" si="10"/>
        <v>6.9073897607190981E-13</v>
      </c>
      <c r="CC56" s="62">
        <f t="shared" si="11"/>
        <v>293.333333333334</v>
      </c>
      <c r="CD56" s="62">
        <f ca="1">AVERAGE(OFFSET($CC$3,0,0,'Données projet'!$E$12+1,1))-AVERAGE(OFFSET($H$3,0,0,'Données projet'!$E$12+1,1))</f>
        <v>155.96038817644694</v>
      </c>
      <c r="CE56" s="62">
        <f t="shared" si="40"/>
        <v>225.49641371517163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79.301340074012472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79.301340074012472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5.6843418860808015E-14</v>
      </c>
      <c r="CU56" s="18">
        <f>CT56*VLOOKUP('Données projet'!$B$13,Paramètres!$A$1:$I$89,3,0)*VLOOKUP('Données projet'!$B$13,Paramètres!$A$1:$I$89,5,0)</f>
        <v>3.7243808037601412E-14</v>
      </c>
      <c r="CV56" s="14">
        <f t="shared" si="41"/>
        <v>6.2767589361185393E-13</v>
      </c>
      <c r="CW56" s="22">
        <f t="shared" si="13"/>
        <v>1.1580684803728015E-12</v>
      </c>
      <c r="CX56" s="62">
        <f t="shared" si="14"/>
        <v>293.33333333333445</v>
      </c>
      <c r="CY56" s="62">
        <f ca="1">AVERAGE(OFFSET($CX$3,0,0,'Données projet'!$E$13+1,1))-AVERAGE(OFFSET($H$3,0,0,'Données projet'!$E$13+1,1))</f>
        <v>184.06691966531622</v>
      </c>
      <c r="CZ56" s="62">
        <f t="shared" si="42"/>
        <v>269.61868559913404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68.806258539664043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68.806258539664043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8</v>
      </c>
      <c r="DO56" s="13">
        <f>IF('Données projet'!$A$166&gt;35,DO55+DN56-DW55,IF(A56&lt;'Données projet'!$A$166,$DL$205^A56,IF(A56='Données projet'!$A$166,'Données projet'!$B$166,DO55+DN56-DW55)))</f>
        <v>181</v>
      </c>
      <c r="DP56" s="18">
        <f>DO56*VLOOKUP('Données projet'!$B$14,Paramètres!$A$1:$I$89,3,0)*VLOOKUP('Données projet'!$B$14,Paramètres!$A$1:$I$89,5,0)</f>
        <v>175.06319999999999</v>
      </c>
      <c r="DQ56" s="14">
        <f t="shared" si="43"/>
        <v>44.22206774682472</v>
      </c>
      <c r="DR56" s="22">
        <f t="shared" si="16"/>
        <v>381.9218413257197</v>
      </c>
      <c r="DS56" s="62">
        <f t="shared" si="17"/>
        <v>675.25517465905295</v>
      </c>
      <c r="DT56" s="62">
        <f ca="1">AVERAGE(OFFSET($DS$3,0,0,'Données projet'!$E$14+1,1))-AVERAGE(OFFSET($H$3,0,0,'Données projet'!$E$14+1,1))</f>
        <v>352.98835012800464</v>
      </c>
      <c r="DU56" s="62">
        <f t="shared" si="44"/>
        <v>244.45149244446094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9.3564515766976193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9.3564515766976193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243.79999999999998</v>
      </c>
      <c r="O57" s="14">
        <f>N57*VLOOKUP('Données projet'!$B$9,Paramètres!$A$1:$I$89,3,0)*VLOOKUP('Données projet'!$B$9,Paramètres!$A$1:$I$89,5,0)</f>
        <v>220.59023999999997</v>
      </c>
      <c r="P57" s="14">
        <f t="shared" si="33"/>
        <v>54.24315145708789</v>
      </c>
      <c r="Q57" s="22">
        <f t="shared" si="53"/>
        <v>478.66815678776129</v>
      </c>
      <c r="R57" s="62">
        <f t="shared" si="0"/>
        <v>772.00149012109455</v>
      </c>
      <c r="S57" s="62">
        <f ca="1">AVERAGE(OFFSET($R$3,0,0,'Données projet'!$E$9+1,1))-AVERAGE(OFFSET($H$3,0,0,'Données projet'!$E$9+1,1))</f>
        <v>405.75542653954562</v>
      </c>
      <c r="T57" s="62">
        <f t="shared" si="34"/>
        <v>278.21741231699929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11.44156304414475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11.44156304414475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5.6</v>
      </c>
      <c r="AI57" s="14">
        <f>IF('Données projet'!$A$62&gt;35,AI56+AH57-AQ56,IF(A57&lt;'Données projet'!$A$62,$AF$205^A57,IF(A57='Données projet'!$A$62,'Données projet'!$B$62,AI56+AH57-AQ56)))</f>
        <v>129.39999999999995</v>
      </c>
      <c r="AJ57" s="14">
        <f>AI57*VLOOKUP('Données projet'!$B$10,Paramètres!$A$1:$I$89,3,0)*VLOOKUP('Données projet'!$B$10,Paramètres!$A$1:$I$89,5,0)</f>
        <v>100.93199999999996</v>
      </c>
      <c r="AK57" s="14">
        <f t="shared" si="35"/>
        <v>27.183913674313889</v>
      </c>
      <c r="AL57" s="22">
        <f t="shared" si="4"/>
        <v>223.1352163160966</v>
      </c>
      <c r="AM57" s="62">
        <f t="shared" si="5"/>
        <v>516.46854964942986</v>
      </c>
      <c r="AN57" s="62">
        <f ca="1">AVERAGE(OFFSET($AM$3,0,0,'Données projet'!$E$10+1,1))-AVERAGE(OFFSET($H$3,0,0,'Données projet'!$E$10+1,1))</f>
        <v>216.57715548138577</v>
      </c>
      <c r="AO57" s="62">
        <f t="shared" si="36"/>
        <v>131.89900255449828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4.2353797473296533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4.2353797473296533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9.375</v>
      </c>
      <c r="BD57" s="13">
        <f>IF('Données projet'!$A$88&gt;35,BD56+BC57-BL56,IF(A57&lt;'Données projet'!$A$88,$BA$205^A57,IF(A57='Données projet'!$A$88,'Données projet'!$B$88,BD56+BC57-BL56)))</f>
        <v>240.74999999999989</v>
      </c>
      <c r="BE57" s="14">
        <f>BD57*VLOOKUP('Données projet'!$B$11,Paramètres!$A$1:$I$89,3,0)*VLOOKUP('Données projet'!$B$11,Paramètres!$A$1:$I$89,5,0)</f>
        <v>187.78499999999991</v>
      </c>
      <c r="BF57" s="14">
        <f t="shared" si="37"/>
        <v>47.049914090154054</v>
      </c>
      <c r="BG57" s="22">
        <f t="shared" si="7"/>
        <v>409.0041420403515</v>
      </c>
      <c r="BH57" s="62">
        <f t="shared" si="8"/>
        <v>702.33747537368481</v>
      </c>
      <c r="BI57" s="62">
        <f ca="1">AVERAGE(OFFSET($BH$3,0,0,'Données projet'!$E$11+1,1))-AVERAGE(OFFSET($H$3,0,0,'Données projet'!$E$11+1,1))</f>
        <v>314.33416150877952</v>
      </c>
      <c r="BJ57" s="62">
        <f t="shared" si="38"/>
        <v>283.48738729114024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21.000965839899951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21.000965839899951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2.8421709430404007E-14</v>
      </c>
      <c r="BZ57" s="14">
        <f>BY57*VLOOKUP('Données projet'!$B$12,Paramètres!$A$1:$I$89,3,0)*VLOOKUP('Données projet'!$B$12,Paramètres!$A$1:$I$89,5,0)</f>
        <v>2.0838797354372217E-14</v>
      </c>
      <c r="CA57" s="14">
        <f t="shared" si="39"/>
        <v>3.7575774393093487E-13</v>
      </c>
      <c r="CB57" s="22">
        <f t="shared" si="10"/>
        <v>6.9073897607190981E-13</v>
      </c>
      <c r="CC57" s="62">
        <f t="shared" si="11"/>
        <v>293.333333333334</v>
      </c>
      <c r="CD57" s="62">
        <f ca="1">AVERAGE(OFFSET($CC$3,0,0,'Données projet'!$E$12+1,1))-AVERAGE(OFFSET($H$3,0,0,'Données projet'!$E$12+1,1))</f>
        <v>155.96038817644694</v>
      </c>
      <c r="CE57" s="62">
        <f t="shared" si="40"/>
        <v>225.49641371517163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77.74628916420248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77.74628916420248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5.6843418860808015E-14</v>
      </c>
      <c r="CU57" s="18">
        <f>CT57*VLOOKUP('Données projet'!$B$13,Paramètres!$A$1:$I$89,3,0)*VLOOKUP('Données projet'!$B$13,Paramètres!$A$1:$I$89,5,0)</f>
        <v>3.7243808037601412E-14</v>
      </c>
      <c r="CV57" s="14">
        <f t="shared" si="41"/>
        <v>6.2767589361185393E-13</v>
      </c>
      <c r="CW57" s="22">
        <f t="shared" si="13"/>
        <v>1.1580684803728015E-12</v>
      </c>
      <c r="CX57" s="62">
        <f t="shared" si="14"/>
        <v>293.33333333333445</v>
      </c>
      <c r="CY57" s="62">
        <f ca="1">AVERAGE(OFFSET($CX$3,0,0,'Données projet'!$E$13+1,1))-AVERAGE(OFFSET($H$3,0,0,'Données projet'!$E$13+1,1))</f>
        <v>184.06691966531622</v>
      </c>
      <c r="CZ57" s="62">
        <f t="shared" si="42"/>
        <v>269.61868559913404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67.457009777374978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67.457009777374978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8</v>
      </c>
      <c r="DO57" s="13">
        <f>IF('Données projet'!$A$166&gt;35,DO56+DN57-DW56,IF(A57&lt;'Données projet'!$A$166,$DL$205^A57,IF(A57='Données projet'!$A$166,'Données projet'!$B$166,DO56+DN57-DW56)))</f>
        <v>189</v>
      </c>
      <c r="DP57" s="18">
        <f>DO57*VLOOKUP('Données projet'!$B$14,Paramètres!$A$1:$I$89,3,0)*VLOOKUP('Données projet'!$B$14,Paramètres!$A$1:$I$89,5,0)</f>
        <v>182.80079999999998</v>
      </c>
      <c r="DQ57" s="14">
        <f t="shared" si="43"/>
        <v>45.944751507471658</v>
      </c>
      <c r="DR57" s="22">
        <f t="shared" si="16"/>
        <v>398.39850220884642</v>
      </c>
      <c r="DS57" s="62">
        <f t="shared" si="17"/>
        <v>691.73183554217974</v>
      </c>
      <c r="DT57" s="62">
        <f ca="1">AVERAGE(OFFSET($DS$3,0,0,'Données projet'!$E$14+1,1))-AVERAGE(OFFSET($H$3,0,0,'Données projet'!$E$14+1,1))</f>
        <v>352.98835012800464</v>
      </c>
      <c r="DU57" s="62">
        <f t="shared" si="44"/>
        <v>244.45149244446094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9.1729772681505342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9.1729772681505342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254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253.99999999999997</v>
      </c>
      <c r="O58" s="14">
        <f>N58*VLOOKUP('Données projet'!$B$9,Paramètres!$A$1:$I$89,3,0)*VLOOKUP('Données projet'!$B$9,Paramètres!$A$1:$I$89,5,0)</f>
        <v>229.81919999999997</v>
      </c>
      <c r="P58" s="14">
        <f t="shared" si="33"/>
        <v>56.243586554989342</v>
      </c>
      <c r="Q58" s="22">
        <f t="shared" si="53"/>
        <v>498.22601991660639</v>
      </c>
      <c r="R58" s="62">
        <f t="shared" si="0"/>
        <v>791.5593532499397</v>
      </c>
      <c r="S58" s="62">
        <f ca="1">AVERAGE(OFFSET($R$3,0,0,'Données projet'!$E$9+1,1))-AVERAGE(OFFSET($H$3,0,0,'Données projet'!$E$9+1,1))</f>
        <v>405.75542653954562</v>
      </c>
      <c r="T58" s="62">
        <f t="shared" si="34"/>
        <v>278.21741231699929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28</v>
      </c>
      <c r="W58" s="17">
        <f>IF(ISNA(VLOOKUP(A58,'Données projet'!$A$35:$I$55,5,0)),0%,VLOOKUP(A58,'Données projet'!$A$35:$I$55,5,0)*VLOOKUP('Données projet'!$B$9,Paramètres!$A$1:$I$89,7,0))</f>
        <v>0.17200000000000001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16.034306722230649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16.034306722230649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135</v>
      </c>
      <c r="AG58" s="13">
        <f>VLOOKUP(A58,'Données projet'!$A$61:$I$81,9,0)</f>
        <v>5.6</v>
      </c>
      <c r="AH58" s="13">
        <f t="array" ref="AH58">INDEX(AG:AG,MIN(IF(ISNUMBER(AG58:AG254),ROW(AG58:AG254),"")))</f>
        <v>5.6</v>
      </c>
      <c r="AI58" s="14">
        <f>IF('Données projet'!$A$62&gt;35,AI57+AH58-AQ57,IF(A58&lt;'Données projet'!$A$62,$AF$205^A58,IF(A58='Données projet'!$A$62,'Données projet'!$B$62,AI57+AH58-AQ57)))</f>
        <v>134.99999999999994</v>
      </c>
      <c r="AJ58" s="14">
        <f>AI58*VLOOKUP('Données projet'!$B$10,Paramètres!$A$1:$I$89,3,0)*VLOOKUP('Données projet'!$B$10,Paramètres!$A$1:$I$89,5,0)</f>
        <v>105.29999999999995</v>
      </c>
      <c r="AK58" s="14">
        <f t="shared" si="35"/>
        <v>28.220829418515034</v>
      </c>
      <c r="AL58" s="22">
        <f t="shared" si="4"/>
        <v>232.54877790391356</v>
      </c>
      <c r="AM58" s="62">
        <f t="shared" si="5"/>
        <v>525.88211123724682</v>
      </c>
      <c r="AN58" s="62">
        <f ca="1">AVERAGE(OFFSET($AM$3,0,0,'Données projet'!$E$10+1,1))-AVERAGE(OFFSET($H$3,0,0,'Données projet'!$E$10+1,1))</f>
        <v>216.57715548138577</v>
      </c>
      <c r="AO58" s="62">
        <f t="shared" si="36"/>
        <v>131.89900255449828</v>
      </c>
      <c r="AP58" s="16">
        <f>IF(ISNA(VLOOKUP(A58,'Données projet'!$A$61:$I$81,3,0)),0,VLOOKUP(A58,'Données projet'!$A$61:$I$81,3,0))</f>
        <v>7</v>
      </c>
      <c r="AQ58" s="16">
        <f>IF(ISNA(VLOOKUP(A58,'Données projet'!$A$61:$I$81,4,0)),0,VLOOKUP(A58,'Données projet'!$A$61:$I$81,4,0))</f>
        <v>14</v>
      </c>
      <c r="AR58" s="17">
        <f>IF(ISNA(VLOOKUP(A58,'Données projet'!$A$61:$I$81,5,0)),0%,VLOOKUP(A58,'Données projet'!$A$61:$I$81,5,0)*VLOOKUP('Données projet'!$B$10,Paramètres!$A$1:$I$89,7,0))</f>
        <v>0.17200000000000001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6.22866521946505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6.22866521946505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9.375</v>
      </c>
      <c r="BD58" s="13">
        <f>IF('Données projet'!$A$88&gt;35,BD57+BC58-BL57,IF(A58&lt;'Données projet'!$A$88,$BA$205^A58,IF(A58='Données projet'!$A$88,'Données projet'!$B$88,BD57+BC58-BL57)))</f>
        <v>250.12499999999989</v>
      </c>
      <c r="BE58" s="14">
        <f>BD58*VLOOKUP('Données projet'!$B$11,Paramètres!$A$1:$I$89,3,0)*VLOOKUP('Données projet'!$B$11,Paramètres!$A$1:$I$89,5,0)</f>
        <v>195.09749999999991</v>
      </c>
      <c r="BF58" s="14">
        <f t="shared" si="37"/>
        <v>48.66519532492579</v>
      </c>
      <c r="BG58" s="22">
        <f t="shared" si="7"/>
        <v>424.55336102424553</v>
      </c>
      <c r="BH58" s="62">
        <f t="shared" si="8"/>
        <v>717.88669435757879</v>
      </c>
      <c r="BI58" s="62">
        <f ca="1">AVERAGE(OFFSET($BH$3,0,0,'Données projet'!$E$11+1,1))-AVERAGE(OFFSET($H$3,0,0,'Données projet'!$E$11+1,1))</f>
        <v>314.33416150877952</v>
      </c>
      <c r="BJ58" s="62">
        <f t="shared" si="38"/>
        <v>283.48738729114024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20.589149709103861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20.589149709103861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2.8421709430404007E-14</v>
      </c>
      <c r="BZ58" s="14">
        <f>BY58*VLOOKUP('Données projet'!$B$12,Paramètres!$A$1:$I$89,3,0)*VLOOKUP('Données projet'!$B$12,Paramètres!$A$1:$I$89,5,0)</f>
        <v>2.0838797354372217E-14</v>
      </c>
      <c r="CA58" s="14">
        <f t="shared" si="39"/>
        <v>3.7575774393093487E-13</v>
      </c>
      <c r="CB58" s="22">
        <f t="shared" si="10"/>
        <v>6.9073897607190981E-13</v>
      </c>
      <c r="CC58" s="62">
        <f t="shared" si="11"/>
        <v>293.333333333334</v>
      </c>
      <c r="CD58" s="62">
        <f ca="1">AVERAGE(OFFSET($CC$3,0,0,'Données projet'!$E$12+1,1))-AVERAGE(OFFSET($H$3,0,0,'Données projet'!$E$12+1,1))</f>
        <v>155.96038817644694</v>
      </c>
      <c r="CE58" s="62">
        <f t="shared" si="40"/>
        <v>225.49641371517163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76.221731854246471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76.221731854246471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5.6843418860808015E-14</v>
      </c>
      <c r="CU58" s="18">
        <f>CT58*VLOOKUP('Données projet'!$B$13,Paramètres!$A$1:$I$89,3,0)*VLOOKUP('Données projet'!$B$13,Paramètres!$A$1:$I$89,5,0)</f>
        <v>3.7243808037601412E-14</v>
      </c>
      <c r="CV58" s="14">
        <f t="shared" si="41"/>
        <v>6.2767589361185393E-13</v>
      </c>
      <c r="CW58" s="22">
        <f t="shared" si="13"/>
        <v>1.1580684803728015E-12</v>
      </c>
      <c r="CX58" s="62">
        <f t="shared" si="14"/>
        <v>293.33333333333445</v>
      </c>
      <c r="CY58" s="62">
        <f ca="1">AVERAGE(OFFSET($CX$3,0,0,'Données projet'!$E$13+1,1))-AVERAGE(OFFSET($H$3,0,0,'Données projet'!$E$13+1,1))</f>
        <v>184.06691966531622</v>
      </c>
      <c r="CZ58" s="62">
        <f t="shared" si="42"/>
        <v>269.61868559913404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66.13421896035392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66.13421896035392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197</v>
      </c>
      <c r="DM58" s="13">
        <f>VLOOKUP(A58,'Données projet'!$A$165:$I$185,9,0)</f>
        <v>8</v>
      </c>
      <c r="DN58" s="13">
        <f t="array" ref="DN58">INDEX(DM:DM,MIN(IF(ISNUMBER(DM58:DM254),ROW(DM58:DM254),"")))</f>
        <v>8</v>
      </c>
      <c r="DO58" s="13">
        <f>IF('Données projet'!$A$166&gt;35,DO57+DN58-DW57,IF(A58&lt;'Données projet'!$A$166,$DL$205^A58,IF(A58='Données projet'!$A$166,'Données projet'!$B$166,DO57+DN58-DW57)))</f>
        <v>197</v>
      </c>
      <c r="DP58" s="18">
        <f>DO58*VLOOKUP('Données projet'!$B$14,Paramètres!$A$1:$I$89,3,0)*VLOOKUP('Données projet'!$B$14,Paramètres!$A$1:$I$89,5,0)</f>
        <v>190.5384</v>
      </c>
      <c r="DQ58" s="14">
        <f t="shared" si="43"/>
        <v>47.658965836673829</v>
      </c>
      <c r="DR58" s="22">
        <f t="shared" si="16"/>
        <v>414.86041216554025</v>
      </c>
      <c r="DS58" s="62">
        <f t="shared" si="17"/>
        <v>708.19374549887357</v>
      </c>
      <c r="DT58" s="62">
        <f ca="1">AVERAGE(OFFSET($DS$3,0,0,'Données projet'!$E$14+1,1))-AVERAGE(OFFSET($H$3,0,0,'Données projet'!$E$14+1,1))</f>
        <v>352.98835012800464</v>
      </c>
      <c r="DU58" s="62">
        <f t="shared" si="44"/>
        <v>244.45149244446094</v>
      </c>
      <c r="DV58" s="16">
        <f>IF(ISNA(VLOOKUP(A58,'Données projet'!$A$165:$I$185,3,0)),0,VLOOKUP(A58,'Données projet'!$A$165:$I$185,3,0))</f>
        <v>8</v>
      </c>
      <c r="DW58" s="16">
        <f>IF(ISNA(VLOOKUP(A58,'Données projet'!$A$165:$I$185,4,0)),0,VLOOKUP(A58,'Données projet'!$A$165:$I$185,4,0))</f>
        <v>21</v>
      </c>
      <c r="DX58" s="17">
        <f>IF(ISNA(VLOOKUP(A58,'Données projet'!$A$165:$I$185,5,0)),0%,VLOOKUP(A58,'Données projet'!$A$165:$I$185,5,0)*VLOOKUP('Données projet'!$B$14,Paramètres!$A$1:$I$89,7,0))</f>
        <v>0.17200000000000001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12.855090734202161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12.855090734202161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235.39999999999998</v>
      </c>
      <c r="O59" s="14">
        <f>N59*VLOOKUP('Données projet'!$B$9,Paramètres!$A$1:$I$89,3,0)*VLOOKUP('Données projet'!$B$9,Paramètres!$A$1:$I$89,5,0)</f>
        <v>212.98991999999998</v>
      </c>
      <c r="P59" s="14">
        <f t="shared" si="33"/>
        <v>52.588419883221171</v>
      </c>
      <c r="Q59" s="22">
        <f t="shared" si="53"/>
        <v>462.54894196327677</v>
      </c>
      <c r="R59" s="62">
        <f t="shared" si="0"/>
        <v>755.88227529661003</v>
      </c>
      <c r="S59" s="62">
        <f ca="1">AVERAGE(OFFSET($R$3,0,0,'Données projet'!$E$9+1,1))-AVERAGE(OFFSET($H$3,0,0,'Données projet'!$E$9+1,1))</f>
        <v>405.75542653954562</v>
      </c>
      <c r="T59" s="62">
        <f t="shared" si="34"/>
        <v>278.21741231699929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15.719883747369115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15.719883747369115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5.4</v>
      </c>
      <c r="AI59" s="14">
        <f>IF('Données projet'!$A$62&gt;35,AI58+AH59-AQ58,IF(A59&lt;'Données projet'!$A$62,$AF$205^A59,IF(A59='Données projet'!$A$62,'Données projet'!$B$62,AI58+AH59-AQ58)))</f>
        <v>126.39999999999995</v>
      </c>
      <c r="AJ59" s="14">
        <f>AI59*VLOOKUP('Données projet'!$B$10,Paramètres!$A$1:$I$89,3,0)*VLOOKUP('Données projet'!$B$10,Paramètres!$A$1:$I$89,5,0)</f>
        <v>98.59199999999997</v>
      </c>
      <c r="AK59" s="14">
        <f t="shared" si="35"/>
        <v>26.62628463760208</v>
      </c>
      <c r="AL59" s="22">
        <f t="shared" si="4"/>
        <v>218.08851241049024</v>
      </c>
      <c r="AM59" s="62">
        <f t="shared" si="5"/>
        <v>511.42184574382355</v>
      </c>
      <c r="AN59" s="62">
        <f ca="1">AVERAGE(OFFSET($AM$3,0,0,'Données projet'!$E$10+1,1))-AVERAGE(OFFSET($H$3,0,0,'Données projet'!$E$10+1,1))</f>
        <v>216.57715548138577</v>
      </c>
      <c r="AO59" s="62">
        <f t="shared" si="36"/>
        <v>131.89900255449828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6.1065248936219936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6.1065248936219936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9.375</v>
      </c>
      <c r="BD59" s="13">
        <f>IF('Données projet'!$A$88&gt;35,BD58+BC59-BL58,IF(A59&lt;'Données projet'!$A$88,$BA$205^A59,IF(A59='Données projet'!$A$88,'Données projet'!$B$88,BD58+BC59-BL58)))</f>
        <v>259.49999999999989</v>
      </c>
      <c r="BE59" s="14">
        <f>BD59*VLOOKUP('Données projet'!$B$11,Paramètres!$A$1:$I$89,3,0)*VLOOKUP('Données projet'!$B$11,Paramètres!$A$1:$I$89,5,0)</f>
        <v>202.40999999999991</v>
      </c>
      <c r="BF59" s="14">
        <f t="shared" si="37"/>
        <v>50.273442991661817</v>
      </c>
      <c r="BG59" s="22">
        <f t="shared" si="7"/>
        <v>440.09032987714414</v>
      </c>
      <c r="BH59" s="62">
        <f t="shared" si="8"/>
        <v>733.42366321047746</v>
      </c>
      <c r="BI59" s="62">
        <f ca="1">AVERAGE(OFFSET($BH$3,0,0,'Données projet'!$E$11+1,1))-AVERAGE(OFFSET($H$3,0,0,'Données projet'!$E$11+1,1))</f>
        <v>314.33416150877952</v>
      </c>
      <c r="BJ59" s="62">
        <f t="shared" si="38"/>
        <v>283.48738729114024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20.185409041449642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20.185409041449642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2.8421709430404007E-14</v>
      </c>
      <c r="BZ59" s="14">
        <f>BY59*VLOOKUP('Données projet'!$B$12,Paramètres!$A$1:$I$89,3,0)*VLOOKUP('Données projet'!$B$12,Paramètres!$A$1:$I$89,5,0)</f>
        <v>2.0838797354372217E-14</v>
      </c>
      <c r="CA59" s="14">
        <f t="shared" si="39"/>
        <v>3.7575774393093487E-13</v>
      </c>
      <c r="CB59" s="22">
        <f t="shared" si="10"/>
        <v>6.9073897607190981E-13</v>
      </c>
      <c r="CC59" s="62">
        <f t="shared" si="11"/>
        <v>293.333333333334</v>
      </c>
      <c r="CD59" s="62">
        <f ca="1">AVERAGE(OFFSET($CC$3,0,0,'Données projet'!$E$12+1,1))-AVERAGE(OFFSET($H$3,0,0,'Données projet'!$E$12+1,1))</f>
        <v>155.96038817644694</v>
      </c>
      <c r="CE59" s="62">
        <f t="shared" si="40"/>
        <v>225.49641371517163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74.727070183250561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74.727070183250561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5.6843418860808015E-14</v>
      </c>
      <c r="CU59" s="18">
        <f>CT59*VLOOKUP('Données projet'!$B$13,Paramètres!$A$1:$I$89,3,0)*VLOOKUP('Données projet'!$B$13,Paramètres!$A$1:$I$89,5,0)</f>
        <v>3.7243808037601412E-14</v>
      </c>
      <c r="CV59" s="14">
        <f t="shared" si="41"/>
        <v>6.2767589361185393E-13</v>
      </c>
      <c r="CW59" s="22">
        <f t="shared" si="13"/>
        <v>1.1580684803728015E-12</v>
      </c>
      <c r="CX59" s="62">
        <f t="shared" si="14"/>
        <v>293.33333333333445</v>
      </c>
      <c r="CY59" s="62">
        <f ca="1">AVERAGE(OFFSET($CX$3,0,0,'Données projet'!$E$13+1,1))-AVERAGE(OFFSET($H$3,0,0,'Données projet'!$E$13+1,1))</f>
        <v>184.06691966531622</v>
      </c>
      <c r="CZ59" s="62">
        <f t="shared" si="42"/>
        <v>269.61868559913404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64.837367264431904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64.837367264431904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7.6</v>
      </c>
      <c r="DO59" s="13">
        <f>IF('Données projet'!$A$166&gt;35,DO58+DN59-DW58,IF(A59&lt;'Données projet'!$A$166,$DL$205^A59,IF(A59='Données projet'!$A$166,'Données projet'!$B$166,DO58+DN59-DW58)))</f>
        <v>183.6</v>
      </c>
      <c r="DP59" s="18">
        <f>DO59*VLOOKUP('Données projet'!$B$14,Paramètres!$A$1:$I$89,3,0)*VLOOKUP('Données projet'!$B$14,Paramètres!$A$1:$I$89,5,0)</f>
        <v>177.57792000000001</v>
      </c>
      <c r="DQ59" s="14">
        <f t="shared" si="43"/>
        <v>44.782893853597976</v>
      </c>
      <c r="DR59" s="22">
        <f t="shared" si="16"/>
        <v>387.27841746168315</v>
      </c>
      <c r="DS59" s="62">
        <f t="shared" si="17"/>
        <v>680.61175079501641</v>
      </c>
      <c r="DT59" s="62">
        <f ca="1">AVERAGE(OFFSET($DS$3,0,0,'Données projet'!$E$14+1,1))-AVERAGE(OFFSET($H$3,0,0,'Données projet'!$E$14+1,1))</f>
        <v>352.98835012800464</v>
      </c>
      <c r="DU59" s="62">
        <f t="shared" si="44"/>
        <v>244.45149244446094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12.603010245735586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12.603010245735586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244.79999999999998</v>
      </c>
      <c r="O60" s="14">
        <f>N60*VLOOKUP('Données projet'!$B$9,Paramètres!$A$1:$I$89,3,0)*VLOOKUP('Données projet'!$B$9,Paramètres!$A$1:$I$89,5,0)</f>
        <v>221.49503999999999</v>
      </c>
      <c r="P60" s="14">
        <f t="shared" si="33"/>
        <v>54.439697086174412</v>
      </c>
      <c r="Q60" s="22">
        <f t="shared" si="53"/>
        <v>480.58633375842032</v>
      </c>
      <c r="R60" s="62">
        <f t="shared" si="0"/>
        <v>773.91966709175358</v>
      </c>
      <c r="S60" s="62">
        <f ca="1">AVERAGE(OFFSET($R$3,0,0,'Données projet'!$E$9+1,1))-AVERAGE(OFFSET($H$3,0,0,'Données projet'!$E$9+1,1))</f>
        <v>405.75542653954562</v>
      </c>
      <c r="T60" s="62">
        <f t="shared" si="34"/>
        <v>278.21741231699929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15.411626415265539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15.411626415265539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5.4</v>
      </c>
      <c r="AI60" s="14">
        <f>IF('Données projet'!$A$62&gt;35,AI59+AH60-AQ59,IF(A60&lt;'Données projet'!$A$62,$AF$205^A60,IF(A60='Données projet'!$A$62,'Données projet'!$B$62,AI59+AH60-AQ59)))</f>
        <v>131.79999999999995</v>
      </c>
      <c r="AJ60" s="14">
        <f>AI60*VLOOKUP('Données projet'!$B$10,Paramètres!$A$1:$I$89,3,0)*VLOOKUP('Données projet'!$B$10,Paramètres!$A$1:$I$89,5,0)</f>
        <v>102.80399999999997</v>
      </c>
      <c r="AK60" s="14">
        <f t="shared" si="35"/>
        <v>27.62893294028402</v>
      </c>
      <c r="AL60" s="22">
        <f t="shared" si="4"/>
        <v>227.17069153766127</v>
      </c>
      <c r="AM60" s="62">
        <f t="shared" si="5"/>
        <v>520.50402487099461</v>
      </c>
      <c r="AN60" s="62">
        <f ca="1">AVERAGE(OFFSET($AM$3,0,0,'Données projet'!$E$10+1,1))-AVERAGE(OFFSET($H$3,0,0,'Données projet'!$E$10+1,1))</f>
        <v>216.57715548138577</v>
      </c>
      <c r="AO60" s="62">
        <f t="shared" si="36"/>
        <v>131.89900255449828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5.9867796650704763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5.9867796650704763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9.375</v>
      </c>
      <c r="BD60" s="13">
        <f>IF('Données projet'!$A$88&gt;35,BD59+BC60-BL59,IF(A60&lt;'Données projet'!$A$88,$BA$205^A60,IF(A60='Données projet'!$A$88,'Données projet'!$B$88,BD59+BC60-BL59)))</f>
        <v>268.87499999999989</v>
      </c>
      <c r="BE60" s="14">
        <f>BD60*VLOOKUP('Données projet'!$B$11,Paramètres!$A$1:$I$89,3,0)*VLOOKUP('Données projet'!$B$11,Paramètres!$A$1:$I$89,5,0)</f>
        <v>209.72249999999991</v>
      </c>
      <c r="BF60" s="14">
        <f t="shared" si="37"/>
        <v>51.874940300502246</v>
      </c>
      <c r="BG60" s="22">
        <f t="shared" si="7"/>
        <v>455.61554185670792</v>
      </c>
      <c r="BH60" s="62">
        <f t="shared" si="8"/>
        <v>748.94887519004124</v>
      </c>
      <c r="BI60" s="62">
        <f ca="1">AVERAGE(OFFSET($BH$3,0,0,'Données projet'!$E$11+1,1))-AVERAGE(OFFSET($H$3,0,0,'Données projet'!$E$11+1,1))</f>
        <v>314.33416150877952</v>
      </c>
      <c r="BJ60" s="62">
        <f t="shared" si="38"/>
        <v>283.48738729114024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19.789585482030631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19.789585482030631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2.8421709430404007E-14</v>
      </c>
      <c r="BZ60" s="14">
        <f>BY60*VLOOKUP('Données projet'!$B$12,Paramètres!$A$1:$I$89,3,0)*VLOOKUP('Données projet'!$B$12,Paramètres!$A$1:$I$89,5,0)</f>
        <v>2.0838797354372217E-14</v>
      </c>
      <c r="CA60" s="14">
        <f t="shared" si="39"/>
        <v>3.7575774393093487E-13</v>
      </c>
      <c r="CB60" s="22">
        <f t="shared" si="10"/>
        <v>6.9073897607190981E-13</v>
      </c>
      <c r="CC60" s="62">
        <f t="shared" si="11"/>
        <v>293.333333333334</v>
      </c>
      <c r="CD60" s="62">
        <f ca="1">AVERAGE(OFFSET($CC$3,0,0,'Données projet'!$E$12+1,1))-AVERAGE(OFFSET($H$3,0,0,'Données projet'!$E$12+1,1))</f>
        <v>155.96038817644694</v>
      </c>
      <c r="CE60" s="62">
        <f t="shared" si="40"/>
        <v>225.49641371517163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73.261717915969271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73.261717915969271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5.6843418860808015E-14</v>
      </c>
      <c r="CU60" s="18">
        <f>CT60*VLOOKUP('Données projet'!$B$13,Paramètres!$A$1:$I$89,3,0)*VLOOKUP('Données projet'!$B$13,Paramètres!$A$1:$I$89,5,0)</f>
        <v>3.7243808037601412E-14</v>
      </c>
      <c r="CV60" s="14">
        <f t="shared" si="41"/>
        <v>6.2767589361185393E-13</v>
      </c>
      <c r="CW60" s="22">
        <f t="shared" si="13"/>
        <v>1.1580684803728015E-12</v>
      </c>
      <c r="CX60" s="62">
        <f t="shared" si="14"/>
        <v>293.33333333333445</v>
      </c>
      <c r="CY60" s="62">
        <f ca="1">AVERAGE(OFFSET($CX$3,0,0,'Données projet'!$E$13+1,1))-AVERAGE(OFFSET($H$3,0,0,'Données projet'!$E$13+1,1))</f>
        <v>184.06691966531622</v>
      </c>
      <c r="CZ60" s="62">
        <f t="shared" si="42"/>
        <v>269.61868559913404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63.565946039265498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63.565946039265498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7.6</v>
      </c>
      <c r="DO60" s="13">
        <f>IF('Données projet'!$A$166&gt;35,DO59+DN60-DW59,IF(A60&lt;'Données projet'!$A$166,$DL$205^A60,IF(A60='Données projet'!$A$166,'Données projet'!$B$166,DO59+DN60-DW59)))</f>
        <v>191.2</v>
      </c>
      <c r="DP60" s="18">
        <f>DO60*VLOOKUP('Données projet'!$B$14,Paramètres!$A$1:$I$89,3,0)*VLOOKUP('Données projet'!$B$14,Paramètres!$A$1:$I$89,5,0)</f>
        <v>184.92864</v>
      </c>
      <c r="DQ60" s="14">
        <f t="shared" si="43"/>
        <v>46.416987887800225</v>
      </c>
      <c r="DR60" s="22">
        <f t="shared" si="16"/>
        <v>402.92696857125202</v>
      </c>
      <c r="DS60" s="62">
        <f t="shared" si="17"/>
        <v>696.26030190458528</v>
      </c>
      <c r="DT60" s="62">
        <f ca="1">AVERAGE(OFFSET($DS$3,0,0,'Données projet'!$E$14+1,1))-AVERAGE(OFFSET($H$3,0,0,'Données projet'!$E$14+1,1))</f>
        <v>352.98835012800464</v>
      </c>
      <c r="DU60" s="62">
        <f t="shared" si="44"/>
        <v>244.45149244446094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12.355872901893925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12.355872901893925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254.2</v>
      </c>
      <c r="O61" s="14">
        <f>N61*VLOOKUP('Données projet'!$B$9,Paramètres!$A$1:$I$89,3,0)*VLOOKUP('Données projet'!$B$9,Paramètres!$A$1:$I$89,5,0)</f>
        <v>230.00015999999997</v>
      </c>
      <c r="P61" s="14">
        <f t="shared" si="33"/>
        <v>56.282716126880423</v>
      </c>
      <c r="Q61" s="22">
        <f t="shared" si="53"/>
        <v>498.60934258765002</v>
      </c>
      <c r="R61" s="62">
        <f t="shared" si="0"/>
        <v>791.94267592098333</v>
      </c>
      <c r="S61" s="62">
        <f ca="1">AVERAGE(OFFSET($R$3,0,0,'Données projet'!$E$9+1,1))-AVERAGE(OFFSET($H$3,0,0,'Données projet'!$E$9+1,1))</f>
        <v>405.75542653954562</v>
      </c>
      <c r="T61" s="62">
        <f t="shared" si="34"/>
        <v>278.21741231699929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15.109413821426106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15.109413821426106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5.4</v>
      </c>
      <c r="AI61" s="14">
        <f>IF('Données projet'!$A$62&gt;35,AI60+AH61-AQ60,IF(A61&lt;'Données projet'!$A$62,$AF$205^A61,IF(A61='Données projet'!$A$62,'Données projet'!$B$62,AI60+AH61-AQ60)))</f>
        <v>137.19999999999996</v>
      </c>
      <c r="AJ61" s="14">
        <f>AI61*VLOOKUP('Données projet'!$B$10,Paramètres!$A$1:$I$89,3,0)*VLOOKUP('Données projet'!$B$10,Paramètres!$A$1:$I$89,5,0)</f>
        <v>107.01599999999998</v>
      </c>
      <c r="AK61" s="14">
        <f t="shared" si="35"/>
        <v>28.626809543094307</v>
      </c>
      <c r="AL61" s="22">
        <f t="shared" si="4"/>
        <v>236.24455995422252</v>
      </c>
      <c r="AM61" s="62">
        <f t="shared" si="5"/>
        <v>529.57789328755587</v>
      </c>
      <c r="AN61" s="62">
        <f ca="1">AVERAGE(OFFSET($AM$3,0,0,'Données projet'!$E$10+1,1))-AVERAGE(OFFSET($H$3,0,0,'Données projet'!$E$10+1,1))</f>
        <v>216.57715548138577</v>
      </c>
      <c r="AO61" s="62">
        <f t="shared" si="36"/>
        <v>131.89900255449828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5.869382567413477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5.869382567413477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9.375</v>
      </c>
      <c r="BD61" s="13">
        <f>IF('Données projet'!$A$88&gt;35,BD60+BC61-BL60,IF(A61&lt;'Données projet'!$A$88,$BA$205^A61,IF(A61='Données projet'!$A$88,'Données projet'!$B$88,BD60+BC61-BL60)))</f>
        <v>278.24999999999989</v>
      </c>
      <c r="BE61" s="14">
        <f>BD61*VLOOKUP('Données projet'!$B$11,Paramètres!$A$1:$I$89,3,0)*VLOOKUP('Données projet'!$B$11,Paramètres!$A$1:$I$89,5,0)</f>
        <v>217.03499999999991</v>
      </c>
      <c r="BF61" s="14">
        <f t="shared" si="37"/>
        <v>53.469949591969474</v>
      </c>
      <c r="BG61" s="22">
        <f t="shared" si="7"/>
        <v>471.12945387267996</v>
      </c>
      <c r="BH61" s="62">
        <f t="shared" si="8"/>
        <v>764.46278720601322</v>
      </c>
      <c r="BI61" s="62">
        <f ca="1">AVERAGE(OFFSET($BH$3,0,0,'Données projet'!$E$11+1,1))-AVERAGE(OFFSET($H$3,0,0,'Données projet'!$E$11+1,1))</f>
        <v>314.33416150877952</v>
      </c>
      <c r="BJ61" s="62">
        <f t="shared" si="38"/>
        <v>283.48738729114024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19.401523781183297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19.401523781183297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2.8421709430404007E-14</v>
      </c>
      <c r="BZ61" s="14">
        <f>BY61*VLOOKUP('Données projet'!$B$12,Paramètres!$A$1:$I$89,3,0)*VLOOKUP('Données projet'!$B$12,Paramètres!$A$1:$I$89,5,0)</f>
        <v>2.0838797354372217E-14</v>
      </c>
      <c r="CA61" s="14">
        <f t="shared" si="39"/>
        <v>3.7575774393093487E-13</v>
      </c>
      <c r="CB61" s="22">
        <f t="shared" si="10"/>
        <v>6.9073897607190981E-13</v>
      </c>
      <c r="CC61" s="62">
        <f t="shared" si="11"/>
        <v>293.333333333334</v>
      </c>
      <c r="CD61" s="62">
        <f ca="1">AVERAGE(OFFSET($CC$3,0,0,'Données projet'!$E$12+1,1))-AVERAGE(OFFSET($H$3,0,0,'Données projet'!$E$12+1,1))</f>
        <v>155.96038817644694</v>
      </c>
      <c r="CE61" s="62">
        <f t="shared" si="40"/>
        <v>225.49641371517163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71.825100312872735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71.825100312872735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5.6843418860808015E-14</v>
      </c>
      <c r="CU61" s="18">
        <f>CT61*VLOOKUP('Données projet'!$B$13,Paramètres!$A$1:$I$89,3,0)*VLOOKUP('Données projet'!$B$13,Paramètres!$A$1:$I$89,5,0)</f>
        <v>3.7243808037601412E-14</v>
      </c>
      <c r="CV61" s="14">
        <f t="shared" si="41"/>
        <v>6.2767589361185393E-13</v>
      </c>
      <c r="CW61" s="22">
        <f t="shared" si="13"/>
        <v>1.1580684803728015E-12</v>
      </c>
      <c r="CX61" s="62">
        <f t="shared" si="14"/>
        <v>293.33333333333445</v>
      </c>
      <c r="CY61" s="62">
        <f ca="1">AVERAGE(OFFSET($CX$3,0,0,'Données projet'!$E$13+1,1))-AVERAGE(OFFSET($H$3,0,0,'Données projet'!$E$13+1,1))</f>
        <v>184.06691966531622</v>
      </c>
      <c r="CZ61" s="62">
        <f t="shared" si="42"/>
        <v>269.61868559913404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62.31945660883423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62.31945660883423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7.6</v>
      </c>
      <c r="DO61" s="13">
        <f>IF('Données projet'!$A$166&gt;35,DO60+DN61-DW60,IF(A61&lt;'Données projet'!$A$166,$DL$205^A61,IF(A61='Données projet'!$A$166,'Données projet'!$B$166,DO60+DN61-DW60)))</f>
        <v>198.79999999999998</v>
      </c>
      <c r="DP61" s="18">
        <f>DO61*VLOOKUP('Données projet'!$B$14,Paramètres!$A$1:$I$89,3,0)*VLOOKUP('Données projet'!$B$14,Paramètres!$A$1:$I$89,5,0)</f>
        <v>192.27936</v>
      </c>
      <c r="DQ61" s="14">
        <f t="shared" si="43"/>
        <v>48.04353669645932</v>
      </c>
      <c r="DR61" s="22">
        <f t="shared" si="16"/>
        <v>418.56237841299998</v>
      </c>
      <c r="DS61" s="62">
        <f t="shared" si="17"/>
        <v>711.89571174633329</v>
      </c>
      <c r="DT61" s="62">
        <f ca="1">AVERAGE(OFFSET($DS$3,0,0,'Données projet'!$E$14+1,1))-AVERAGE(OFFSET($H$3,0,0,'Données projet'!$E$14+1,1))</f>
        <v>352.98835012800464</v>
      </c>
      <c r="DU61" s="62">
        <f t="shared" si="44"/>
        <v>244.45149244446094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12.113581770626103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12.113581770626103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263.59999999999997</v>
      </c>
      <c r="O62" s="14">
        <f>N62*VLOOKUP('Données projet'!$B$9,Paramètres!$A$1:$I$89,3,0)*VLOOKUP('Données projet'!$B$9,Paramètres!$A$1:$I$89,5,0)</f>
        <v>238.50527999999997</v>
      </c>
      <c r="P62" s="14">
        <f t="shared" si="33"/>
        <v>58.117817352909881</v>
      </c>
      <c r="Q62" s="22">
        <f t="shared" si="53"/>
        <v>516.61856122298457</v>
      </c>
      <c r="R62" s="62">
        <f t="shared" si="0"/>
        <v>809.95189455631794</v>
      </c>
      <c r="S62" s="62">
        <f ca="1">AVERAGE(OFFSET($R$3,0,0,'Données projet'!$E$9+1,1))-AVERAGE(OFFSET($H$3,0,0,'Données projet'!$E$9+1,1))</f>
        <v>405.75542653954562</v>
      </c>
      <c r="T62" s="62">
        <f t="shared" si="34"/>
        <v>278.21741231699929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14.813127432220384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14.813127432220384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5.4</v>
      </c>
      <c r="AI62" s="14">
        <f>IF('Données projet'!$A$62&gt;35,AI61+AH62-AQ61,IF(A62&lt;'Données projet'!$A$62,$AF$205^A62,IF(A62='Données projet'!$A$62,'Données projet'!$B$62,AI61+AH62-AQ61)))</f>
        <v>142.59999999999997</v>
      </c>
      <c r="AJ62" s="14">
        <f>AI62*VLOOKUP('Données projet'!$B$10,Paramètres!$A$1:$I$89,3,0)*VLOOKUP('Données projet'!$B$10,Paramètres!$A$1:$I$89,5,0)</f>
        <v>111.22799999999998</v>
      </c>
      <c r="AK62" s="14">
        <f t="shared" si="35"/>
        <v>29.620123744783804</v>
      </c>
      <c r="AL62" s="22">
        <f t="shared" si="4"/>
        <v>245.31048218883168</v>
      </c>
      <c r="AM62" s="62">
        <f t="shared" si="5"/>
        <v>538.64381552216503</v>
      </c>
      <c r="AN62" s="62">
        <f ca="1">AVERAGE(OFFSET($AM$3,0,0,'Données projet'!$E$10+1,1))-AVERAGE(OFFSET($H$3,0,0,'Données projet'!$E$10+1,1))</f>
        <v>216.57715548138577</v>
      </c>
      <c r="AO62" s="62">
        <f t="shared" si="36"/>
        <v>131.89900255449828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5.7542875552363721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5.7542875552363721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9.375</v>
      </c>
      <c r="BD62" s="13">
        <f>IF('Données projet'!$A$88&gt;35,BD61+BC62-BL61,IF(A62&lt;'Données projet'!$A$88,$BA$205^A62,IF(A62='Données projet'!$A$88,'Données projet'!$B$88,BD61+BC62-BL61)))</f>
        <v>287.62499999999989</v>
      </c>
      <c r="BE62" s="14">
        <f>BD62*VLOOKUP('Données projet'!$B$11,Paramètres!$A$1:$I$89,3,0)*VLOOKUP('Données projet'!$B$11,Paramètres!$A$1:$I$89,5,0)</f>
        <v>224.34749999999991</v>
      </c>
      <c r="BF62" s="14">
        <f t="shared" si="37"/>
        <v>55.058714525680429</v>
      </c>
      <c r="BG62" s="22">
        <f t="shared" si="7"/>
        <v>486.63249029889329</v>
      </c>
      <c r="BH62" s="62">
        <f t="shared" si="8"/>
        <v>779.9658236322266</v>
      </c>
      <c r="BI62" s="62">
        <f ca="1">AVERAGE(OFFSET($BH$3,0,0,'Données projet'!$E$11+1,1))-AVERAGE(OFFSET($H$3,0,0,'Données projet'!$E$11+1,1))</f>
        <v>314.33416150877952</v>
      </c>
      <c r="BJ62" s="62">
        <f t="shared" si="38"/>
        <v>283.48738729114024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19.021071733595313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19.021071733595313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2.8421709430404007E-14</v>
      </c>
      <c r="BZ62" s="14">
        <f>BY62*VLOOKUP('Données projet'!$B$12,Paramètres!$A$1:$I$89,3,0)*VLOOKUP('Données projet'!$B$12,Paramètres!$A$1:$I$89,5,0)</f>
        <v>2.0838797354372217E-14</v>
      </c>
      <c r="CA62" s="14">
        <f t="shared" si="39"/>
        <v>3.7575774393093487E-13</v>
      </c>
      <c r="CB62" s="22">
        <f t="shared" si="10"/>
        <v>6.9073897607190981E-13</v>
      </c>
      <c r="CC62" s="62">
        <f t="shared" si="11"/>
        <v>293.333333333334</v>
      </c>
      <c r="CD62" s="62">
        <f ca="1">AVERAGE(OFFSET($CC$3,0,0,'Données projet'!$E$12+1,1))-AVERAGE(OFFSET($H$3,0,0,'Données projet'!$E$12+1,1))</f>
        <v>155.96038817644694</v>
      </c>
      <c r="CE62" s="62">
        <f t="shared" si="40"/>
        <v>225.49641371517163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70.416653904722708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70.416653904722708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5.6843418860808015E-14</v>
      </c>
      <c r="CU62" s="18">
        <f>CT62*VLOOKUP('Données projet'!$B$13,Paramètres!$A$1:$I$89,3,0)*VLOOKUP('Données projet'!$B$13,Paramètres!$A$1:$I$89,5,0)</f>
        <v>3.7243808037601412E-14</v>
      </c>
      <c r="CV62" s="14">
        <f t="shared" si="41"/>
        <v>6.2767589361185393E-13</v>
      </c>
      <c r="CW62" s="22">
        <f t="shared" si="13"/>
        <v>1.1580684803728015E-12</v>
      </c>
      <c r="CX62" s="62">
        <f t="shared" si="14"/>
        <v>293.33333333333445</v>
      </c>
      <c r="CY62" s="62">
        <f ca="1">AVERAGE(OFFSET($CX$3,0,0,'Données projet'!$E$13+1,1))-AVERAGE(OFFSET($H$3,0,0,'Données projet'!$E$13+1,1))</f>
        <v>184.06691966531622</v>
      </c>
      <c r="CZ62" s="62">
        <f t="shared" si="42"/>
        <v>269.61868559913404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61.097410075850235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61.097410075850235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7.6</v>
      </c>
      <c r="DO62" s="13">
        <f>IF('Données projet'!$A$166&gt;35,DO61+DN62-DW61,IF(A62&lt;'Données projet'!$A$166,$DL$205^A62,IF(A62='Données projet'!$A$166,'Données projet'!$B$166,DO61+DN62-DW61)))</f>
        <v>206.39999999999998</v>
      </c>
      <c r="DP62" s="18">
        <f>DO62*VLOOKUP('Données projet'!$B$14,Paramètres!$A$1:$I$89,3,0)*VLOOKUP('Données projet'!$B$14,Paramètres!$A$1:$I$89,5,0)</f>
        <v>199.63007999999999</v>
      </c>
      <c r="DQ62" s="14">
        <f t="shared" si="43"/>
        <v>49.662861748339331</v>
      </c>
      <c r="DR62" s="22">
        <f t="shared" si="16"/>
        <v>434.18520687835763</v>
      </c>
      <c r="DS62" s="62">
        <f t="shared" si="17"/>
        <v>727.51854021169095</v>
      </c>
      <c r="DT62" s="62">
        <f ca="1">AVERAGE(OFFSET($DS$3,0,0,'Données projet'!$E$14+1,1))-AVERAGE(OFFSET($H$3,0,0,'Données projet'!$E$14+1,1))</f>
        <v>352.98835012800464</v>
      </c>
      <c r="DU62" s="62">
        <f t="shared" si="44"/>
        <v>244.45149244446094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11.876041820659447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11.876041820659447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273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272.99999999999994</v>
      </c>
      <c r="O63" s="14">
        <f>N63*VLOOKUP('Données projet'!$B$9,Paramètres!$A$1:$I$89,3,0)*VLOOKUP('Données projet'!$B$9,Paramètres!$A$1:$I$89,5,0)</f>
        <v>247.01039999999992</v>
      </c>
      <c r="P63" s="14">
        <f t="shared" si="33"/>
        <v>59.945315462121812</v>
      </c>
      <c r="Q63" s="22">
        <f t="shared" si="53"/>
        <v>534.61453776319524</v>
      </c>
      <c r="R63" s="62">
        <f t="shared" si="0"/>
        <v>827.94787109652862</v>
      </c>
      <c r="S63" s="62">
        <f ca="1">AVERAGE(OFFSET($R$3,0,0,'Données projet'!$E$9+1,1))-AVERAGE(OFFSET($H$3,0,0,'Données projet'!$E$9+1,1))</f>
        <v>405.75542653954562</v>
      </c>
      <c r="T63" s="62">
        <f t="shared" si="34"/>
        <v>278.21741231699929</v>
      </c>
      <c r="U63" s="16">
        <f>IF(ISNA(VLOOKUP(A63,'Données projet'!$A$35:$I$55,3,0)),0,VLOOKUP(A63,'Données projet'!$A$35:$I$55,3,0))</f>
        <v>9</v>
      </c>
      <c r="V63" s="16">
        <f>IF(ISNA(VLOOKUP(A63,'Données projet'!$A$35:$I$55,4,0)),0,VLOOKUP(A63,'Données projet'!$A$35:$I$55,4,0))</f>
        <v>28</v>
      </c>
      <c r="W63" s="17">
        <f>IF(ISNA(VLOOKUP(A63,'Données projet'!$A$35:$I$55,5,0)),0%,VLOOKUP(A63,'Données projet'!$A$35:$I$55,5,0)*VLOOKUP('Données projet'!$B$9,Paramètres!$A$1:$I$89,7,0))</f>
        <v>0.17200000000000001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19.339756789107337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19.339756789107337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148</v>
      </c>
      <c r="AG63" s="13">
        <f>VLOOKUP(A63,'Données projet'!$A$61:$I$81,9,0)</f>
        <v>5.4</v>
      </c>
      <c r="AH63" s="13">
        <f t="array" ref="AH63">INDEX(AG:AG,MIN(IF(ISNUMBER(AG63:AG259),ROW(AG63:AG259),"")))</f>
        <v>5.4</v>
      </c>
      <c r="AI63" s="14">
        <f>IF('Données projet'!$A$62&gt;35,AI62+AH63-AQ62,IF(A63&lt;'Données projet'!$A$62,$AF$205^A63,IF(A63='Données projet'!$A$62,'Données projet'!$B$62,AI62+AH63-AQ62)))</f>
        <v>147.99999999999997</v>
      </c>
      <c r="AJ63" s="14">
        <f>AI63*VLOOKUP('Données projet'!$B$10,Paramètres!$A$1:$I$89,3,0)*VLOOKUP('Données projet'!$B$10,Paramètres!$A$1:$I$89,5,0)</f>
        <v>115.43999999999998</v>
      </c>
      <c r="AK63" s="14">
        <f t="shared" si="35"/>
        <v>30.60906809471021</v>
      </c>
      <c r="AL63" s="22">
        <f t="shared" si="4"/>
        <v>254.36879359828689</v>
      </c>
      <c r="AM63" s="62">
        <f t="shared" si="5"/>
        <v>547.70212693162023</v>
      </c>
      <c r="AN63" s="62">
        <f ca="1">AVERAGE(OFFSET($AM$3,0,0,'Données projet'!$E$10+1,1))-AVERAGE(OFFSET($H$3,0,0,'Données projet'!$E$10+1,1))</f>
        <v>216.57715548138577</v>
      </c>
      <c r="AO63" s="62">
        <f t="shared" si="36"/>
        <v>131.89900255449828</v>
      </c>
      <c r="AP63" s="16">
        <f>IF(ISNA(VLOOKUP(A63,'Données projet'!$A$61:$I$81,3,0)),0,VLOOKUP(A63,'Données projet'!$A$61:$I$81,3,0))</f>
        <v>8</v>
      </c>
      <c r="AQ63" s="16">
        <f>IF(ISNA(VLOOKUP(A63,'Données projet'!$A$61:$I$81,4,0)),0,VLOOKUP(A63,'Données projet'!$A$61:$I$81,4,0))</f>
        <v>14</v>
      </c>
      <c r="AR63" s="17">
        <f>IF(ISNA(VLOOKUP(A63,'Données projet'!$A$61:$I$81,5,0)),0%,VLOOKUP(A63,'Données projet'!$A$61:$I$81,5,0)*VLOOKUP('Données projet'!$B$10,Paramètres!$A$1:$I$89,7,0))</f>
        <v>0.17200000000000001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7.7177881717010024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7.7177881717010024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297</v>
      </c>
      <c r="BB63" s="13">
        <f>VLOOKUP(A63,'Données projet'!$A$87:$I$107,9,0)</f>
        <v>9.375</v>
      </c>
      <c r="BC63" s="13">
        <f t="array" ref="BC63">INDEX(BB:BB,MIN(IF(ISNUMBER(BB63:BB259),ROW(BB63:BB259),"")))</f>
        <v>9.375</v>
      </c>
      <c r="BD63" s="13">
        <f>IF('Données projet'!$A$88&gt;35,BD62+BC63-BL62,IF(A63&lt;'Données projet'!$A$88,$BA$205^A63,IF(A63='Données projet'!$A$88,'Données projet'!$B$88,BD62+BC63-BL62)))</f>
        <v>296.99999999999989</v>
      </c>
      <c r="BE63" s="14">
        <f>BD63*VLOOKUP('Données projet'!$B$11,Paramètres!$A$1:$I$89,3,0)*VLOOKUP('Données projet'!$B$11,Paramètres!$A$1:$I$89,5,0)</f>
        <v>231.65999999999991</v>
      </c>
      <c r="BF63" s="14">
        <f t="shared" si="37"/>
        <v>56.641461975682766</v>
      </c>
      <c r="BG63" s="22">
        <f t="shared" si="7"/>
        <v>502.125046274314</v>
      </c>
      <c r="BH63" s="62">
        <f t="shared" si="8"/>
        <v>795.45837960764732</v>
      </c>
      <c r="BI63" s="62">
        <f ca="1">AVERAGE(OFFSET($BH$3,0,0,'Données projet'!$E$11+1,1))-AVERAGE(OFFSET($H$3,0,0,'Données projet'!$E$11+1,1))</f>
        <v>314.33416150877952</v>
      </c>
      <c r="BJ63" s="62">
        <f t="shared" si="38"/>
        <v>283.48738729114024</v>
      </c>
      <c r="BK63" s="16">
        <f>IF(ISNA(VLOOKUP(A63,'Données projet'!$A$87:$I$107,3,0)),0,VLOOKUP(A63,'Données projet'!$A$87:$I$107,3,0))</f>
        <v>8</v>
      </c>
      <c r="BL63" s="16">
        <f>IF(ISNA(VLOOKUP(A63,'Données projet'!$A$87:$I$107,4,0)),0,VLOOKUP(A63,'Données projet'!$A$87:$I$107,4,0))</f>
        <v>47</v>
      </c>
      <c r="BM63" s="17">
        <f>IF(ISNA(VLOOKUP(A63,'Données projet'!$A$87:$I$107,5,0)),0%,VLOOKUP(A63,'Données projet'!$A$87:$I$107,5,0)*VLOOKUP('Données projet'!$B$11,Paramètres!$A$1:$I$89,7,0))</f>
        <v>0.34400000000000003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32.589211293712907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32.589211293712907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2.8421709430404007E-14</v>
      </c>
      <c r="BZ63" s="14">
        <f>BY63*VLOOKUP('Données projet'!$B$12,Paramètres!$A$1:$I$89,3,0)*VLOOKUP('Données projet'!$B$12,Paramètres!$A$1:$I$89,5,0)</f>
        <v>2.0838797354372217E-14</v>
      </c>
      <c r="CA63" s="14">
        <f t="shared" si="39"/>
        <v>3.7575774393093487E-13</v>
      </c>
      <c r="CB63" s="22">
        <f t="shared" si="10"/>
        <v>6.9073897607190981E-13</v>
      </c>
      <c r="CC63" s="62">
        <f t="shared" si="11"/>
        <v>293.333333333334</v>
      </c>
      <c r="CD63" s="62">
        <f ca="1">AVERAGE(OFFSET($CC$3,0,0,'Données projet'!$E$12+1,1))-AVERAGE(OFFSET($H$3,0,0,'Données projet'!$E$12+1,1))</f>
        <v>155.96038817644694</v>
      </c>
      <c r="CE63" s="62">
        <f t="shared" si="40"/>
        <v>225.49641371517163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69.035826271569022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69.035826271569022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5.6843418860808015E-14</v>
      </c>
      <c r="CU63" s="18">
        <f>CT63*VLOOKUP('Données projet'!$B$13,Paramètres!$A$1:$I$89,3,0)*VLOOKUP('Données projet'!$B$13,Paramètres!$A$1:$I$89,5,0)</f>
        <v>3.7243808037601412E-14</v>
      </c>
      <c r="CV63" s="14">
        <f t="shared" si="41"/>
        <v>6.2767589361185393E-13</v>
      </c>
      <c r="CW63" s="22">
        <f t="shared" si="13"/>
        <v>1.1580684803728015E-12</v>
      </c>
      <c r="CX63" s="62">
        <f t="shared" si="14"/>
        <v>293.33333333333445</v>
      </c>
      <c r="CY63" s="62">
        <f ca="1">AVERAGE(OFFSET($CX$3,0,0,'Données projet'!$E$13+1,1))-AVERAGE(OFFSET($H$3,0,0,'Données projet'!$E$13+1,1))</f>
        <v>184.06691966531622</v>
      </c>
      <c r="CZ63" s="62">
        <f t="shared" si="42"/>
        <v>269.61868559913404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59.899327130003272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59.899327130003272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214</v>
      </c>
      <c r="DM63" s="13">
        <f>VLOOKUP(A63,'Données projet'!$A$165:$I$185,9,0)</f>
        <v>7.6</v>
      </c>
      <c r="DN63" s="13">
        <f t="array" ref="DN63">INDEX(DM:DM,MIN(IF(ISNUMBER(DM63:DM259),ROW(DM63:DM259),"")))</f>
        <v>7.6</v>
      </c>
      <c r="DO63" s="13">
        <f>IF('Données projet'!$A$166&gt;35,DO62+DN63-DW62,IF(A63&lt;'Données projet'!$A$166,$DL$205^A63,IF(A63='Données projet'!$A$166,'Données projet'!$B$166,DO62+DN63-DW62)))</f>
        <v>213.99999999999997</v>
      </c>
      <c r="DP63" s="18">
        <f>DO63*VLOOKUP('Données projet'!$B$14,Paramètres!$A$1:$I$89,3,0)*VLOOKUP('Données projet'!$B$14,Paramètres!$A$1:$I$89,5,0)</f>
        <v>206.98079999999996</v>
      </c>
      <c r="DQ63" s="14">
        <f t="shared" si="43"/>
        <v>51.275259496675787</v>
      </c>
      <c r="DR63" s="22">
        <f t="shared" si="16"/>
        <v>449.7959702900435</v>
      </c>
      <c r="DS63" s="62">
        <f t="shared" si="17"/>
        <v>743.12930362337681</v>
      </c>
      <c r="DT63" s="62">
        <f ca="1">AVERAGE(OFFSET($DS$3,0,0,'Données projet'!$E$14+1,1))-AVERAGE(OFFSET($H$3,0,0,'Données projet'!$E$14+1,1))</f>
        <v>352.98835012800464</v>
      </c>
      <c r="DU63" s="62">
        <f t="shared" si="44"/>
        <v>244.45149244446094</v>
      </c>
      <c r="DV63" s="16">
        <f>IF(ISNA(VLOOKUP(A63,'Données projet'!$A$165:$I$185,3,0)),0,VLOOKUP(A63,'Données projet'!$A$165:$I$185,3,0))</f>
        <v>9</v>
      </c>
      <c r="DW63" s="16">
        <f>IF(ISNA(VLOOKUP(A63,'Données projet'!$A$165:$I$185,4,0)),0,VLOOKUP(A63,'Données projet'!$A$165:$I$185,4,0))</f>
        <v>21</v>
      </c>
      <c r="DX63" s="17">
        <f>IF(ISNA(VLOOKUP(A63,'Données projet'!$A$165:$I$185,5,0)),0%,VLOOKUP(A63,'Données projet'!$A$165:$I$185,5,0)*VLOOKUP('Données projet'!$B$14,Paramètres!$A$1:$I$89,7,0))</f>
        <v>0.17200000000000001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15.505149839542955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15.505149839542955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253.79999999999995</v>
      </c>
      <c r="O64" s="14">
        <f>N64*VLOOKUP('Données projet'!$B$9,Paramètres!$A$1:$I$89,3,0)*VLOOKUP('Données projet'!$B$9,Paramètres!$A$1:$I$89,5,0)</f>
        <v>229.63823999999994</v>
      </c>
      <c r="P64" s="14">
        <f t="shared" si="33"/>
        <v>56.204453396569633</v>
      </c>
      <c r="Q64" s="22">
        <f t="shared" si="53"/>
        <v>497.84269099902531</v>
      </c>
      <c r="R64" s="62">
        <f t="shared" si="0"/>
        <v>791.17602433235857</v>
      </c>
      <c r="S64" s="62">
        <f ca="1">AVERAGE(OFFSET($R$3,0,0,'Données projet'!$E$9+1,1))-AVERAGE(OFFSET($H$3,0,0,'Données projet'!$E$9+1,1))</f>
        <v>405.75542653954562</v>
      </c>
      <c r="T64" s="62">
        <f t="shared" si="34"/>
        <v>278.21741231699929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18.960515954559817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18.960515954559817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5.4</v>
      </c>
      <c r="AI64" s="14">
        <f>IF('Données projet'!$A$62&gt;35,AI63+AH64-AQ63,IF(A64&lt;'Données projet'!$A$62,$AF$205^A64,IF(A64='Données projet'!$A$62,'Données projet'!$B$62,AI63+AH64-AQ63)))</f>
        <v>139.39999999999998</v>
      </c>
      <c r="AJ64" s="14">
        <f>AI64*VLOOKUP('Données projet'!$B$10,Paramètres!$A$1:$I$89,3,0)*VLOOKUP('Données projet'!$B$10,Paramètres!$A$1:$I$89,5,0)</f>
        <v>108.73199999999999</v>
      </c>
      <c r="AK64" s="14">
        <f t="shared" si="35"/>
        <v>29.032032589434206</v>
      </c>
      <c r="AL64" s="22">
        <f t="shared" si="4"/>
        <v>239.93902342659783</v>
      </c>
      <c r="AM64" s="62">
        <f t="shared" si="5"/>
        <v>533.2723567599312</v>
      </c>
      <c r="AN64" s="62">
        <f ca="1">AVERAGE(OFFSET($AM$3,0,0,'Données projet'!$E$10+1,1))-AVERAGE(OFFSET($H$3,0,0,'Données projet'!$E$10+1,1))</f>
        <v>216.57715548138577</v>
      </c>
      <c r="AO64" s="62">
        <f t="shared" si="36"/>
        <v>131.89900255449828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7.5664470530399148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7.5664470530399148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2.35</v>
      </c>
      <c r="BD64" s="13">
        <f>IF('Données projet'!$A$88&gt;35,BD63+BC64-BL63,IF(A64&lt;'Données projet'!$A$88,$BA$205^A64,IF(A64='Données projet'!$A$88,'Données projet'!$B$88,BD63+BC64-BL63)))</f>
        <v>252.34999999999991</v>
      </c>
      <c r="BE64" s="14">
        <f>BD64*VLOOKUP('Données projet'!$B$11,Paramètres!$A$1:$I$89,3,0)*VLOOKUP('Données projet'!$B$11,Paramètres!$A$1:$I$89,5,0)</f>
        <v>196.83299999999994</v>
      </c>
      <c r="BF64" s="14">
        <f t="shared" si="37"/>
        <v>49.04751172769754</v>
      </c>
      <c r="BG64" s="22">
        <f t="shared" si="7"/>
        <v>428.24189125907304</v>
      </c>
      <c r="BH64" s="62">
        <f t="shared" si="8"/>
        <v>721.57522459240636</v>
      </c>
      <c r="BI64" s="62">
        <f ca="1">AVERAGE(OFFSET($BH$3,0,0,'Données projet'!$E$11+1,1))-AVERAGE(OFFSET($H$3,0,0,'Données projet'!$E$11+1,1))</f>
        <v>314.33416150877952</v>
      </c>
      <c r="BJ64" s="62">
        <f t="shared" si="38"/>
        <v>283.48738729114024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31.950156737699352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31.950156737699352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2.8421709430404007E-14</v>
      </c>
      <c r="BZ64" s="14">
        <f>BY64*VLOOKUP('Données projet'!$B$12,Paramètres!$A$1:$I$89,3,0)*VLOOKUP('Données projet'!$B$12,Paramètres!$A$1:$I$89,5,0)</f>
        <v>2.0838797354372217E-14</v>
      </c>
      <c r="CA64" s="14">
        <f t="shared" si="39"/>
        <v>3.7575774393093487E-13</v>
      </c>
      <c r="CB64" s="22">
        <f t="shared" si="10"/>
        <v>6.9073897607190981E-13</v>
      </c>
      <c r="CC64" s="62">
        <f t="shared" si="11"/>
        <v>293.333333333334</v>
      </c>
      <c r="CD64" s="62">
        <f ca="1">AVERAGE(OFFSET($CC$3,0,0,'Données projet'!$E$12+1,1))-AVERAGE(OFFSET($H$3,0,0,'Données projet'!$E$12+1,1))</f>
        <v>155.96038817644694</v>
      </c>
      <c r="CE64" s="62">
        <f t="shared" si="40"/>
        <v>225.49641371517163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67.682075826079796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67.682075826079796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5.6843418860808015E-14</v>
      </c>
      <c r="CU64" s="18">
        <f>CT64*VLOOKUP('Données projet'!$B$13,Paramètres!$A$1:$I$89,3,0)*VLOOKUP('Données projet'!$B$13,Paramètres!$A$1:$I$89,5,0)</f>
        <v>3.7243808037601412E-14</v>
      </c>
      <c r="CV64" s="14">
        <f t="shared" si="41"/>
        <v>6.2767589361185393E-13</v>
      </c>
      <c r="CW64" s="22">
        <f t="shared" si="13"/>
        <v>1.1580684803728015E-12</v>
      </c>
      <c r="CX64" s="62">
        <f t="shared" si="14"/>
        <v>293.33333333333445</v>
      </c>
      <c r="CY64" s="62">
        <f ca="1">AVERAGE(OFFSET($CX$3,0,0,'Données projet'!$E$13+1,1))-AVERAGE(OFFSET($H$3,0,0,'Données projet'!$E$13+1,1))</f>
        <v>184.06691966531622</v>
      </c>
      <c r="CZ64" s="62">
        <f t="shared" si="42"/>
        <v>269.61868559913404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58.724737859965927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58.724737859965927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7.2</v>
      </c>
      <c r="DO64" s="13">
        <f>IF('Données projet'!$A$166&gt;35,DO63+DN64-DW63,IF(A64&lt;'Données projet'!$A$166,$DL$205^A64,IF(A64='Données projet'!$A$166,'Données projet'!$B$166,DO63+DN64-DW63)))</f>
        <v>200.19999999999996</v>
      </c>
      <c r="DP64" s="18">
        <f>DO64*VLOOKUP('Données projet'!$B$14,Paramètres!$A$1:$I$89,3,0)*VLOOKUP('Données projet'!$B$14,Paramètres!$A$1:$I$89,5,0)</f>
        <v>193.63343999999998</v>
      </c>
      <c r="DQ64" s="14">
        <f t="shared" si="43"/>
        <v>48.342367086681229</v>
      </c>
      <c r="DR64" s="22">
        <f t="shared" si="16"/>
        <v>421.44119734263637</v>
      </c>
      <c r="DS64" s="62">
        <f t="shared" si="17"/>
        <v>714.77453067596969</v>
      </c>
      <c r="DT64" s="62">
        <f ca="1">AVERAGE(OFFSET($DS$3,0,0,'Données projet'!$E$14+1,1))-AVERAGE(OFFSET($H$3,0,0,'Données projet'!$E$14+1,1))</f>
        <v>352.98835012800464</v>
      </c>
      <c r="DU64" s="62">
        <f t="shared" si="44"/>
        <v>244.45149244446094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15.201103308397098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15.201103308397098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262.59999999999997</v>
      </c>
      <c r="O65" s="14">
        <f>N65*VLOOKUP('Données projet'!$B$9,Paramètres!$A$1:$I$89,3,0)*VLOOKUP('Données projet'!$B$9,Paramètres!$A$1:$I$89,5,0)</f>
        <v>237.60047999999995</v>
      </c>
      <c r="P65" s="14">
        <f t="shared" si="33"/>
        <v>57.922960533442058</v>
      </c>
      <c r="Q65" s="22">
        <f t="shared" si="53"/>
        <v>514.70332559574479</v>
      </c>
      <c r="R65" s="62">
        <f t="shared" si="0"/>
        <v>808.03665892907816</v>
      </c>
      <c r="S65" s="62">
        <f ca="1">AVERAGE(OFFSET($R$3,0,0,'Données projet'!$E$9+1,1))-AVERAGE(OFFSET($H$3,0,0,'Données projet'!$E$9+1,1))</f>
        <v>405.75542653954562</v>
      </c>
      <c r="T65" s="62">
        <f t="shared" si="34"/>
        <v>278.21741231699929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18.588711801463706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18.588711801463706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5.4</v>
      </c>
      <c r="AI65" s="14">
        <f>IF('Données projet'!$A$62&gt;35,AI64+AH65-AQ64,IF(A65&lt;'Données projet'!$A$62,$AF$205^A65,IF(A65='Données projet'!$A$62,'Données projet'!$B$62,AI64+AH65-AQ64)))</f>
        <v>144.79999999999998</v>
      </c>
      <c r="AJ65" s="14">
        <f>AI65*VLOOKUP('Données projet'!$B$10,Paramètres!$A$1:$I$89,3,0)*VLOOKUP('Données projet'!$B$10,Paramètres!$A$1:$I$89,5,0)</f>
        <v>112.94399999999999</v>
      </c>
      <c r="AK65" s="14">
        <f t="shared" si="35"/>
        <v>30.023544118335728</v>
      </c>
      <c r="AL65" s="22">
        <f t="shared" si="4"/>
        <v>249.00180600610136</v>
      </c>
      <c r="AM65" s="62">
        <f t="shared" si="5"/>
        <v>542.3351393394347</v>
      </c>
      <c r="AN65" s="62">
        <f ca="1">AVERAGE(OFFSET($AM$3,0,0,'Données projet'!$E$10+1,1))-AVERAGE(OFFSET($H$3,0,0,'Données projet'!$E$10+1,1))</f>
        <v>216.57715548138577</v>
      </c>
      <c r="AO65" s="62">
        <f t="shared" si="36"/>
        <v>131.89900255449828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7.4180736414068038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7.4180736414068038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2.35</v>
      </c>
      <c r="BD65" s="13">
        <f>IF('Données projet'!$A$88&gt;35,BD64+BC65-BL64,IF(A65&lt;'Données projet'!$A$88,$BA$205^A65,IF(A65='Données projet'!$A$88,'Données projet'!$B$88,BD64+BC65-BL64)))</f>
        <v>254.6999999999999</v>
      </c>
      <c r="BE65" s="14">
        <f>BD65*VLOOKUP('Données projet'!$B$11,Paramètres!$A$1:$I$89,3,0)*VLOOKUP('Données projet'!$B$11,Paramètres!$A$1:$I$89,5,0)</f>
        <v>198.66599999999994</v>
      </c>
      <c r="BF65" s="14">
        <f t="shared" si="37"/>
        <v>49.450880810128595</v>
      </c>
      <c r="BG65" s="22">
        <f t="shared" si="7"/>
        <v>432.13690074430718</v>
      </c>
      <c r="BH65" s="62">
        <f t="shared" si="8"/>
        <v>725.4702340776405</v>
      </c>
      <c r="BI65" s="62">
        <f ca="1">AVERAGE(OFFSET($BH$3,0,0,'Données projet'!$E$11+1,1))-AVERAGE(OFFSET($H$3,0,0,'Données projet'!$E$11+1,1))</f>
        <v>314.33416150877952</v>
      </c>
      <c r="BJ65" s="62">
        <f t="shared" si="38"/>
        <v>283.48738729114024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31.32363365174443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31.32363365174443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2.8421709430404007E-14</v>
      </c>
      <c r="BZ65" s="14">
        <f>BY65*VLOOKUP('Données projet'!$B$12,Paramètres!$A$1:$I$89,3,0)*VLOOKUP('Données projet'!$B$12,Paramètres!$A$1:$I$89,5,0)</f>
        <v>2.0838797354372217E-14</v>
      </c>
      <c r="CA65" s="14">
        <f t="shared" si="39"/>
        <v>3.7575774393093487E-13</v>
      </c>
      <c r="CB65" s="22">
        <f t="shared" si="10"/>
        <v>6.9073897607190981E-13</v>
      </c>
      <c r="CC65" s="62">
        <f t="shared" si="11"/>
        <v>293.333333333334</v>
      </c>
      <c r="CD65" s="62">
        <f ca="1">AVERAGE(OFFSET($CC$3,0,0,'Données projet'!$E$12+1,1))-AVERAGE(OFFSET($H$3,0,0,'Données projet'!$E$12+1,1))</f>
        <v>155.96038817644694</v>
      </c>
      <c r="CE65" s="62">
        <f t="shared" si="40"/>
        <v>225.49641371517163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66.354871601120365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66.354871601120365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5.6843418860808015E-14</v>
      </c>
      <c r="CU65" s="18">
        <f>CT65*VLOOKUP('Données projet'!$B$13,Paramètres!$A$1:$I$89,3,0)*VLOOKUP('Données projet'!$B$13,Paramètres!$A$1:$I$89,5,0)</f>
        <v>3.7243808037601412E-14</v>
      </c>
      <c r="CV65" s="14">
        <f t="shared" si="41"/>
        <v>6.2767589361185393E-13</v>
      </c>
      <c r="CW65" s="22">
        <f t="shared" si="13"/>
        <v>1.1580684803728015E-12</v>
      </c>
      <c r="CX65" s="62">
        <f t="shared" si="14"/>
        <v>293.33333333333445</v>
      </c>
      <c r="CY65" s="62">
        <f ca="1">AVERAGE(OFFSET($CX$3,0,0,'Données projet'!$E$13+1,1))-AVERAGE(OFFSET($H$3,0,0,'Données projet'!$E$13+1,1))</f>
        <v>184.06691966531622</v>
      </c>
      <c r="CZ65" s="62">
        <f t="shared" si="42"/>
        <v>269.61868559913404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57.5731815690853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57.5731815690853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7.2</v>
      </c>
      <c r="DO65" s="13">
        <f>IF('Données projet'!$A$166&gt;35,DO64+DN65-DW64,IF(A65&lt;'Données projet'!$A$166,$DL$205^A65,IF(A65='Données projet'!$A$166,'Données projet'!$B$166,DO64+DN65-DW64)))</f>
        <v>207.39999999999995</v>
      </c>
      <c r="DP65" s="18">
        <f>DO65*VLOOKUP('Données projet'!$B$14,Paramètres!$A$1:$I$89,3,0)*VLOOKUP('Données projet'!$B$14,Paramètres!$A$1:$I$89,5,0)</f>
        <v>200.59727999999996</v>
      </c>
      <c r="DQ65" s="14">
        <f t="shared" si="43"/>
        <v>49.875409002022977</v>
      </c>
      <c r="DR65" s="22">
        <f t="shared" si="16"/>
        <v>436.23993334518991</v>
      </c>
      <c r="DS65" s="62">
        <f t="shared" si="17"/>
        <v>729.57326667852317</v>
      </c>
      <c r="DT65" s="62">
        <f ca="1">AVERAGE(OFFSET($DS$3,0,0,'Données projet'!$E$14+1,1))-AVERAGE(OFFSET($H$3,0,0,'Données projet'!$E$14+1,1))</f>
        <v>352.98835012800464</v>
      </c>
      <c r="DU65" s="62">
        <f t="shared" si="44"/>
        <v>244.45149244446094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14.903018944276939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14.903018944276939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271.39999999999998</v>
      </c>
      <c r="O66" s="14">
        <f>N66*VLOOKUP('Données projet'!$B$9,Paramètres!$A$1:$I$89,3,0)*VLOOKUP('Données projet'!$B$9,Paramètres!$A$1:$I$89,5,0)</f>
        <v>245.56271999999998</v>
      </c>
      <c r="P66" s="14">
        <f t="shared" si="33"/>
        <v>59.634776048276898</v>
      </c>
      <c r="Q66" s="22">
        <f t="shared" si="53"/>
        <v>531.55230561741564</v>
      </c>
      <c r="R66" s="62">
        <f t="shared" si="0"/>
        <v>824.8856389507489</v>
      </c>
      <c r="S66" s="62">
        <f ca="1">AVERAGE(OFFSET($R$3,0,0,'Données projet'!$E$9+1,1))-AVERAGE(OFFSET($H$3,0,0,'Données projet'!$E$9+1,1))</f>
        <v>405.75542653954562</v>
      </c>
      <c r="T66" s="62">
        <f t="shared" si="34"/>
        <v>278.21741231699929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18.224198501031669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18.224198501031669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5.4</v>
      </c>
      <c r="AI66" s="14">
        <f>IF('Données projet'!$A$62&gt;35,AI65+AH66-AQ65,IF(A66&lt;'Données projet'!$A$62,$AF$205^A66,IF(A66='Données projet'!$A$62,'Données projet'!$B$62,AI65+AH66-AQ65)))</f>
        <v>150.19999999999999</v>
      </c>
      <c r="AJ66" s="14">
        <f>AI66*VLOOKUP('Données projet'!$B$10,Paramètres!$A$1:$I$89,3,0)*VLOOKUP('Données projet'!$B$10,Paramètres!$A$1:$I$89,5,0)</f>
        <v>117.15599999999999</v>
      </c>
      <c r="AK66" s="14">
        <f t="shared" si="35"/>
        <v>31.010759887141756</v>
      </c>
      <c r="AL66" s="22">
        <f t="shared" si="4"/>
        <v>258.05710680343856</v>
      </c>
      <c r="AM66" s="62">
        <f t="shared" si="5"/>
        <v>551.39044013677187</v>
      </c>
      <c r="AN66" s="62">
        <f ca="1">AVERAGE(OFFSET($AM$3,0,0,'Données projet'!$E$10+1,1))-AVERAGE(OFFSET($H$3,0,0,'Données projet'!$E$10+1,1))</f>
        <v>216.57715548138577</v>
      </c>
      <c r="AO66" s="62">
        <f t="shared" si="36"/>
        <v>131.89900255449828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7.2726097418769724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7.2726097418769724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2.35</v>
      </c>
      <c r="BD66" s="13">
        <f>IF('Données projet'!$A$88&gt;35,BD65+BC66-BL65,IF(A66&lt;'Données projet'!$A$88,$BA$205^A66,IF(A66='Données projet'!$A$88,'Données projet'!$B$88,BD65+BC66-BL65)))</f>
        <v>257.0499999999999</v>
      </c>
      <c r="BE66" s="14">
        <f>BD66*VLOOKUP('Données projet'!$B$11,Paramètres!$A$1:$I$89,3,0)*VLOOKUP('Données projet'!$B$11,Paramètres!$A$1:$I$89,5,0)</f>
        <v>200.49899999999994</v>
      </c>
      <c r="BF66" s="14">
        <f t="shared" si="37"/>
        <v>49.85381691256233</v>
      </c>
      <c r="BG66" s="22">
        <f t="shared" si="7"/>
        <v>436.03115612271262</v>
      </c>
      <c r="BH66" s="62">
        <f t="shared" si="8"/>
        <v>729.36448945604593</v>
      </c>
      <c r="BI66" s="62">
        <f ca="1">AVERAGE(OFFSET($BH$3,0,0,'Données projet'!$E$11+1,1))-AVERAGE(OFFSET($H$3,0,0,'Données projet'!$E$11+1,1))</f>
        <v>314.33416150877952</v>
      </c>
      <c r="BJ66" s="62">
        <f t="shared" si="38"/>
        <v>283.48738729114024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30.709396301363736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30.709396301363736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2.8421709430404007E-14</v>
      </c>
      <c r="BZ66" s="14">
        <f>BY66*VLOOKUP('Données projet'!$B$12,Paramètres!$A$1:$I$89,3,0)*VLOOKUP('Données projet'!$B$12,Paramètres!$A$1:$I$89,5,0)</f>
        <v>2.0838797354372217E-14</v>
      </c>
      <c r="CA66" s="14">
        <f t="shared" si="39"/>
        <v>3.7575774393093487E-13</v>
      </c>
      <c r="CB66" s="22">
        <f t="shared" si="10"/>
        <v>6.9073897607190981E-13</v>
      </c>
      <c r="CC66" s="62">
        <f t="shared" si="11"/>
        <v>293.333333333334</v>
      </c>
      <c r="CD66" s="62">
        <f ca="1">AVERAGE(OFFSET($CC$3,0,0,'Données projet'!$E$12+1,1))-AVERAGE(OFFSET($H$3,0,0,'Données projet'!$E$12+1,1))</f>
        <v>155.96038817644694</v>
      </c>
      <c r="CE66" s="62">
        <f t="shared" si="40"/>
        <v>225.49641371517163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65.053693041497752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65.053693041497752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5.6843418860808015E-14</v>
      </c>
      <c r="CU66" s="18">
        <f>CT66*VLOOKUP('Données projet'!$B$13,Paramètres!$A$1:$I$89,3,0)*VLOOKUP('Données projet'!$B$13,Paramètres!$A$1:$I$89,5,0)</f>
        <v>3.7243808037601412E-14</v>
      </c>
      <c r="CV66" s="14">
        <f t="shared" si="41"/>
        <v>6.2767589361185393E-13</v>
      </c>
      <c r="CW66" s="22">
        <f t="shared" si="13"/>
        <v>1.1580684803728015E-12</v>
      </c>
      <c r="CX66" s="62">
        <f t="shared" si="14"/>
        <v>293.33333333333445</v>
      </c>
      <c r="CY66" s="62">
        <f ca="1">AVERAGE(OFFSET($CX$3,0,0,'Données projet'!$E$13+1,1))-AVERAGE(OFFSET($H$3,0,0,'Données projet'!$E$13+1,1))</f>
        <v>184.06691966531622</v>
      </c>
      <c r="CZ66" s="62">
        <f t="shared" si="42"/>
        <v>269.61868559913404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56.444206594688858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56.444206594688858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7.2</v>
      </c>
      <c r="DO66" s="13">
        <f>IF('Données projet'!$A$166&gt;35,DO65+DN66-DW65,IF(A66&lt;'Données projet'!$A$166,$DL$205^A66,IF(A66='Données projet'!$A$166,'Données projet'!$B$166,DO65+DN66-DW65)))</f>
        <v>214.59999999999994</v>
      </c>
      <c r="DP66" s="18">
        <f>DO66*VLOOKUP('Données projet'!$B$14,Paramètres!$A$1:$I$89,3,0)*VLOOKUP('Données projet'!$B$14,Paramètres!$A$1:$I$89,5,0)</f>
        <v>207.56111999999996</v>
      </c>
      <c r="DQ66" s="14">
        <f t="shared" si="43"/>
        <v>51.40226725537714</v>
      </c>
      <c r="DR66" s="22">
        <f t="shared" si="16"/>
        <v>451.02789946978169</v>
      </c>
      <c r="DS66" s="62">
        <f t="shared" si="17"/>
        <v>744.36123280311494</v>
      </c>
      <c r="DT66" s="62">
        <f ca="1">AVERAGE(OFFSET($DS$3,0,0,'Données projet'!$E$14+1,1))-AVERAGE(OFFSET($H$3,0,0,'Données projet'!$E$14+1,1))</f>
        <v>352.98835012800464</v>
      </c>
      <c r="DU66" s="62">
        <f t="shared" si="44"/>
        <v>244.45149244446094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14.610779832723667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14.610779832723667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280.2</v>
      </c>
      <c r="O67" s="14">
        <f>N67*VLOOKUP('Données projet'!$B$9,Paramètres!$A$1:$I$89,3,0)*VLOOKUP('Données projet'!$B$9,Paramètres!$A$1:$I$89,5,0)</f>
        <v>253.52495999999999</v>
      </c>
      <c r="P67" s="14">
        <f t="shared" si="33"/>
        <v>61.340141798422209</v>
      </c>
      <c r="Q67" s="22">
        <f t="shared" ref="Q67:Q98" si="54">(O67+P67)*0.475*44/12</f>
        <v>548.39005229891859</v>
      </c>
      <c r="R67" s="62">
        <f t="shared" ref="R67:R130" si="55">Q67+(I67+J67)*44/12</f>
        <v>841.72338563225185</v>
      </c>
      <c r="S67" s="62">
        <f ca="1">AVERAGE(OFFSET($R$3,0,0,'Données projet'!$E$9+1,1))-AVERAGE(OFFSET($H$3,0,0,'Données projet'!$E$9+1,1))</f>
        <v>405.75542653954562</v>
      </c>
      <c r="T67" s="62">
        <f t="shared" si="34"/>
        <v>278.21741231699929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17.866833084089944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17.866833084089944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5.4</v>
      </c>
      <c r="AI67" s="14">
        <f>IF('Données projet'!$A$62&gt;35,AI66+AH67-AQ66,IF(A67&lt;'Données projet'!$A$62,$AF$205^A67,IF(A67='Données projet'!$A$62,'Données projet'!$B$62,AI66+AH67-AQ66)))</f>
        <v>155.6</v>
      </c>
      <c r="AJ67" s="14">
        <f>AI67*VLOOKUP('Données projet'!$B$10,Paramètres!$A$1:$I$89,3,0)*VLOOKUP('Données projet'!$B$10,Paramètres!$A$1:$I$89,5,0)</f>
        <v>121.36799999999999</v>
      </c>
      <c r="AK67" s="14">
        <f t="shared" si="35"/>
        <v>31.993852029426247</v>
      </c>
      <c r="AL67" s="22">
        <f t="shared" si="4"/>
        <v>267.10522561791737</v>
      </c>
      <c r="AM67" s="62">
        <f t="shared" si="5"/>
        <v>560.43855895125068</v>
      </c>
      <c r="AN67" s="62">
        <f ca="1">AVERAGE(OFFSET($AM$3,0,0,'Données projet'!$E$10+1,1))-AVERAGE(OFFSET($H$3,0,0,'Données projet'!$E$10+1,1))</f>
        <v>216.57715548138577</v>
      </c>
      <c r="AO67" s="62">
        <f t="shared" si="36"/>
        <v>131.89900255449828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7.1299983006927032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7.1299983006927032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2.35</v>
      </c>
      <c r="BD67" s="13">
        <f>IF('Données projet'!$A$88&gt;35,BD66+BC67-BL66,IF(A67&lt;'Données projet'!$A$88,$BA$205^A67,IF(A67='Données projet'!$A$88,'Données projet'!$B$88,BD66+BC67-BL66)))</f>
        <v>259.39999999999992</v>
      </c>
      <c r="BE67" s="14">
        <f>BD67*VLOOKUP('Données projet'!$B$11,Paramètres!$A$1:$I$89,3,0)*VLOOKUP('Données projet'!$B$11,Paramètres!$A$1:$I$89,5,0)</f>
        <v>202.33199999999994</v>
      </c>
      <c r="BF67" s="14">
        <f t="shared" si="37"/>
        <v>50.25632445191345</v>
      </c>
      <c r="BG67" s="22">
        <f t="shared" si="7"/>
        <v>439.92466508708247</v>
      </c>
      <c r="BH67" s="62">
        <f t="shared" si="8"/>
        <v>733.25799842041579</v>
      </c>
      <c r="BI67" s="62">
        <f ca="1">AVERAGE(OFFSET($BH$3,0,0,'Données projet'!$E$11+1,1))-AVERAGE(OFFSET($H$3,0,0,'Données projet'!$E$11+1,1))</f>
        <v>314.33416150877952</v>
      </c>
      <c r="BJ67" s="62">
        <f t="shared" si="38"/>
        <v>283.48738729114024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30.107203770776216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30.107203770776216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2.8421709430404007E-14</v>
      </c>
      <c r="BZ67" s="14">
        <f>BY67*VLOOKUP('Données projet'!$B$12,Paramètres!$A$1:$I$89,3,0)*VLOOKUP('Données projet'!$B$12,Paramètres!$A$1:$I$89,5,0)</f>
        <v>2.0838797354372217E-14</v>
      </c>
      <c r="CA67" s="14">
        <f t="shared" si="39"/>
        <v>3.7575774393093487E-13</v>
      </c>
      <c r="CB67" s="22">
        <f t="shared" si="10"/>
        <v>6.9073897607190981E-13</v>
      </c>
      <c r="CC67" s="62">
        <f t="shared" si="11"/>
        <v>293.333333333334</v>
      </c>
      <c r="CD67" s="62">
        <f ca="1">AVERAGE(OFFSET($CC$3,0,0,'Données projet'!$E$12+1,1))-AVERAGE(OFFSET($H$3,0,0,'Données projet'!$E$12+1,1))</f>
        <v>155.96038817644694</v>
      </c>
      <c r="CE67" s="62">
        <f t="shared" si="40"/>
        <v>225.49641371517163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63.778029799788776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63.778029799788776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5.6843418860808015E-14</v>
      </c>
      <c r="CU67" s="18">
        <f>CT67*VLOOKUP('Données projet'!$B$13,Paramètres!$A$1:$I$89,3,0)*VLOOKUP('Données projet'!$B$13,Paramètres!$A$1:$I$89,5,0)</f>
        <v>3.7243808037601412E-14</v>
      </c>
      <c r="CV67" s="14">
        <f t="shared" si="41"/>
        <v>6.2767589361185393E-13</v>
      </c>
      <c r="CW67" s="22">
        <f t="shared" si="13"/>
        <v>1.1580684803728015E-12</v>
      </c>
      <c r="CX67" s="62">
        <f t="shared" si="14"/>
        <v>293.33333333333445</v>
      </c>
      <c r="CY67" s="62">
        <f ca="1">AVERAGE(OFFSET($CX$3,0,0,'Données projet'!$E$13+1,1))-AVERAGE(OFFSET($H$3,0,0,'Données projet'!$E$13+1,1))</f>
        <v>184.06691966531622</v>
      </c>
      <c r="CZ67" s="62">
        <f t="shared" si="42"/>
        <v>269.61868559913404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55.337370130933593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55.337370130933593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7.2</v>
      </c>
      <c r="DO67" s="13">
        <f>IF('Données projet'!$A$166&gt;35,DO66+DN67-DW66,IF(A67&lt;'Données projet'!$A$166,$DL$205^A67,IF(A67='Données projet'!$A$166,'Données projet'!$B$166,DO66+DN67-DW66)))</f>
        <v>221.79999999999993</v>
      </c>
      <c r="DP67" s="18">
        <f>DO67*VLOOKUP('Données projet'!$B$14,Paramètres!$A$1:$I$89,3,0)*VLOOKUP('Données projet'!$B$14,Paramètres!$A$1:$I$89,5,0)</f>
        <v>214.52495999999994</v>
      </c>
      <c r="DQ67" s="14">
        <f t="shared" si="43"/>
        <v>52.923173099085716</v>
      </c>
      <c r="DR67" s="22">
        <f t="shared" si="16"/>
        <v>465.80549848090754</v>
      </c>
      <c r="DS67" s="62">
        <f t="shared" si="17"/>
        <v>759.1388318142408</v>
      </c>
      <c r="DT67" s="62">
        <f ca="1">AVERAGE(OFFSET($DS$3,0,0,'Données projet'!$E$14+1,1))-AVERAGE(OFFSET($H$3,0,0,'Données projet'!$E$14+1,1))</f>
        <v>352.98835012800464</v>
      </c>
      <c r="DU67" s="62">
        <f t="shared" si="44"/>
        <v>244.45149244446094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14.324271351899696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14.324271351899696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289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289</v>
      </c>
      <c r="O68" s="14">
        <f>N68*VLOOKUP('Données projet'!$B$9,Paramètres!$A$1:$I$89,3,0)*VLOOKUP('Données projet'!$B$9,Paramètres!$A$1:$I$89,5,0)</f>
        <v>261.48719999999997</v>
      </c>
      <c r="P68" s="14">
        <f t="shared" si="33"/>
        <v>63.039283586802391</v>
      </c>
      <c r="Q68" s="22">
        <f t="shared" si="54"/>
        <v>565.21695891368086</v>
      </c>
      <c r="R68" s="62">
        <f t="shared" si="55"/>
        <v>858.55029224701411</v>
      </c>
      <c r="S68" s="62">
        <f ca="1">AVERAGE(OFFSET($R$3,0,0,'Données projet'!$E$9+1,1))-AVERAGE(OFFSET($H$3,0,0,'Données projet'!$E$9+1,1))</f>
        <v>405.75542653954562</v>
      </c>
      <c r="T68" s="62">
        <f t="shared" si="34"/>
        <v>278.21741231699929</v>
      </c>
      <c r="U68" s="16">
        <f>IF(ISNA(VLOOKUP(A68,'Données projet'!$A$35:$I$55,3,0)),0,VLOOKUP(A68,'Données projet'!$A$35:$I$55,3,0))</f>
        <v>10</v>
      </c>
      <c r="V68" s="16">
        <f>IF(ISNA(VLOOKUP(A68,'Données projet'!$A$35:$I$55,4,0)),0,VLOOKUP(A68,'Données projet'!$A$35:$I$55,4,0))</f>
        <v>28</v>
      </c>
      <c r="W68" s="17">
        <f>IF(ISNA(VLOOKUP(A68,'Données projet'!$A$35:$I$55,5,0)),0%,VLOOKUP(A68,'Données projet'!$A$35:$I$55,5,0)*VLOOKUP('Données projet'!$B$9,Paramètres!$A$1:$I$89,7,0))</f>
        <v>0.17200000000000001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22.333581135720269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22.333581135720269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161</v>
      </c>
      <c r="AG68" s="13">
        <f>VLOOKUP(A68,'Données projet'!$A$61:$I$81,9,0)</f>
        <v>5.4</v>
      </c>
      <c r="AH68" s="13">
        <f t="array" ref="AH68">INDEX(AG:AG,MIN(IF(ISNUMBER(AG68:AG264),ROW(AG68:AG264),"")))</f>
        <v>5.4</v>
      </c>
      <c r="AI68" s="14">
        <f>IF('Données projet'!$A$62&gt;35,AI67+AH68-AQ67,IF(A68&lt;'Données projet'!$A$62,$AF$205^A68,IF(A68='Données projet'!$A$62,'Données projet'!$B$62,AI67+AH68-AQ67)))</f>
        <v>161</v>
      </c>
      <c r="AJ68" s="14">
        <f>AI68*VLOOKUP('Données projet'!$B$10,Paramètres!$A$1:$I$89,3,0)*VLOOKUP('Données projet'!$B$10,Paramètres!$A$1:$I$89,5,0)</f>
        <v>125.58</v>
      </c>
      <c r="AK68" s="14">
        <f t="shared" si="35"/>
        <v>32.972980053624219</v>
      </c>
      <c r="AL68" s="22">
        <f t="shared" ref="AL68:AL131" si="58">(AJ68+AK68)*0.475*44/12</f>
        <v>276.14644026006221</v>
      </c>
      <c r="AM68" s="62">
        <f t="shared" ref="AM68:AM131" si="59">AL68+(AD68+AE68)*44/12</f>
        <v>569.47977359339552</v>
      </c>
      <c r="AN68" s="62">
        <f ca="1">AVERAGE(OFFSET($AM$3,0,0,'Données projet'!$E$10+1,1))-AVERAGE(OFFSET($H$3,0,0,'Données projet'!$E$10+1,1))</f>
        <v>216.57715548138577</v>
      </c>
      <c r="AO68" s="62">
        <f t="shared" si="36"/>
        <v>131.89900255449828</v>
      </c>
      <c r="AP68" s="16">
        <f>IF(ISNA(VLOOKUP(A68,'Données projet'!$A$61:$I$81,3,0)),0,VLOOKUP(A68,'Données projet'!$A$61:$I$81,3,0))</f>
        <v>9</v>
      </c>
      <c r="AQ68" s="16">
        <f>IF(ISNA(VLOOKUP(A68,'Données projet'!$A$61:$I$81,4,0)),0,VLOOKUP(A68,'Données projet'!$A$61:$I$81,4,0))</f>
        <v>14</v>
      </c>
      <c r="AR68" s="17">
        <f>IF(ISNA(VLOOKUP(A68,'Données projet'!$A$61:$I$81,5,0)),0%,VLOOKUP(A68,'Données projet'!$A$61:$I$81,5,0)*VLOOKUP('Données projet'!$B$10,Paramètres!$A$1:$I$89,7,0))</f>
        <v>0.17200000000000001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9.0665220685396353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9.0665220685396353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2.35</v>
      </c>
      <c r="BD68" s="13">
        <f>IF('Données projet'!$A$88&gt;35,BD67+BC68-BL67,IF(A68&lt;'Données projet'!$A$88,$BA$205^A68,IF(A68='Données projet'!$A$88,'Données projet'!$B$88,BD67+BC68-BL67)))</f>
        <v>261.74999999999994</v>
      </c>
      <c r="BE68" s="14">
        <f>BD68*VLOOKUP('Données projet'!$B$11,Paramètres!$A$1:$I$89,3,0)*VLOOKUP('Données projet'!$B$11,Paramètres!$A$1:$I$89,5,0)</f>
        <v>204.16499999999996</v>
      </c>
      <c r="BF68" s="14">
        <f t="shared" si="37"/>
        <v>50.658407760451261</v>
      </c>
      <c r="BG68" s="22">
        <f t="shared" ref="BG68:BG131" si="61">(BE68+BF68)*0.475*44/12</f>
        <v>443.81743518278586</v>
      </c>
      <c r="BH68" s="62">
        <f t="shared" ref="BH68:BH131" si="62">BG68+(AY68+AZ68)*44/12</f>
        <v>737.15076851611911</v>
      </c>
      <c r="BI68" s="62">
        <f ca="1">AVERAGE(OFFSET($BH$3,0,0,'Données projet'!$E$11+1,1))-AVERAGE(OFFSET($H$3,0,0,'Données projet'!$E$11+1,1))</f>
        <v>314.33416150877952</v>
      </c>
      <c r="BJ68" s="62">
        <f t="shared" si="38"/>
        <v>283.48738729114024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29.516819868412341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29.516819868412341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2.8421709430404007E-14</v>
      </c>
      <c r="BZ68" s="14">
        <f>BY68*VLOOKUP('Données projet'!$B$12,Paramètres!$A$1:$I$89,3,0)*VLOOKUP('Données projet'!$B$12,Paramètres!$A$1:$I$89,5,0)</f>
        <v>2.0838797354372217E-14</v>
      </c>
      <c r="CA68" s="14">
        <f t="shared" si="39"/>
        <v>3.7575774393093487E-13</v>
      </c>
      <c r="CB68" s="22">
        <f t="shared" ref="CB68:CB131" si="64">(BZ68+CA68)*0.475*44/12</f>
        <v>6.9073897607190981E-13</v>
      </c>
      <c r="CC68" s="62">
        <f t="shared" ref="CC68:CC131" si="65">CB68+(BT68+BU68)*44/12</f>
        <v>293.333333333334</v>
      </c>
      <c r="CD68" s="62">
        <f ca="1">AVERAGE(OFFSET($CC$3,0,0,'Données projet'!$E$12+1,1))-AVERAGE(OFFSET($H$3,0,0,'Données projet'!$E$12+1,1))</f>
        <v>155.96038817644694</v>
      </c>
      <c r="CE68" s="62">
        <f t="shared" si="40"/>
        <v>225.49641371517163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62.527381536171966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62.527381536171966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5.6843418860808015E-14</v>
      </c>
      <c r="CU68" s="18">
        <f>CT68*VLOOKUP('Données projet'!$B$13,Paramètres!$A$1:$I$89,3,0)*VLOOKUP('Données projet'!$B$13,Paramètres!$A$1:$I$89,5,0)</f>
        <v>3.7243808037601412E-14</v>
      </c>
      <c r="CV68" s="14">
        <f t="shared" si="41"/>
        <v>6.2767589361185393E-13</v>
      </c>
      <c r="CW68" s="22">
        <f t="shared" ref="CW68:CW131" si="67">(CU68+CV68)*0.475*44/12</f>
        <v>1.1580684803728015E-12</v>
      </c>
      <c r="CX68" s="62">
        <f t="shared" ref="CX68:CX131" si="68">CW68+(CO68+CP68)*44/12</f>
        <v>293.33333333333445</v>
      </c>
      <c r="CY68" s="62">
        <f ca="1">AVERAGE(OFFSET($CX$3,0,0,'Données projet'!$E$13+1,1))-AVERAGE(OFFSET($H$3,0,0,'Données projet'!$E$13+1,1))</f>
        <v>184.06691966531622</v>
      </c>
      <c r="CZ68" s="62">
        <f t="shared" si="42"/>
        <v>269.61868559913404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54.252238055128984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54.252238055128984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229</v>
      </c>
      <c r="DM68" s="13">
        <f>VLOOKUP(A68,'Données projet'!$A$165:$I$185,9,0)</f>
        <v>7.2</v>
      </c>
      <c r="DN68" s="13">
        <f t="array" ref="DN68">INDEX(DM:DM,MIN(IF(ISNUMBER(DM68:DM264),ROW(DM68:DM264),"")))</f>
        <v>7.2</v>
      </c>
      <c r="DO68" s="13">
        <f>IF('Données projet'!$A$166&gt;35,DO67+DN68-DW67,IF(A68&lt;'Données projet'!$A$166,$DL$205^A68,IF(A68='Données projet'!$A$166,'Données projet'!$B$166,DO67+DN68-DW67)))</f>
        <v>228.99999999999991</v>
      </c>
      <c r="DP68" s="18">
        <f>DO68*VLOOKUP('Données projet'!$B$14,Paramètres!$A$1:$I$89,3,0)*VLOOKUP('Données projet'!$B$14,Paramètres!$A$1:$I$89,5,0)</f>
        <v>221.48879999999991</v>
      </c>
      <c r="DQ68" s="14">
        <f t="shared" si="43"/>
        <v>54.43834191952984</v>
      </c>
      <c r="DR68" s="22">
        <f t="shared" ref="DR68:DR131" si="70">(DP68+DQ68)*0.475*44/12</f>
        <v>480.57310550984766</v>
      </c>
      <c r="DS68" s="62">
        <f t="shared" ref="DS68:DS131" si="71">DR68+(DJ68+DK68)*44/12</f>
        <v>773.90643884318092</v>
      </c>
      <c r="DT68" s="62">
        <f ca="1">AVERAGE(OFFSET($DS$3,0,0,'Données projet'!$E$14+1,1))-AVERAGE(OFFSET($H$3,0,0,'Données projet'!$E$14+1,1))</f>
        <v>352.98835012800464</v>
      </c>
      <c r="DU68" s="62">
        <f t="shared" si="44"/>
        <v>244.45149244446094</v>
      </c>
      <c r="DV68" s="16">
        <f>IF(ISNA(VLOOKUP(A68,'Données projet'!$A$165:$I$185,3,0)),0,VLOOKUP(A68,'Données projet'!$A$165:$I$185,3,0))</f>
        <v>10</v>
      </c>
      <c r="DW68" s="16">
        <f>IF(ISNA(VLOOKUP(A68,'Données projet'!$A$165:$I$185,4,0)),0,VLOOKUP(A68,'Données projet'!$A$165:$I$185,4,0))</f>
        <v>21</v>
      </c>
      <c r="DX68" s="17">
        <f>IF(ISNA(VLOOKUP(A68,'Données projet'!$A$165:$I$185,5,0)),0%,VLOOKUP(A68,'Données projet'!$A$165:$I$185,5,0)*VLOOKUP('Données projet'!$B$14,Paramètres!$A$1:$I$89,7,0))</f>
        <v>0.17200000000000001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17.905371082948147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17.905371082948147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269.2</v>
      </c>
      <c r="O69" s="14">
        <f>N69*VLOOKUP('Données projet'!$B$9,Paramètres!$A$1:$I$89,3,0)*VLOOKUP('Données projet'!$B$9,Paramètres!$A$1:$I$89,5,0)</f>
        <v>243.57216</v>
      </c>
      <c r="P69" s="14">
        <f t="shared" ref="P69:P132" si="87">EXP(-1.0587+0.8836*LN(O69)+0.284)</f>
        <v>59.207435995642292</v>
      </c>
      <c r="Q69" s="22">
        <f t="shared" si="54"/>
        <v>527.34112969241028</v>
      </c>
      <c r="R69" s="62">
        <f t="shared" si="55"/>
        <v>820.67446302574353</v>
      </c>
      <c r="S69" s="62">
        <f ca="1">AVERAGE(OFFSET($R$3,0,0,'Données projet'!$E$9+1,1))-AVERAGE(OFFSET($H$3,0,0,'Données projet'!$E$9+1,1))</f>
        <v>405.75542653954562</v>
      </c>
      <c r="T69" s="62">
        <f t="shared" ref="T69:T132" si="88">$T$3</f>
        <v>278.21741231699929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21.895633231788214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21.895633231788214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5</v>
      </c>
      <c r="AI69" s="14">
        <f>IF('Données projet'!$A$62&gt;35,AI68+AH69-AQ68,IF(A69&lt;'Données projet'!$A$62,$AF$205^A69,IF(A69='Données projet'!$A$62,'Données projet'!$B$62,AI68+AH69-AQ68)))</f>
        <v>152</v>
      </c>
      <c r="AJ69" s="14">
        <f>AI69*VLOOKUP('Données projet'!$B$10,Paramètres!$A$1:$I$89,3,0)*VLOOKUP('Données projet'!$B$10,Paramètres!$A$1:$I$89,5,0)</f>
        <v>118.56</v>
      </c>
      <c r="AK69" s="14">
        <f t="shared" ref="AK69:AK132" si="89">EXP(-1.0587+0.8836*LN(AJ69)+0.284)</f>
        <v>31.33890732536991</v>
      </c>
      <c r="AL69" s="22">
        <f t="shared" si="58"/>
        <v>261.07393025835262</v>
      </c>
      <c r="AM69" s="62">
        <f t="shared" si="59"/>
        <v>554.40726359168593</v>
      </c>
      <c r="AN69" s="62">
        <f ca="1">AVERAGE(OFFSET($AM$3,0,0,'Données projet'!$E$10+1,1))-AVERAGE(OFFSET($H$3,0,0,'Données projet'!$E$10+1,1))</f>
        <v>216.57715548138577</v>
      </c>
      <c r="AO69" s="62">
        <f t="shared" ref="AO69:AO132" si="90">$AO$3</f>
        <v>131.89900255449828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8.8887331008079897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8.8887331008079897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2.35</v>
      </c>
      <c r="BD69" s="13">
        <f>IF('Données projet'!$A$88&gt;35,BD68+BC69-BL68,IF(A69&lt;'Données projet'!$A$88,$BA$205^A69,IF(A69='Données projet'!$A$88,'Données projet'!$B$88,BD68+BC69-BL68)))</f>
        <v>264.09999999999997</v>
      </c>
      <c r="BE69" s="14">
        <f>BD69*VLOOKUP('Données projet'!$B$11,Paramètres!$A$1:$I$89,3,0)*VLOOKUP('Données projet'!$B$11,Paramètres!$A$1:$I$89,5,0)</f>
        <v>205.99799999999999</v>
      </c>
      <c r="BF69" s="14">
        <f t="shared" ref="BF69:BF132" si="91">EXP(-1.0587+0.8836*LN(BE69)+0.284)</f>
        <v>51.060071088166737</v>
      </c>
      <c r="BG69" s="22">
        <f t="shared" si="61"/>
        <v>447.70947381189035</v>
      </c>
      <c r="BH69" s="62">
        <f t="shared" si="62"/>
        <v>741.04280714522361</v>
      </c>
      <c r="BI69" s="62">
        <f ca="1">AVERAGE(OFFSET($BH$3,0,0,'Données projet'!$E$11+1,1))-AVERAGE(OFFSET($H$3,0,0,'Données projet'!$E$11+1,1))</f>
        <v>314.33416150877952</v>
      </c>
      <c r="BJ69" s="62">
        <f t="shared" ref="BJ69:BJ132" si="92">$BJ$3</f>
        <v>283.48738729114024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28.938013034275198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28.938013034275198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2.8421709430404007E-14</v>
      </c>
      <c r="BZ69" s="14">
        <f>BY69*VLOOKUP('Données projet'!$B$12,Paramètres!$A$1:$I$89,3,0)*VLOOKUP('Données projet'!$B$12,Paramètres!$A$1:$I$89,5,0)</f>
        <v>2.0838797354372217E-14</v>
      </c>
      <c r="CA69" s="14">
        <f t="shared" ref="CA69:CA132" si="93">EXP(-1.0587+0.8836*LN(BZ69)+0.284)</f>
        <v>3.7575774393093487E-13</v>
      </c>
      <c r="CB69" s="22">
        <f t="shared" si="64"/>
        <v>6.9073897607190981E-13</v>
      </c>
      <c r="CC69" s="62">
        <f t="shared" si="65"/>
        <v>293.333333333334</v>
      </c>
      <c r="CD69" s="62">
        <f ca="1">AVERAGE(OFFSET($CC$3,0,0,'Données projet'!$E$12+1,1))-AVERAGE(OFFSET($H$3,0,0,'Données projet'!$E$12+1,1))</f>
        <v>155.96038817644694</v>
      </c>
      <c r="CE69" s="62">
        <f t="shared" ref="CE69:CE132" si="94">$CE$3</f>
        <v>225.49641371517163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61.301257722184559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61.301257722184559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5.6843418860808015E-14</v>
      </c>
      <c r="CU69" s="18">
        <f>CT69*VLOOKUP('Données projet'!$B$13,Paramètres!$A$1:$I$89,3,0)*VLOOKUP('Données projet'!$B$13,Paramètres!$A$1:$I$89,5,0)</f>
        <v>3.7243808037601412E-14</v>
      </c>
      <c r="CV69" s="14">
        <f t="shared" ref="CV69:CV132" si="95">EXP(-1.0587+0.8836*LN(CU69)+0.284)</f>
        <v>6.2767589361185393E-13</v>
      </c>
      <c r="CW69" s="22">
        <f t="shared" si="67"/>
        <v>1.1580684803728015E-12</v>
      </c>
      <c r="CX69" s="62">
        <f t="shared" si="68"/>
        <v>293.33333333333445</v>
      </c>
      <c r="CY69" s="62">
        <f ca="1">AVERAGE(OFFSET($CX$3,0,0,'Données projet'!$E$13+1,1))-AVERAGE(OFFSET($H$3,0,0,'Données projet'!$E$13+1,1))</f>
        <v>184.06691966531622</v>
      </c>
      <c r="CZ69" s="62">
        <f t="shared" ref="CZ69:CZ132" si="96">$CZ$3</f>
        <v>269.61868559913404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53.188384757465691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53.188384757465691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6.8</v>
      </c>
      <c r="DO69" s="13">
        <f>IF('Données projet'!$A$166&gt;35,DO68+DN69-DW68,IF(A69&lt;'Données projet'!$A$166,$DL$205^A69,IF(A69='Données projet'!$A$166,'Données projet'!$B$166,DO68+DN69-DW68)))</f>
        <v>214.79999999999993</v>
      </c>
      <c r="DP69" s="18">
        <f>DO69*VLOOKUP('Données projet'!$B$14,Paramètres!$A$1:$I$89,3,0)*VLOOKUP('Données projet'!$B$14,Paramètres!$A$1:$I$89,5,0)</f>
        <v>207.75455999999994</v>
      </c>
      <c r="DQ69" s="14">
        <f t="shared" ref="DQ69:DQ132" si="97">EXP(-1.0587+0.8836*LN(DP69)+0.284)</f>
        <v>51.444593984782131</v>
      </c>
      <c r="DR69" s="22">
        <f t="shared" si="70"/>
        <v>451.43852652349545</v>
      </c>
      <c r="DS69" s="62">
        <f t="shared" si="71"/>
        <v>744.77185985682877</v>
      </c>
      <c r="DT69" s="62">
        <f ca="1">AVERAGE(OFFSET($DS$3,0,0,'Données projet'!$E$14+1,1))-AVERAGE(OFFSET($H$3,0,0,'Données projet'!$E$14+1,1))</f>
        <v>352.98835012800464</v>
      </c>
      <c r="DU69" s="62">
        <f t="shared" ref="DU69:DU132" si="98">$DU$3</f>
        <v>244.45149244446094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17.554257677209517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17.554257677209517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277.39999999999998</v>
      </c>
      <c r="O70" s="14">
        <f>N70*VLOOKUP('Données projet'!$B$9,Paramètres!$A$1:$I$89,3,0)*VLOOKUP('Données projet'!$B$9,Paramètres!$A$1:$I$89,5,0)</f>
        <v>250.99151999999995</v>
      </c>
      <c r="P70" s="14">
        <f t="shared" si="87"/>
        <v>60.798211000769406</v>
      </c>
      <c r="Q70" s="22">
        <f t="shared" si="54"/>
        <v>543.03378149300659</v>
      </c>
      <c r="R70" s="62">
        <f t="shared" si="55"/>
        <v>836.36711482633996</v>
      </c>
      <c r="S70" s="62">
        <f ca="1">AVERAGE(OFFSET($R$3,0,0,'Données projet'!$E$9+1,1))-AVERAGE(OFFSET($H$3,0,0,'Données projet'!$E$9+1,1))</f>
        <v>405.75542653954562</v>
      </c>
      <c r="T70" s="62">
        <f t="shared" si="88"/>
        <v>278.21741231699929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21.466273219130418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21.466273219130418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5</v>
      </c>
      <c r="AI70" s="14">
        <f>IF('Données projet'!$A$62&gt;35,AI69+AH70-AQ69,IF(A70&lt;'Données projet'!$A$62,$AF$205^A70,IF(A70='Données projet'!$A$62,'Données projet'!$B$62,AI69+AH70-AQ69)))</f>
        <v>157</v>
      </c>
      <c r="AJ70" s="14">
        <f>AI70*VLOOKUP('Données projet'!$B$10,Paramètres!$A$1:$I$89,3,0)*VLOOKUP('Données projet'!$B$10,Paramètres!$A$1:$I$89,5,0)</f>
        <v>122.46000000000001</v>
      </c>
      <c r="AK70" s="14">
        <f t="shared" si="89"/>
        <v>32.248074516015237</v>
      </c>
      <c r="AL70" s="22">
        <f t="shared" si="58"/>
        <v>269.44989644872652</v>
      </c>
      <c r="AM70" s="62">
        <f t="shared" si="59"/>
        <v>562.78322978205983</v>
      </c>
      <c r="AN70" s="62">
        <f ca="1">AVERAGE(OFFSET($AM$3,0,0,'Données projet'!$E$10+1,1))-AVERAGE(OFFSET($H$3,0,0,'Données projet'!$E$10+1,1))</f>
        <v>216.57715548138577</v>
      </c>
      <c r="AO70" s="62">
        <f t="shared" si="90"/>
        <v>131.89900255449828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8.714430466292999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8.714430466292999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2.35</v>
      </c>
      <c r="BD70" s="13">
        <f>IF('Données projet'!$A$88&gt;35,BD69+BC70-BL69,IF(A70&lt;'Données projet'!$A$88,$BA$205^A70,IF(A70='Données projet'!$A$88,'Données projet'!$B$88,BD69+BC70-BL69)))</f>
        <v>266.45</v>
      </c>
      <c r="BE70" s="14">
        <f>BD70*VLOOKUP('Données projet'!$B$11,Paramètres!$A$1:$I$89,3,0)*VLOOKUP('Données projet'!$B$11,Paramètres!$A$1:$I$89,5,0)</f>
        <v>207.83099999999999</v>
      </c>
      <c r="BF70" s="14">
        <f t="shared" si="91"/>
        <v>51.46131860505335</v>
      </c>
      <c r="BG70" s="22">
        <f t="shared" si="61"/>
        <v>451.60078823713451</v>
      </c>
      <c r="BH70" s="62">
        <f t="shared" si="62"/>
        <v>744.93412157046782</v>
      </c>
      <c r="BI70" s="62">
        <f ca="1">AVERAGE(OFFSET($BH$3,0,0,'Données projet'!$E$11+1,1))-AVERAGE(OFFSET($H$3,0,0,'Données projet'!$E$11+1,1))</f>
        <v>314.33416150877952</v>
      </c>
      <c r="BJ70" s="62">
        <f t="shared" si="92"/>
        <v>283.48738729114024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28.370556249118174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28.370556249118174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2.8421709430404007E-14</v>
      </c>
      <c r="BZ70" s="14">
        <f>BY70*VLOOKUP('Données projet'!$B$12,Paramètres!$A$1:$I$89,3,0)*VLOOKUP('Données projet'!$B$12,Paramètres!$A$1:$I$89,5,0)</f>
        <v>2.0838797354372217E-14</v>
      </c>
      <c r="CA70" s="14">
        <f t="shared" si="93"/>
        <v>3.7575774393093487E-13</v>
      </c>
      <c r="CB70" s="22">
        <f t="shared" si="64"/>
        <v>6.9073897607190981E-13</v>
      </c>
      <c r="CC70" s="62">
        <f t="shared" si="65"/>
        <v>293.333333333334</v>
      </c>
      <c r="CD70" s="62">
        <f ca="1">AVERAGE(OFFSET($CC$3,0,0,'Données projet'!$E$12+1,1))-AVERAGE(OFFSET($H$3,0,0,'Données projet'!$E$12+1,1))</f>
        <v>155.96038817644694</v>
      </c>
      <c r="CE70" s="62">
        <f t="shared" si="94"/>
        <v>225.49641371517163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60.099177448327765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60.099177448327765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5.6843418860808015E-14</v>
      </c>
      <c r="CU70" s="18">
        <f>CT70*VLOOKUP('Données projet'!$B$13,Paramètres!$A$1:$I$89,3,0)*VLOOKUP('Données projet'!$B$13,Paramètres!$A$1:$I$89,5,0)</f>
        <v>3.7243808037601412E-14</v>
      </c>
      <c r="CV70" s="14">
        <f t="shared" si="95"/>
        <v>6.2767589361185393E-13</v>
      </c>
      <c r="CW70" s="22">
        <f t="shared" si="67"/>
        <v>1.1580684803728015E-12</v>
      </c>
      <c r="CX70" s="62">
        <f t="shared" si="68"/>
        <v>293.33333333333445</v>
      </c>
      <c r="CY70" s="62">
        <f ca="1">AVERAGE(OFFSET($CX$3,0,0,'Données projet'!$E$13+1,1))-AVERAGE(OFFSET($H$3,0,0,'Données projet'!$E$13+1,1))</f>
        <v>184.06691966531622</v>
      </c>
      <c r="CZ70" s="62">
        <f t="shared" si="96"/>
        <v>269.61868559913404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52.145392974083137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52.145392974083137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6.8</v>
      </c>
      <c r="DO70" s="13">
        <f>IF('Données projet'!$A$166&gt;35,DO69+DN70-DW69,IF(A70&lt;'Données projet'!$A$166,$DL$205^A70,IF(A70='Données projet'!$A$166,'Données projet'!$B$166,DO69+DN70-DW69)))</f>
        <v>221.59999999999994</v>
      </c>
      <c r="DP70" s="18">
        <f>DO70*VLOOKUP('Données projet'!$B$14,Paramètres!$A$1:$I$89,3,0)*VLOOKUP('Données projet'!$B$14,Paramètres!$A$1:$I$89,5,0)</f>
        <v>214.33151999999995</v>
      </c>
      <c r="DQ70" s="14">
        <f t="shared" si="97"/>
        <v>52.881004144461244</v>
      </c>
      <c r="DR70" s="22">
        <f t="shared" si="70"/>
        <v>465.39514621826993</v>
      </c>
      <c r="DS70" s="62">
        <f t="shared" si="71"/>
        <v>758.72847955160319</v>
      </c>
      <c r="DT70" s="62">
        <f ca="1">AVERAGE(OFFSET($DS$3,0,0,'Données projet'!$E$14+1,1))-AVERAGE(OFFSET($H$3,0,0,'Données projet'!$E$14+1,1))</f>
        <v>352.98835012800464</v>
      </c>
      <c r="DU70" s="62">
        <f t="shared" si="98"/>
        <v>244.45149244446094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17.210029391199388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17.210029391199388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285.59999999999997</v>
      </c>
      <c r="O71" s="14">
        <f>N71*VLOOKUP('Données projet'!$B$9,Paramètres!$A$1:$I$89,3,0)*VLOOKUP('Données projet'!$B$9,Paramètres!$A$1:$I$89,5,0)</f>
        <v>258.41087999999996</v>
      </c>
      <c r="P71" s="14">
        <f t="shared" si="87"/>
        <v>62.383521020316756</v>
      </c>
      <c r="Q71" s="22">
        <f t="shared" si="54"/>
        <v>558.71691511038489</v>
      </c>
      <c r="R71" s="62">
        <f t="shared" si="55"/>
        <v>852.05024844371815</v>
      </c>
      <c r="S71" s="62">
        <f ca="1">AVERAGE(OFFSET($R$3,0,0,'Données projet'!$E$9+1,1))-AVERAGE(OFFSET($H$3,0,0,'Données projet'!$E$9+1,1))</f>
        <v>405.75542653954562</v>
      </c>
      <c r="T71" s="62">
        <f t="shared" si="88"/>
        <v>278.21741231699929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21.045332694437093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21.045332694437093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5</v>
      </c>
      <c r="AI71" s="14">
        <f>IF('Données projet'!$A$62&gt;35,AI70+AH71-AQ70,IF(A71&lt;'Données projet'!$A$62,$AF$205^A71,IF(A71='Données projet'!$A$62,'Données projet'!$B$62,AI70+AH71-AQ70)))</f>
        <v>162</v>
      </c>
      <c r="AJ71" s="14">
        <f>AI71*VLOOKUP('Données projet'!$B$10,Paramètres!$A$1:$I$89,3,0)*VLOOKUP('Données projet'!$B$10,Paramètres!$A$1:$I$89,5,0)</f>
        <v>126.36</v>
      </c>
      <c r="AK71" s="14">
        <f t="shared" si="89"/>
        <v>33.153877056327453</v>
      </c>
      <c r="AL71" s="22">
        <f t="shared" si="58"/>
        <v>277.82000253977031</v>
      </c>
      <c r="AM71" s="62">
        <f t="shared" si="59"/>
        <v>571.15333587310363</v>
      </c>
      <c r="AN71" s="62">
        <f ca="1">AVERAGE(OFFSET($AM$3,0,0,'Données projet'!$E$10+1,1))-AVERAGE(OFFSET($H$3,0,0,'Données projet'!$E$10+1,1))</f>
        <v>216.57715548138577</v>
      </c>
      <c r="AO71" s="62">
        <f t="shared" si="90"/>
        <v>131.89900255449828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8.5435458001267381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8.5435458001267381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2.35</v>
      </c>
      <c r="BD71" s="13">
        <f>IF('Données projet'!$A$88&gt;35,BD70+BC71-BL70,IF(A71&lt;'Données projet'!$A$88,$BA$205^A71,IF(A71='Données projet'!$A$88,'Données projet'!$B$88,BD70+BC71-BL70)))</f>
        <v>268.8</v>
      </c>
      <c r="BE71" s="14">
        <f>BD71*VLOOKUP('Données projet'!$B$11,Paramètres!$A$1:$I$89,3,0)*VLOOKUP('Données projet'!$B$11,Paramètres!$A$1:$I$89,5,0)</f>
        <v>209.66400000000002</v>
      </c>
      <c r="BF71" s="14">
        <f t="shared" si="91"/>
        <v>51.862154403304537</v>
      </c>
      <c r="BG71" s="22">
        <f t="shared" si="61"/>
        <v>455.49138558575538</v>
      </c>
      <c r="BH71" s="62">
        <f t="shared" si="62"/>
        <v>748.8247189190887</v>
      </c>
      <c r="BI71" s="62">
        <f ca="1">AVERAGE(OFFSET($BH$3,0,0,'Données projet'!$E$11+1,1))-AVERAGE(OFFSET($H$3,0,0,'Données projet'!$E$11+1,1))</f>
        <v>314.33416150877952</v>
      </c>
      <c r="BJ71" s="62">
        <f t="shared" si="92"/>
        <v>283.48738729114024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27.814226945403618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27.814226945403618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2.8421709430404007E-14</v>
      </c>
      <c r="BZ71" s="14">
        <f>BY71*VLOOKUP('Données projet'!$B$12,Paramètres!$A$1:$I$89,3,0)*VLOOKUP('Données projet'!$B$12,Paramètres!$A$1:$I$89,5,0)</f>
        <v>2.0838797354372217E-14</v>
      </c>
      <c r="CA71" s="14">
        <f t="shared" si="93"/>
        <v>3.7575774393093487E-13</v>
      </c>
      <c r="CB71" s="22">
        <f t="shared" si="64"/>
        <v>6.9073897607190981E-13</v>
      </c>
      <c r="CC71" s="62">
        <f t="shared" si="65"/>
        <v>293.333333333334</v>
      </c>
      <c r="CD71" s="62">
        <f ca="1">AVERAGE(OFFSET($CC$3,0,0,'Données projet'!$E$12+1,1))-AVERAGE(OFFSET($H$3,0,0,'Données projet'!$E$12+1,1))</f>
        <v>155.96038817644694</v>
      </c>
      <c r="CE71" s="62">
        <f t="shared" si="94"/>
        <v>225.49641371517163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58.920669235444734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58.920669235444734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5.6843418860808015E-14</v>
      </c>
      <c r="CU71" s="18">
        <f>CT71*VLOOKUP('Données projet'!$B$13,Paramètres!$A$1:$I$89,3,0)*VLOOKUP('Données projet'!$B$13,Paramètres!$A$1:$I$89,5,0)</f>
        <v>3.7243808037601412E-14</v>
      </c>
      <c r="CV71" s="14">
        <f t="shared" si="95"/>
        <v>6.2767589361185393E-13</v>
      </c>
      <c r="CW71" s="22">
        <f t="shared" si="67"/>
        <v>1.1580684803728015E-12</v>
      </c>
      <c r="CX71" s="62">
        <f t="shared" si="68"/>
        <v>293.33333333333445</v>
      </c>
      <c r="CY71" s="62">
        <f ca="1">AVERAGE(OFFSET($CX$3,0,0,'Données projet'!$E$13+1,1))-AVERAGE(OFFSET($H$3,0,0,'Données projet'!$E$13+1,1))</f>
        <v>184.06691966531622</v>
      </c>
      <c r="CZ71" s="62">
        <f t="shared" si="96"/>
        <v>269.61868559913404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51.122853623410542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51.122853623410542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6.8</v>
      </c>
      <c r="DO71" s="13">
        <f>IF('Données projet'!$A$166&gt;35,DO70+DN71-DW70,IF(A71&lt;'Données projet'!$A$166,$DL$205^A71,IF(A71='Données projet'!$A$166,'Données projet'!$B$166,DO70+DN71-DW70)))</f>
        <v>228.39999999999995</v>
      </c>
      <c r="DP71" s="18">
        <f>DO71*VLOOKUP('Données projet'!$B$14,Paramètres!$A$1:$I$89,3,0)*VLOOKUP('Données projet'!$B$14,Paramètres!$A$1:$I$89,5,0)</f>
        <v>220.90847999999997</v>
      </c>
      <c r="DQ71" s="14">
        <f t="shared" si="97"/>
        <v>54.312291977864817</v>
      </c>
      <c r="DR71" s="22">
        <f t="shared" si="70"/>
        <v>479.34284452811448</v>
      </c>
      <c r="DS71" s="62">
        <f t="shared" si="71"/>
        <v>772.67617786144774</v>
      </c>
      <c r="DT71" s="62">
        <f ca="1">AVERAGE(OFFSET($DS$3,0,0,'Données projet'!$E$14+1,1))-AVERAGE(OFFSET($H$3,0,0,'Données projet'!$E$14+1,1))</f>
        <v>352.98835012800464</v>
      </c>
      <c r="DU71" s="62">
        <f t="shared" si="98"/>
        <v>244.45149244446094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16.872551211919397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16.872551211919397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293.79999999999995</v>
      </c>
      <c r="O72" s="14">
        <f>N72*VLOOKUP('Données projet'!$B$9,Paramètres!$A$1:$I$89,3,0)*VLOOKUP('Données projet'!$B$9,Paramètres!$A$1:$I$89,5,0)</f>
        <v>265.83023999999995</v>
      </c>
      <c r="P72" s="14">
        <f t="shared" si="87"/>
        <v>63.963540982526439</v>
      </c>
      <c r="Q72" s="22">
        <f t="shared" si="54"/>
        <v>574.39083521123348</v>
      </c>
      <c r="R72" s="62">
        <f t="shared" si="55"/>
        <v>867.72416854456674</v>
      </c>
      <c r="S72" s="62">
        <f ca="1">AVERAGE(OFFSET($R$3,0,0,'Données projet'!$E$9+1,1))-AVERAGE(OFFSET($H$3,0,0,'Données projet'!$E$9+1,1))</f>
        <v>405.75542653954562</v>
      </c>
      <c r="T72" s="62">
        <f t="shared" si="88"/>
        <v>278.21741231699929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20.632646556684637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20.632646556684637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5</v>
      </c>
      <c r="AI72" s="14">
        <f>IF('Données projet'!$A$62&gt;35,AI71+AH72-AQ71,IF(A72&lt;'Données projet'!$A$62,$AF$205^A72,IF(A72='Données projet'!$A$62,'Données projet'!$B$62,AI71+AH72-AQ71)))</f>
        <v>167</v>
      </c>
      <c r="AJ72" s="14">
        <f>AI72*VLOOKUP('Données projet'!$B$10,Paramètres!$A$1:$I$89,3,0)*VLOOKUP('Données projet'!$B$10,Paramètres!$A$1:$I$89,5,0)</f>
        <v>130.26</v>
      </c>
      <c r="AK72" s="14">
        <f t="shared" si="89"/>
        <v>34.056430710639319</v>
      </c>
      <c r="AL72" s="22">
        <f t="shared" si="58"/>
        <v>286.18445015436345</v>
      </c>
      <c r="AM72" s="62">
        <f t="shared" si="59"/>
        <v>579.51778348769676</v>
      </c>
      <c r="AN72" s="62">
        <f ca="1">AVERAGE(OFFSET($AM$3,0,0,'Données projet'!$E$10+1,1))-AVERAGE(OFFSET($H$3,0,0,'Données projet'!$E$10+1,1))</f>
        <v>216.57715548138577</v>
      </c>
      <c r="AO72" s="62">
        <f t="shared" si="90"/>
        <v>131.89900255449828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8.376012078034643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8.376012078034643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2.35</v>
      </c>
      <c r="BD72" s="13">
        <f>IF('Données projet'!$A$88&gt;35,BD71+BC72-BL71,IF(A72&lt;'Données projet'!$A$88,$BA$205^A72,IF(A72='Données projet'!$A$88,'Données projet'!$B$88,BD71+BC72-BL71)))</f>
        <v>271.15000000000003</v>
      </c>
      <c r="BE72" s="14">
        <f>BD72*VLOOKUP('Données projet'!$B$11,Paramètres!$A$1:$I$89,3,0)*VLOOKUP('Données projet'!$B$11,Paramètres!$A$1:$I$89,5,0)</f>
        <v>211.49700000000004</v>
      </c>
      <c r="BF72" s="14">
        <f t="shared" si="91"/>
        <v>52.262582499432582</v>
      </c>
      <c r="BG72" s="22">
        <f t="shared" si="61"/>
        <v>459.38127285317847</v>
      </c>
      <c r="BH72" s="62">
        <f t="shared" si="62"/>
        <v>752.71460618651179</v>
      </c>
      <c r="BI72" s="62">
        <f ca="1">AVERAGE(OFFSET($BH$3,0,0,'Données projet'!$E$11+1,1))-AVERAGE(OFFSET($H$3,0,0,'Données projet'!$E$11+1,1))</f>
        <v>314.33416150877952</v>
      </c>
      <c r="BJ72" s="62">
        <f t="shared" si="92"/>
        <v>283.48738729114024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27.268806920007535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27.268806920007535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2.8421709430404007E-14</v>
      </c>
      <c r="BZ72" s="14">
        <f>BY72*VLOOKUP('Données projet'!$B$12,Paramètres!$A$1:$I$89,3,0)*VLOOKUP('Données projet'!$B$12,Paramètres!$A$1:$I$89,5,0)</f>
        <v>2.0838797354372217E-14</v>
      </c>
      <c r="CA72" s="14">
        <f t="shared" si="93"/>
        <v>3.7575774393093487E-13</v>
      </c>
      <c r="CB72" s="22">
        <f t="shared" si="64"/>
        <v>6.9073897607190981E-13</v>
      </c>
      <c r="CC72" s="62">
        <f t="shared" si="65"/>
        <v>293.333333333334</v>
      </c>
      <c r="CD72" s="62">
        <f ca="1">AVERAGE(OFFSET($CC$3,0,0,'Données projet'!$E$12+1,1))-AVERAGE(OFFSET($H$3,0,0,'Données projet'!$E$12+1,1))</f>
        <v>155.96038817644694</v>
      </c>
      <c r="CE72" s="62">
        <f t="shared" si="94"/>
        <v>225.49641371517163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57.765270849797311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57.765270849797311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5.6843418860808015E-14</v>
      </c>
      <c r="CU72" s="18">
        <f>CT72*VLOOKUP('Données projet'!$B$13,Paramètres!$A$1:$I$89,3,0)*VLOOKUP('Données projet'!$B$13,Paramètres!$A$1:$I$89,5,0)</f>
        <v>3.7243808037601412E-14</v>
      </c>
      <c r="CV72" s="14">
        <f t="shared" si="95"/>
        <v>6.2767589361185393E-13</v>
      </c>
      <c r="CW72" s="22">
        <f t="shared" si="67"/>
        <v>1.1580684803728015E-12</v>
      </c>
      <c r="CX72" s="62">
        <f t="shared" si="68"/>
        <v>293.33333333333445</v>
      </c>
      <c r="CY72" s="62">
        <f ca="1">AVERAGE(OFFSET($CX$3,0,0,'Données projet'!$E$13+1,1))-AVERAGE(OFFSET($H$3,0,0,'Données projet'!$E$13+1,1))</f>
        <v>184.06691966531622</v>
      </c>
      <c r="CZ72" s="62">
        <f t="shared" si="96"/>
        <v>269.61868559913404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50.120365645717222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50.120365645717222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6.8</v>
      </c>
      <c r="DO72" s="13">
        <f>IF('Données projet'!$A$166&gt;35,DO71+DN72-DW71,IF(A72&lt;'Données projet'!$A$166,$DL$205^A72,IF(A72='Données projet'!$A$166,'Données projet'!$B$166,DO71+DN72-DW71)))</f>
        <v>235.19999999999996</v>
      </c>
      <c r="DP72" s="18">
        <f>DO72*VLOOKUP('Données projet'!$B$14,Paramètres!$A$1:$I$89,3,0)*VLOOKUP('Données projet'!$B$14,Paramètres!$A$1:$I$89,5,0)</f>
        <v>227.48543999999998</v>
      </c>
      <c r="DQ72" s="14">
        <f t="shared" si="97"/>
        <v>55.738627496252377</v>
      </c>
      <c r="DR72" s="22">
        <f t="shared" si="70"/>
        <v>493.28191755597277</v>
      </c>
      <c r="DS72" s="62">
        <f t="shared" si="71"/>
        <v>786.61525088930603</v>
      </c>
      <c r="DT72" s="62">
        <f ca="1">AVERAGE(OFFSET($DS$3,0,0,'Données projet'!$E$14+1,1))-AVERAGE(OFFSET($H$3,0,0,'Données projet'!$E$14+1,1))</f>
        <v>352.98835012800464</v>
      </c>
      <c r="DU72" s="62">
        <f t="shared" si="98"/>
        <v>244.45149244446094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16.54169077389372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16.54169077389372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302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301.99999999999994</v>
      </c>
      <c r="O73" s="14">
        <f>N73*VLOOKUP('Données projet'!$B$9,Paramètres!$A$1:$I$89,3,0)*VLOOKUP('Données projet'!$B$9,Paramètres!$A$1:$I$89,5,0)</f>
        <v>273.24959999999999</v>
      </c>
      <c r="P73" s="14">
        <f t="shared" si="87"/>
        <v>65.538435495514321</v>
      </c>
      <c r="Q73" s="22">
        <f t="shared" si="54"/>
        <v>590.05582848802067</v>
      </c>
      <c r="R73" s="62">
        <f t="shared" si="55"/>
        <v>883.38916182135404</v>
      </c>
      <c r="S73" s="62">
        <f ca="1">AVERAGE(OFFSET($R$3,0,0,'Données projet'!$E$9+1,1))-AVERAGE(OFFSET($H$3,0,0,'Données projet'!$E$9+1,1))</f>
        <v>405.75542653954562</v>
      </c>
      <c r="T73" s="62">
        <f t="shared" si="88"/>
        <v>278.21741231699929</v>
      </c>
      <c r="U73" s="16">
        <f>IF(ISNA(VLOOKUP(A73,'Données projet'!$A$35:$I$55,3,0)),0,VLOOKUP(A73,'Données projet'!$A$35:$I$55,3,0))</f>
        <v>11</v>
      </c>
      <c r="V73" s="16">
        <f>IF(ISNA(VLOOKUP(A73,'Données projet'!$A$35:$I$55,4,0)),0,VLOOKUP(A73,'Données projet'!$A$35:$I$55,4,0))</f>
        <v>28</v>
      </c>
      <c r="W73" s="17">
        <f>IF(ISNA(VLOOKUP(A73,'Données projet'!$A$35:$I$55,5,0)),0%,VLOOKUP(A73,'Données projet'!$A$35:$I$55,5,0)*VLOOKUP('Données projet'!$B$9,Paramètres!$A$1:$I$89,7,0))</f>
        <v>0.25800000000000001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27.453711568455628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27.453711568455628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172</v>
      </c>
      <c r="AG73" s="13">
        <f>VLOOKUP(A73,'Données projet'!$A$61:$I$81,9,0)</f>
        <v>5</v>
      </c>
      <c r="AH73" s="13">
        <f t="array" ref="AH73">INDEX(AG:AG,MIN(IF(ISNUMBER(AG73:AG269),ROW(AG73:AG269),"")))</f>
        <v>5</v>
      </c>
      <c r="AI73" s="14">
        <f>IF('Données projet'!$A$62&gt;35,AI72+AH73-AQ72,IF(A73&lt;'Données projet'!$A$62,$AF$205^A73,IF(A73='Données projet'!$A$62,'Données projet'!$B$62,AI72+AH73-AQ72)))</f>
        <v>172</v>
      </c>
      <c r="AJ73" s="14">
        <f>AI73*VLOOKUP('Données projet'!$B$10,Paramètres!$A$1:$I$89,3,0)*VLOOKUP('Données projet'!$B$10,Paramètres!$A$1:$I$89,5,0)</f>
        <v>134.16</v>
      </c>
      <c r="AK73" s="14">
        <f t="shared" si="89"/>
        <v>34.955843917296178</v>
      </c>
      <c r="AL73" s="22">
        <f t="shared" si="58"/>
        <v>294.54342815595749</v>
      </c>
      <c r="AM73" s="62">
        <f t="shared" si="59"/>
        <v>587.87676148929086</v>
      </c>
      <c r="AN73" s="62">
        <f ca="1">AVERAGE(OFFSET($AM$3,0,0,'Données projet'!$E$10+1,1))-AVERAGE(OFFSET($H$3,0,0,'Données projet'!$E$10+1,1))</f>
        <v>216.57715548138577</v>
      </c>
      <c r="AO73" s="62">
        <f t="shared" si="90"/>
        <v>131.89900255449828</v>
      </c>
      <c r="AP73" s="16">
        <f>IF(ISNA(VLOOKUP(A73,'Données projet'!$A$61:$I$81,3,0)),0,VLOOKUP(A73,'Données projet'!$A$61:$I$81,3,0))</f>
        <v>10</v>
      </c>
      <c r="AQ73" s="16">
        <f>IF(ISNA(VLOOKUP(A73,'Données projet'!$A$61:$I$81,4,0)),0,VLOOKUP(A73,'Données projet'!$A$61:$I$81,4,0))</f>
        <v>14</v>
      </c>
      <c r="AR73" s="17">
        <f>IF(ISNA(VLOOKUP(A73,'Données projet'!$A$61:$I$81,5,0)),0%,VLOOKUP(A73,'Données projet'!$A$61:$I$81,5,0)*VLOOKUP('Données projet'!$B$10,Paramètres!$A$1:$I$89,7,0))</f>
        <v>0.25800000000000001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11.326271618528244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11.326271618528244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2.35</v>
      </c>
      <c r="BD73" s="13">
        <f>IF('Données projet'!$A$88&gt;35,BD72+BC73-BL72,IF(A73&lt;'Données projet'!$A$88,$BA$205^A73,IF(A73='Données projet'!$A$88,'Données projet'!$B$88,BD72+BC73-BL72)))</f>
        <v>273.50000000000006</v>
      </c>
      <c r="BE73" s="14">
        <f>BD73*VLOOKUP('Données projet'!$B$11,Paramètres!$A$1:$I$89,3,0)*VLOOKUP('Données projet'!$B$11,Paramètres!$A$1:$I$89,5,0)</f>
        <v>213.33000000000004</v>
      </c>
      <c r="BF73" s="14">
        <f t="shared" si="91"/>
        <v>52.662606836311788</v>
      </c>
      <c r="BG73" s="22">
        <f t="shared" si="61"/>
        <v>463.27045690657638</v>
      </c>
      <c r="BH73" s="62">
        <f t="shared" si="62"/>
        <v>756.6037902399097</v>
      </c>
      <c r="BI73" s="62">
        <f ca="1">AVERAGE(OFFSET($BH$3,0,0,'Données projet'!$E$11+1,1))-AVERAGE(OFFSET($H$3,0,0,'Données projet'!$E$11+1,1))</f>
        <v>314.33416150877952</v>
      </c>
      <c r="BJ73" s="62">
        <f t="shared" si="92"/>
        <v>283.48738729114024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26.734082248636103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26.734082248636103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2.8421709430404007E-14</v>
      </c>
      <c r="BZ73" s="14">
        <f>BY73*VLOOKUP('Données projet'!$B$12,Paramètres!$A$1:$I$89,3,0)*VLOOKUP('Données projet'!$B$12,Paramètres!$A$1:$I$89,5,0)</f>
        <v>2.0838797354372217E-14</v>
      </c>
      <c r="CA73" s="14">
        <f t="shared" si="93"/>
        <v>3.7575774393093487E-13</v>
      </c>
      <c r="CB73" s="22">
        <f t="shared" si="64"/>
        <v>6.9073897607190981E-13</v>
      </c>
      <c r="CC73" s="62">
        <f t="shared" si="65"/>
        <v>293.333333333334</v>
      </c>
      <c r="CD73" s="62">
        <f ca="1">AVERAGE(OFFSET($CC$3,0,0,'Données projet'!$E$12+1,1))-AVERAGE(OFFSET($H$3,0,0,'Données projet'!$E$12+1,1))</f>
        <v>155.96038817644694</v>
      </c>
      <c r="CE73" s="62">
        <f t="shared" si="94"/>
        <v>225.49641371517163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56.632529121769004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56.632529121769004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5.6843418860808015E-14</v>
      </c>
      <c r="CU73" s="18">
        <f>CT73*VLOOKUP('Données projet'!$B$13,Paramètres!$A$1:$I$89,3,0)*VLOOKUP('Données projet'!$B$13,Paramètres!$A$1:$I$89,5,0)</f>
        <v>3.7243808037601412E-14</v>
      </c>
      <c r="CV73" s="14">
        <f t="shared" si="95"/>
        <v>6.2767589361185393E-13</v>
      </c>
      <c r="CW73" s="22">
        <f t="shared" si="67"/>
        <v>1.1580684803728015E-12</v>
      </c>
      <c r="CX73" s="62">
        <f t="shared" si="68"/>
        <v>293.33333333333445</v>
      </c>
      <c r="CY73" s="62">
        <f ca="1">AVERAGE(OFFSET($CX$3,0,0,'Données projet'!$E$13+1,1))-AVERAGE(OFFSET($H$3,0,0,'Données projet'!$E$13+1,1))</f>
        <v>184.06691966531622</v>
      </c>
      <c r="CZ73" s="62">
        <f t="shared" si="96"/>
        <v>269.61868559913404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49.137535845809175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49.137535845809175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242</v>
      </c>
      <c r="DM73" s="13">
        <f>VLOOKUP(A73,'Données projet'!$A$165:$I$185,9,0)</f>
        <v>6.8</v>
      </c>
      <c r="DN73" s="13">
        <f t="array" ref="DN73">INDEX(DM:DM,MIN(IF(ISNUMBER(DM73:DM269),ROW(DM73:DM269),"")))</f>
        <v>6.8</v>
      </c>
      <c r="DO73" s="13">
        <f>IF('Données projet'!$A$166&gt;35,DO72+DN73-DW72,IF(A73&lt;'Données projet'!$A$166,$DL$205^A73,IF(A73='Données projet'!$A$166,'Données projet'!$B$166,DO72+DN73-DW72)))</f>
        <v>241.99999999999997</v>
      </c>
      <c r="DP73" s="18">
        <f>DO73*VLOOKUP('Données projet'!$B$14,Paramètres!$A$1:$I$89,3,0)*VLOOKUP('Données projet'!$B$14,Paramètres!$A$1:$I$89,5,0)</f>
        <v>234.0624</v>
      </c>
      <c r="DQ73" s="14">
        <f t="shared" si="97"/>
        <v>57.16017032126387</v>
      </c>
      <c r="DR73" s="22">
        <f t="shared" si="70"/>
        <v>507.21264330953454</v>
      </c>
      <c r="DS73" s="62">
        <f t="shared" si="71"/>
        <v>800.5459766428678</v>
      </c>
      <c r="DT73" s="62">
        <f ca="1">AVERAGE(OFFSET($DS$3,0,0,'Données projet'!$E$14+1,1))-AVERAGE(OFFSET($H$3,0,0,'Données projet'!$E$14+1,1))</f>
        <v>352.98835012800464</v>
      </c>
      <c r="DU73" s="62">
        <f t="shared" si="98"/>
        <v>244.45149244446094</v>
      </c>
      <c r="DV73" s="16">
        <f>IF(ISNA(VLOOKUP(A73,'Données projet'!$A$165:$I$185,3,0)),0,VLOOKUP(A73,'Données projet'!$A$165:$I$185,3,0))</f>
        <v>11</v>
      </c>
      <c r="DW73" s="16">
        <f>IF(ISNA(VLOOKUP(A73,'Données projet'!$A$165:$I$185,4,0)),0,VLOOKUP(A73,'Données projet'!$A$165:$I$185,4,0))</f>
        <v>21</v>
      </c>
      <c r="DX73" s="17">
        <f>IF(ISNA(VLOOKUP(A73,'Données projet'!$A$165:$I$185,5,0)),0%,VLOOKUP(A73,'Données projet'!$A$165:$I$185,5,0)*VLOOKUP('Données projet'!$B$14,Paramètres!$A$1:$I$89,7,0))</f>
        <v>0.25800000000000001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22.010303240227358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22.010303240227358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281.59999999999997</v>
      </c>
      <c r="O74" s="14">
        <f>N74*VLOOKUP('Données projet'!$B$9,Paramètres!$A$1:$I$89,3,0)*VLOOKUP('Données projet'!$B$9,Paramètres!$A$1:$I$89,5,0)</f>
        <v>254.79167999999996</v>
      </c>
      <c r="P74" s="14">
        <f t="shared" si="87"/>
        <v>61.610870508448471</v>
      </c>
      <c r="Q74" s="22">
        <f t="shared" si="54"/>
        <v>551.067775468881</v>
      </c>
      <c r="R74" s="62">
        <f t="shared" si="55"/>
        <v>844.40110880221437</v>
      </c>
      <c r="S74" s="62">
        <f ca="1">AVERAGE(OFFSET($R$3,0,0,'Données projet'!$E$9+1,1))-AVERAGE(OFFSET($H$3,0,0,'Données projet'!$E$9+1,1))</f>
        <v>405.75542653954562</v>
      </c>
      <c r="T74" s="62">
        <f t="shared" si="88"/>
        <v>278.21741231699929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26.915361029708826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26.915361029708826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5</v>
      </c>
      <c r="AI74" s="14">
        <f>IF('Données projet'!$A$62&gt;35,AI73+AH74-AQ73,IF(A74&lt;'Données projet'!$A$62,$AF$205^A74,IF(A74='Données projet'!$A$62,'Données projet'!$B$62,AI73+AH74-AQ73)))</f>
        <v>163</v>
      </c>
      <c r="AJ74" s="14">
        <f>AI74*VLOOKUP('Données projet'!$B$10,Paramètres!$A$1:$I$89,3,0)*VLOOKUP('Données projet'!$B$10,Paramètres!$A$1:$I$89,5,0)</f>
        <v>127.14</v>
      </c>
      <c r="AK74" s="14">
        <f t="shared" si="89"/>
        <v>33.334644126996004</v>
      </c>
      <c r="AL74" s="22">
        <f t="shared" si="58"/>
        <v>279.49333852118463</v>
      </c>
      <c r="AM74" s="62">
        <f t="shared" si="59"/>
        <v>572.82667185451794</v>
      </c>
      <c r="AN74" s="62">
        <f ca="1">AVERAGE(OFFSET($AM$3,0,0,'Données projet'!$E$10+1,1))-AVERAGE(OFFSET($H$3,0,0,'Données projet'!$E$10+1,1))</f>
        <v>216.57715548138577</v>
      </c>
      <c r="AO74" s="62">
        <f t="shared" si="90"/>
        <v>131.89900255449828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11.10417034043245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11.10417034043245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2.35</v>
      </c>
      <c r="BD74" s="13">
        <f>IF('Données projet'!$A$88&gt;35,BD73+BC74-BL73,IF(A74&lt;'Données projet'!$A$88,$BA$205^A74,IF(A74='Données projet'!$A$88,'Données projet'!$B$88,BD73+BC74-BL73)))</f>
        <v>275.85000000000008</v>
      </c>
      <c r="BE74" s="14">
        <f>BD74*VLOOKUP('Données projet'!$B$11,Paramètres!$A$1:$I$89,3,0)*VLOOKUP('Données projet'!$B$11,Paramètres!$A$1:$I$89,5,0)</f>
        <v>215.16300000000007</v>
      </c>
      <c r="BF74" s="14">
        <f t="shared" si="91"/>
        <v>53.062231285149245</v>
      </c>
      <c r="BG74" s="22">
        <f t="shared" si="61"/>
        <v>467.15894448830176</v>
      </c>
      <c r="BH74" s="62">
        <f t="shared" si="62"/>
        <v>760.49227782163507</v>
      </c>
      <c r="BI74" s="62">
        <f ca="1">AVERAGE(OFFSET($BH$3,0,0,'Données projet'!$E$11+1,1))-AVERAGE(OFFSET($H$3,0,0,'Données projet'!$E$11+1,1))</f>
        <v>314.33416150877952</v>
      </c>
      <c r="BJ74" s="62">
        <f t="shared" si="92"/>
        <v>283.48738729114024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26.209843201920417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26.209843201920417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2.8421709430404007E-14</v>
      </c>
      <c r="BZ74" s="14">
        <f>BY74*VLOOKUP('Données projet'!$B$12,Paramètres!$A$1:$I$89,3,0)*VLOOKUP('Données projet'!$B$12,Paramètres!$A$1:$I$89,5,0)</f>
        <v>2.0838797354372217E-14</v>
      </c>
      <c r="CA74" s="14">
        <f t="shared" si="93"/>
        <v>3.7575774393093487E-13</v>
      </c>
      <c r="CB74" s="22">
        <f t="shared" si="64"/>
        <v>6.9073897607190981E-13</v>
      </c>
      <c r="CC74" s="62">
        <f t="shared" si="65"/>
        <v>293.333333333334</v>
      </c>
      <c r="CD74" s="62">
        <f ca="1">AVERAGE(OFFSET($CC$3,0,0,'Données projet'!$E$12+1,1))-AVERAGE(OFFSET($H$3,0,0,'Données projet'!$E$12+1,1))</f>
        <v>155.96038817644694</v>
      </c>
      <c r="CE74" s="62">
        <f t="shared" si="94"/>
        <v>225.49641371517163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55.521999768123095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55.521999768123095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5.6843418860808015E-14</v>
      </c>
      <c r="CU74" s="18">
        <f>CT74*VLOOKUP('Données projet'!$B$13,Paramètres!$A$1:$I$89,3,0)*VLOOKUP('Données projet'!$B$13,Paramètres!$A$1:$I$89,5,0)</f>
        <v>3.7243808037601412E-14</v>
      </c>
      <c r="CV74" s="14">
        <f t="shared" si="95"/>
        <v>6.2767589361185393E-13</v>
      </c>
      <c r="CW74" s="22">
        <f t="shared" si="67"/>
        <v>1.1580684803728015E-12</v>
      </c>
      <c r="CX74" s="62">
        <f t="shared" si="68"/>
        <v>293.33333333333445</v>
      </c>
      <c r="CY74" s="62">
        <f ca="1">AVERAGE(OFFSET($CX$3,0,0,'Données projet'!$E$13+1,1))-AVERAGE(OFFSET($H$3,0,0,'Données projet'!$E$13+1,1))</f>
        <v>184.06691966531622</v>
      </c>
      <c r="CZ74" s="62">
        <f t="shared" si="96"/>
        <v>269.61868559913404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48.173978738810341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48.173978738810341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6.2</v>
      </c>
      <c r="DO74" s="13">
        <f>IF('Données projet'!$A$166&gt;35,DO73+DN74-DW73,IF(A74&lt;'Données projet'!$A$166,$DL$205^A74,IF(A74='Données projet'!$A$166,'Données projet'!$B$166,DO73+DN74-DW73)))</f>
        <v>227.19999999999996</v>
      </c>
      <c r="DP74" s="18">
        <f>DO74*VLOOKUP('Données projet'!$B$14,Paramètres!$A$1:$I$89,3,0)*VLOOKUP('Données projet'!$B$14,Paramètres!$A$1:$I$89,5,0)</f>
        <v>219.74783999999997</v>
      </c>
      <c r="DQ74" s="14">
        <f t="shared" si="97"/>
        <v>54.060076332940561</v>
      </c>
      <c r="DR74" s="22">
        <f t="shared" si="70"/>
        <v>476.88212094653812</v>
      </c>
      <c r="DS74" s="62">
        <f t="shared" si="71"/>
        <v>770.21545427987144</v>
      </c>
      <c r="DT74" s="62">
        <f ca="1">AVERAGE(OFFSET($DS$3,0,0,'Données projet'!$E$14+1,1))-AVERAGE(OFFSET($H$3,0,0,'Données projet'!$E$14+1,1))</f>
        <v>352.98835012800464</v>
      </c>
      <c r="DU74" s="62">
        <f t="shared" si="98"/>
        <v>244.45149244446094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21.578694618645873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21.578694618645873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289.2</v>
      </c>
      <c r="O75" s="14">
        <f>N75*VLOOKUP('Données projet'!$B$9,Paramètres!$A$1:$I$89,3,0)*VLOOKUP('Données projet'!$B$9,Paramètres!$A$1:$I$89,5,0)</f>
        <v>261.66816</v>
      </c>
      <c r="P75" s="14">
        <f t="shared" si="87"/>
        <v>63.077829793082856</v>
      </c>
      <c r="Q75" s="22">
        <f t="shared" si="54"/>
        <v>565.5992655562859</v>
      </c>
      <c r="R75" s="62">
        <f t="shared" si="55"/>
        <v>858.93259888961916</v>
      </c>
      <c r="S75" s="62">
        <f ca="1">AVERAGE(OFFSET($R$3,0,0,'Données projet'!$E$9+1,1))-AVERAGE(OFFSET($H$3,0,0,'Données projet'!$E$9+1,1))</f>
        <v>405.75542653954562</v>
      </c>
      <c r="T75" s="62">
        <f t="shared" si="88"/>
        <v>278.21741231699929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26.387567216665445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26.387567216665445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5</v>
      </c>
      <c r="AI75" s="14">
        <f>IF('Données projet'!$A$62&gt;35,AI74+AH75-AQ74,IF(A75&lt;'Données projet'!$A$62,$AF$205^A75,IF(A75='Données projet'!$A$62,'Données projet'!$B$62,AI74+AH75-AQ74)))</f>
        <v>168</v>
      </c>
      <c r="AJ75" s="14">
        <f>AI75*VLOOKUP('Données projet'!$B$10,Paramètres!$A$1:$I$89,3,0)*VLOOKUP('Données projet'!$B$10,Paramètres!$A$1:$I$89,5,0)</f>
        <v>131.04</v>
      </c>
      <c r="AK75" s="14">
        <f t="shared" si="89"/>
        <v>34.236561238949918</v>
      </c>
      <c r="AL75" s="22">
        <f t="shared" si="58"/>
        <v>287.85667749117107</v>
      </c>
      <c r="AM75" s="62">
        <f t="shared" si="59"/>
        <v>581.19001082450438</v>
      </c>
      <c r="AN75" s="62">
        <f ca="1">AVERAGE(OFFSET($AM$3,0,0,'Données projet'!$E$10+1,1))-AVERAGE(OFFSET($H$3,0,0,'Données projet'!$E$10+1,1))</f>
        <v>216.57715548138577</v>
      </c>
      <c r="AO75" s="62">
        <f t="shared" si="90"/>
        <v>131.89900255449828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10.886424332931712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10.886424332931712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2.35</v>
      </c>
      <c r="BD75" s="13">
        <f>IF('Données projet'!$A$88&gt;35,BD74+BC75-BL74,IF(A75&lt;'Données projet'!$A$88,$BA$205^A75,IF(A75='Données projet'!$A$88,'Données projet'!$B$88,BD74+BC75-BL74)))</f>
        <v>278.2000000000001</v>
      </c>
      <c r="BE75" s="14">
        <f>BD75*VLOOKUP('Données projet'!$B$11,Paramètres!$A$1:$I$89,3,0)*VLOOKUP('Données projet'!$B$11,Paramètres!$A$1:$I$89,5,0)</f>
        <v>216.99600000000009</v>
      </c>
      <c r="BF75" s="14">
        <f t="shared" si="91"/>
        <v>53.461459647386917</v>
      </c>
      <c r="BG75" s="22">
        <f t="shared" si="61"/>
        <v>471.04674221919907</v>
      </c>
      <c r="BH75" s="62">
        <f t="shared" si="62"/>
        <v>764.38007555253239</v>
      </c>
      <c r="BI75" s="62">
        <f ca="1">AVERAGE(OFFSET($BH$3,0,0,'Données projet'!$E$11+1,1))-AVERAGE(OFFSET($H$3,0,0,'Données projet'!$E$11+1,1))</f>
        <v>314.33416150877952</v>
      </c>
      <c r="BJ75" s="62">
        <f t="shared" si="92"/>
        <v>283.48738729114024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25.695884163156581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25.695884163156581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2.8421709430404007E-14</v>
      </c>
      <c r="BZ75" s="14">
        <f>BY75*VLOOKUP('Données projet'!$B$12,Paramètres!$A$1:$I$89,3,0)*VLOOKUP('Données projet'!$B$12,Paramètres!$A$1:$I$89,5,0)</f>
        <v>2.0838797354372217E-14</v>
      </c>
      <c r="CA75" s="14">
        <f t="shared" si="93"/>
        <v>3.7575774393093487E-13</v>
      </c>
      <c r="CB75" s="22">
        <f t="shared" si="64"/>
        <v>6.9073897607190981E-13</v>
      </c>
      <c r="CC75" s="62">
        <f t="shared" si="65"/>
        <v>293.333333333334</v>
      </c>
      <c r="CD75" s="62">
        <f ca="1">AVERAGE(OFFSET($CC$3,0,0,'Données projet'!$E$12+1,1))-AVERAGE(OFFSET($H$3,0,0,'Données projet'!$E$12+1,1))</f>
        <v>155.96038817644694</v>
      </c>
      <c r="CE75" s="62">
        <f t="shared" si="94"/>
        <v>225.49641371517163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54.433247217746164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54.433247217746164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5.6843418860808015E-14</v>
      </c>
      <c r="CU75" s="18">
        <f>CT75*VLOOKUP('Données projet'!$B$13,Paramètres!$A$1:$I$89,3,0)*VLOOKUP('Données projet'!$B$13,Paramètres!$A$1:$I$89,5,0)</f>
        <v>3.7243808037601412E-14</v>
      </c>
      <c r="CV75" s="14">
        <f t="shared" si="95"/>
        <v>6.2767589361185393E-13</v>
      </c>
      <c r="CW75" s="22">
        <f t="shared" si="67"/>
        <v>1.1580684803728015E-12</v>
      </c>
      <c r="CX75" s="62">
        <f t="shared" si="68"/>
        <v>293.33333333333445</v>
      </c>
      <c r="CY75" s="62">
        <f ca="1">AVERAGE(OFFSET($CX$3,0,0,'Données projet'!$E$13+1,1))-AVERAGE(OFFSET($H$3,0,0,'Données projet'!$E$13+1,1))</f>
        <v>184.06691966531622</v>
      </c>
      <c r="CZ75" s="62">
        <f t="shared" si="96"/>
        <v>269.61868559913404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47.229316398967946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47.229316398967946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6.2</v>
      </c>
      <c r="DO75" s="13">
        <f>IF('Données projet'!$A$166&gt;35,DO74+DN75-DW74,IF(A75&lt;'Données projet'!$A$166,$DL$205^A75,IF(A75='Données projet'!$A$166,'Données projet'!$B$166,DO74+DN75-DW74)))</f>
        <v>233.39999999999995</v>
      </c>
      <c r="DP75" s="18">
        <f>DO75*VLOOKUP('Données projet'!$B$14,Paramètres!$A$1:$I$89,3,0)*VLOOKUP('Données projet'!$B$14,Paramètres!$A$1:$I$89,5,0)</f>
        <v>225.74447999999995</v>
      </c>
      <c r="DQ75" s="14">
        <f t="shared" si="97"/>
        <v>55.36154088431374</v>
      </c>
      <c r="DR75" s="22">
        <f t="shared" si="70"/>
        <v>489.59298637351299</v>
      </c>
      <c r="DS75" s="62">
        <f t="shared" si="71"/>
        <v>782.92631970684624</v>
      </c>
      <c r="DT75" s="62">
        <f ca="1">AVERAGE(OFFSET($DS$3,0,0,'Données projet'!$E$14+1,1))-AVERAGE(OFFSET($H$3,0,0,'Données projet'!$E$14+1,1))</f>
        <v>352.98835012800464</v>
      </c>
      <c r="DU75" s="62">
        <f t="shared" si="98"/>
        <v>244.45149244446094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21.155549578878333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21.155549578878333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296.8</v>
      </c>
      <c r="O76" s="14">
        <f>N76*VLOOKUP('Données projet'!$B$9,Paramètres!$A$1:$I$89,3,0)*VLOOKUP('Données projet'!$B$9,Paramètres!$A$1:$I$89,5,0)</f>
        <v>268.54464000000002</v>
      </c>
      <c r="P76" s="14">
        <f t="shared" si="87"/>
        <v>64.54030807605065</v>
      </c>
      <c r="Q76" s="22">
        <f t="shared" si="54"/>
        <v>580.12295123245474</v>
      </c>
      <c r="R76" s="62">
        <f t="shared" si="55"/>
        <v>873.45628456578811</v>
      </c>
      <c r="S76" s="62">
        <f ca="1">AVERAGE(OFFSET($R$3,0,0,'Données projet'!$E$9+1,1))-AVERAGE(OFFSET($H$3,0,0,'Données projet'!$E$9+1,1))</f>
        <v>405.75542653954562</v>
      </c>
      <c r="T76" s="62">
        <f t="shared" si="88"/>
        <v>278.21741231699929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25.870123118373407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25.870123118373407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5</v>
      </c>
      <c r="AI76" s="14">
        <f>IF('Données projet'!$A$62&gt;35,AI75+AH76-AQ75,IF(A76&lt;'Données projet'!$A$62,$AF$205^A76,IF(A76='Données projet'!$A$62,'Données projet'!$B$62,AI75+AH76-AQ75)))</f>
        <v>173</v>
      </c>
      <c r="AJ76" s="14">
        <f>AI76*VLOOKUP('Données projet'!$B$10,Paramètres!$A$1:$I$89,3,0)*VLOOKUP('Données projet'!$B$10,Paramètres!$A$1:$I$89,5,0)</f>
        <v>134.94</v>
      </c>
      <c r="AK76" s="14">
        <f t="shared" si="89"/>
        <v>35.135358771568036</v>
      </c>
      <c r="AL76" s="22">
        <f t="shared" si="58"/>
        <v>296.21458319381429</v>
      </c>
      <c r="AM76" s="62">
        <f t="shared" si="59"/>
        <v>589.54791652714766</v>
      </c>
      <c r="AN76" s="62">
        <f ca="1">AVERAGE(OFFSET($AM$3,0,0,'Données projet'!$E$10+1,1))-AVERAGE(OFFSET($H$3,0,0,'Données projet'!$E$10+1,1))</f>
        <v>216.57715548138577</v>
      </c>
      <c r="AO76" s="62">
        <f t="shared" si="90"/>
        <v>131.89900255449828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10.672948191826112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10.672948191826112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2.35</v>
      </c>
      <c r="BD76" s="13">
        <f>IF('Données projet'!$A$88&gt;35,BD75+BC76-BL75,IF(A76&lt;'Données projet'!$A$88,$BA$205^A76,IF(A76='Données projet'!$A$88,'Données projet'!$B$88,BD75+BC76-BL75)))</f>
        <v>280.55000000000013</v>
      </c>
      <c r="BE76" s="14">
        <f>BD76*VLOOKUP('Données projet'!$B$11,Paramètres!$A$1:$I$89,3,0)*VLOOKUP('Données projet'!$B$11,Paramètres!$A$1:$I$89,5,0)</f>
        <v>218.82900000000009</v>
      </c>
      <c r="BF76" s="14">
        <f t="shared" si="91"/>
        <v>53.860295656537097</v>
      </c>
      <c r="BG76" s="22">
        <f t="shared" si="61"/>
        <v>474.93385660180229</v>
      </c>
      <c r="BH76" s="62">
        <f t="shared" si="62"/>
        <v>768.26718993513555</v>
      </c>
      <c r="BI76" s="62">
        <f ca="1">AVERAGE(OFFSET($BH$3,0,0,'Données projet'!$E$11+1,1))-AVERAGE(OFFSET($H$3,0,0,'Données projet'!$E$11+1,1))</f>
        <v>314.33416150877952</v>
      </c>
      <c r="BJ76" s="62">
        <f t="shared" si="92"/>
        <v>283.48738729114024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25.192003547658846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25.192003547658846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2.8421709430404007E-14</v>
      </c>
      <c r="BZ76" s="14">
        <f>BY76*VLOOKUP('Données projet'!$B$12,Paramètres!$A$1:$I$89,3,0)*VLOOKUP('Données projet'!$B$12,Paramètres!$A$1:$I$89,5,0)</f>
        <v>2.0838797354372217E-14</v>
      </c>
      <c r="CA76" s="14">
        <f t="shared" si="93"/>
        <v>3.7575774393093487E-13</v>
      </c>
      <c r="CB76" s="22">
        <f t="shared" si="64"/>
        <v>6.9073897607190981E-13</v>
      </c>
      <c r="CC76" s="62">
        <f t="shared" si="65"/>
        <v>293.333333333334</v>
      </c>
      <c r="CD76" s="62">
        <f ca="1">AVERAGE(OFFSET($CC$3,0,0,'Données projet'!$E$12+1,1))-AVERAGE(OFFSET($H$3,0,0,'Données projet'!$E$12+1,1))</f>
        <v>155.96038817644694</v>
      </c>
      <c r="CE76" s="62">
        <f t="shared" si="94"/>
        <v>225.49641371517163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53.365844440808637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53.365844440808637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5.6843418860808015E-14</v>
      </c>
      <c r="CU76" s="18">
        <f>CT76*VLOOKUP('Données projet'!$B$13,Paramètres!$A$1:$I$89,3,0)*VLOOKUP('Données projet'!$B$13,Paramètres!$A$1:$I$89,5,0)</f>
        <v>3.7243808037601412E-14</v>
      </c>
      <c r="CV76" s="14">
        <f t="shared" si="95"/>
        <v>6.2767589361185393E-13</v>
      </c>
      <c r="CW76" s="22">
        <f t="shared" si="67"/>
        <v>1.1580684803728015E-12</v>
      </c>
      <c r="CX76" s="62">
        <f t="shared" si="68"/>
        <v>293.33333333333445</v>
      </c>
      <c r="CY76" s="62">
        <f ca="1">AVERAGE(OFFSET($CX$3,0,0,'Données projet'!$E$13+1,1))-AVERAGE(OFFSET($H$3,0,0,'Données projet'!$E$13+1,1))</f>
        <v>184.06691966531622</v>
      </c>
      <c r="CZ76" s="62">
        <f t="shared" si="96"/>
        <v>269.61868559913404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46.303178311422727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46.303178311422727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6.2</v>
      </c>
      <c r="DO76" s="13">
        <f>IF('Données projet'!$A$166&gt;35,DO75+DN76-DW75,IF(A76&lt;'Données projet'!$A$166,$DL$205^A76,IF(A76='Données projet'!$A$166,'Données projet'!$B$166,DO75+DN76-DW75)))</f>
        <v>239.59999999999994</v>
      </c>
      <c r="DP76" s="18">
        <f>DO76*VLOOKUP('Données projet'!$B$14,Paramètres!$A$1:$I$89,3,0)*VLOOKUP('Données projet'!$B$14,Paramètres!$A$1:$I$89,5,0)</f>
        <v>231.74111999999994</v>
      </c>
      <c r="DQ76" s="14">
        <f t="shared" si="97"/>
        <v>56.658986982752438</v>
      </c>
      <c r="DR76" s="22">
        <f t="shared" si="70"/>
        <v>502.29685299496037</v>
      </c>
      <c r="DS76" s="62">
        <f t="shared" si="71"/>
        <v>795.63018632829369</v>
      </c>
      <c r="DT76" s="62">
        <f ca="1">AVERAGE(OFFSET($DS$3,0,0,'Données projet'!$E$14+1,1))-AVERAGE(OFFSET($H$3,0,0,'Données projet'!$E$14+1,1))</f>
        <v>352.98835012800464</v>
      </c>
      <c r="DU76" s="62">
        <f t="shared" si="98"/>
        <v>244.45149244446094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20.740702155247646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20.740702155247646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304.40000000000003</v>
      </c>
      <c r="O77" s="14">
        <f>N77*VLOOKUP('Données projet'!$B$9,Paramètres!$A$1:$I$89,3,0)*VLOOKUP('Données projet'!$B$9,Paramètres!$A$1:$I$89,5,0)</f>
        <v>275.42112000000003</v>
      </c>
      <c r="P77" s="14">
        <f t="shared" si="87"/>
        <v>65.998433293601067</v>
      </c>
      <c r="Q77" s="22">
        <f t="shared" si="54"/>
        <v>594.63905531968851</v>
      </c>
      <c r="R77" s="62">
        <f t="shared" si="55"/>
        <v>887.97238865302188</v>
      </c>
      <c r="S77" s="62">
        <f ca="1">AVERAGE(OFFSET($R$3,0,0,'Données projet'!$E$9+1,1))-AVERAGE(OFFSET($H$3,0,0,'Données projet'!$E$9+1,1))</f>
        <v>405.75542653954562</v>
      </c>
      <c r="T77" s="62">
        <f t="shared" si="88"/>
        <v>278.21741231699929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25.362825783239138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25.362825783239138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5</v>
      </c>
      <c r="AI77" s="14">
        <f>IF('Données projet'!$A$62&gt;35,AI76+AH77-AQ76,IF(A77&lt;'Données projet'!$A$62,$AF$205^A77,IF(A77='Données projet'!$A$62,'Données projet'!$B$62,AI76+AH77-AQ76)))</f>
        <v>178</v>
      </c>
      <c r="AJ77" s="14">
        <f>AI77*VLOOKUP('Données projet'!$B$10,Paramètres!$A$1:$I$89,3,0)*VLOOKUP('Données projet'!$B$10,Paramètres!$A$1:$I$89,5,0)</f>
        <v>138.84</v>
      </c>
      <c r="AK77" s="14">
        <f t="shared" si="89"/>
        <v>36.031137240112955</v>
      </c>
      <c r="AL77" s="22">
        <f t="shared" si="58"/>
        <v>304.56723069319668</v>
      </c>
      <c r="AM77" s="62">
        <f t="shared" si="59"/>
        <v>597.90056402652999</v>
      </c>
      <c r="AN77" s="62">
        <f ca="1">AVERAGE(OFFSET($AM$3,0,0,'Données projet'!$E$10+1,1))-AVERAGE(OFFSET($H$3,0,0,'Données projet'!$E$10+1,1))</f>
        <v>216.57715548138577</v>
      </c>
      <c r="AO77" s="62">
        <f t="shared" si="90"/>
        <v>131.89900255449828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10.463658187640004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10.463658187640004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2.35</v>
      </c>
      <c r="BD77" s="13">
        <f>IF('Données projet'!$A$88&gt;35,BD76+BC77-BL76,IF(A77&lt;'Données projet'!$A$88,$BA$205^A77,IF(A77='Données projet'!$A$88,'Données projet'!$B$88,BD76+BC77-BL76)))</f>
        <v>282.90000000000015</v>
      </c>
      <c r="BE77" s="14">
        <f>BD77*VLOOKUP('Données projet'!$B$11,Paramètres!$A$1:$I$89,3,0)*VLOOKUP('Données projet'!$B$11,Paramètres!$A$1:$I$89,5,0)</f>
        <v>220.66200000000012</v>
      </c>
      <c r="BF77" s="14">
        <f t="shared" si="91"/>
        <v>54.258742979955002</v>
      </c>
      <c r="BG77" s="22">
        <f t="shared" si="61"/>
        <v>478.82029402342181</v>
      </c>
      <c r="BH77" s="62">
        <f t="shared" si="62"/>
        <v>772.15362735675512</v>
      </c>
      <c r="BI77" s="62">
        <f ca="1">AVERAGE(OFFSET($BH$3,0,0,'Données projet'!$E$11+1,1))-AVERAGE(OFFSET($H$3,0,0,'Données projet'!$E$11+1,1))</f>
        <v>314.33416150877952</v>
      </c>
      <c r="BJ77" s="62">
        <f t="shared" si="92"/>
        <v>283.48738729114024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24.698003723694193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24.698003723694193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2.8421709430404007E-14</v>
      </c>
      <c r="BZ77" s="14">
        <f>BY77*VLOOKUP('Données projet'!$B$12,Paramètres!$A$1:$I$89,3,0)*VLOOKUP('Données projet'!$B$12,Paramètres!$A$1:$I$89,5,0)</f>
        <v>2.0838797354372217E-14</v>
      </c>
      <c r="CA77" s="14">
        <f t="shared" si="93"/>
        <v>3.7575774393093487E-13</v>
      </c>
      <c r="CB77" s="22">
        <f t="shared" si="64"/>
        <v>6.9073897607190981E-13</v>
      </c>
      <c r="CC77" s="62">
        <f t="shared" si="65"/>
        <v>293.333333333334</v>
      </c>
      <c r="CD77" s="62">
        <f ca="1">AVERAGE(OFFSET($CC$3,0,0,'Données projet'!$E$12+1,1))-AVERAGE(OFFSET($H$3,0,0,'Données projet'!$E$12+1,1))</f>
        <v>155.96038817644694</v>
      </c>
      <c r="CE77" s="62">
        <f t="shared" si="94"/>
        <v>225.49641371517163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52.319372781275447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52.319372781275447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5.6843418860808015E-14</v>
      </c>
      <c r="CU77" s="18">
        <f>CT77*VLOOKUP('Données projet'!$B$13,Paramètres!$A$1:$I$89,3,0)*VLOOKUP('Données projet'!$B$13,Paramètres!$A$1:$I$89,5,0)</f>
        <v>3.7243808037601412E-14</v>
      </c>
      <c r="CV77" s="14">
        <f t="shared" si="95"/>
        <v>6.2767589361185393E-13</v>
      </c>
      <c r="CW77" s="22">
        <f t="shared" si="67"/>
        <v>1.1580684803728015E-12</v>
      </c>
      <c r="CX77" s="62">
        <f t="shared" si="68"/>
        <v>293.33333333333445</v>
      </c>
      <c r="CY77" s="62">
        <f ca="1">AVERAGE(OFFSET($CX$3,0,0,'Données projet'!$E$13+1,1))-AVERAGE(OFFSET($H$3,0,0,'Données projet'!$E$13+1,1))</f>
        <v>184.06691966531622</v>
      </c>
      <c r="CZ77" s="62">
        <f t="shared" si="96"/>
        <v>269.61868559913404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45.395201226885817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45.395201226885817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6.2</v>
      </c>
      <c r="DO77" s="13">
        <f>IF('Données projet'!$A$166&gt;35,DO76+DN77-DW76,IF(A77&lt;'Données projet'!$A$166,$DL$205^A77,IF(A77='Données projet'!$A$166,'Données projet'!$B$166,DO76+DN77-DW76)))</f>
        <v>245.79999999999993</v>
      </c>
      <c r="DP77" s="18">
        <f>DO77*VLOOKUP('Données projet'!$B$14,Paramètres!$A$1:$I$89,3,0)*VLOOKUP('Données projet'!$B$14,Paramètres!$A$1:$I$89,5,0)</f>
        <v>237.73775999999995</v>
      </c>
      <c r="DQ77" s="14">
        <f t="shared" si="97"/>
        <v>57.952530566790166</v>
      </c>
      <c r="DR77" s="22">
        <f t="shared" si="70"/>
        <v>514.99392273715944</v>
      </c>
      <c r="DS77" s="62">
        <f t="shared" si="71"/>
        <v>808.32725607049269</v>
      </c>
      <c r="DT77" s="62">
        <f ca="1">AVERAGE(OFFSET($DS$3,0,0,'Données projet'!$E$14+1,1))-AVERAGE(OFFSET($H$3,0,0,'Données projet'!$E$14+1,1))</f>
        <v>352.98835012800464</v>
      </c>
      <c r="DU77" s="62">
        <f t="shared" si="98"/>
        <v>244.45149244446094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20.333989636562414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20.333989636562414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312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312.00000000000006</v>
      </c>
      <c r="O78" s="14">
        <f>N78*VLOOKUP('Données projet'!$B$9,Paramètres!$A$1:$I$89,3,0)*VLOOKUP('Données projet'!$B$9,Paramètres!$A$1:$I$89,5,0)</f>
        <v>282.29760000000005</v>
      </c>
      <c r="P78" s="14">
        <f t="shared" si="87"/>
        <v>67.452326629470178</v>
      </c>
      <c r="Q78" s="22">
        <f t="shared" si="54"/>
        <v>609.14778887966054</v>
      </c>
      <c r="R78" s="62">
        <f t="shared" si="55"/>
        <v>902.4811222129938</v>
      </c>
      <c r="S78" s="62">
        <f ca="1">AVERAGE(OFFSET($R$3,0,0,'Données projet'!$E$9+1,1))-AVERAGE(OFFSET($H$3,0,0,'Données projet'!$E$9+1,1))</f>
        <v>405.75542653954562</v>
      </c>
      <c r="T78" s="62">
        <f t="shared" si="88"/>
        <v>278.21741231699929</v>
      </c>
      <c r="U78" s="16">
        <f>IF(ISNA(VLOOKUP(A78,'Données projet'!$A$35:$I$55,3,0)),0,VLOOKUP(A78,'Données projet'!$A$35:$I$55,3,0))</f>
        <v>12</v>
      </c>
      <c r="V78" s="16">
        <f>IF(ISNA(VLOOKUP(A78,'Données projet'!$A$35:$I$55,4,0)),0,VLOOKUP(A78,'Données projet'!$A$35:$I$55,4,0))</f>
        <v>28</v>
      </c>
      <c r="W78" s="17">
        <f>IF(ISNA(VLOOKUP(A78,'Données projet'!$A$35:$I$55,5,0)),0%,VLOOKUP(A78,'Données projet'!$A$35:$I$55,5,0)*VLOOKUP('Données projet'!$B$9,Paramètres!$A$1:$I$89,7,0))</f>
        <v>0.25800000000000001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32.091134865501843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32.091134865501843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183</v>
      </c>
      <c r="AG78" s="13">
        <f>VLOOKUP(A78,'Données projet'!$A$61:$I$81,9,0)</f>
        <v>5</v>
      </c>
      <c r="AH78" s="13">
        <f t="array" ref="AH78">INDEX(AG:AG,MIN(IF(ISNUMBER(AG78:AG274),ROW(AG78:AG274),"")))</f>
        <v>5</v>
      </c>
      <c r="AI78" s="14">
        <f>IF('Données projet'!$A$62&gt;35,AI77+AH78-AQ77,IF(A78&lt;'Données projet'!$A$62,$AF$205^A78,IF(A78='Données projet'!$A$62,'Données projet'!$B$62,AI77+AH78-AQ77)))</f>
        <v>183</v>
      </c>
      <c r="AJ78" s="14">
        <f>AI78*VLOOKUP('Données projet'!$B$10,Paramètres!$A$1:$I$89,3,0)*VLOOKUP('Données projet'!$B$10,Paramètres!$A$1:$I$89,5,0)</f>
        <v>142.74</v>
      </c>
      <c r="AK78" s="14">
        <f t="shared" si="89"/>
        <v>36.923991191656064</v>
      </c>
      <c r="AL78" s="22">
        <f t="shared" si="58"/>
        <v>312.91478465880101</v>
      </c>
      <c r="AM78" s="62">
        <f t="shared" si="59"/>
        <v>606.24811799213433</v>
      </c>
      <c r="AN78" s="62">
        <f ca="1">AVERAGE(OFFSET($AM$3,0,0,'Données projet'!$E$10+1,1))-AVERAGE(OFFSET($H$3,0,0,'Données projet'!$E$10+1,1))</f>
        <v>216.57715548138577</v>
      </c>
      <c r="AO78" s="62">
        <f t="shared" si="90"/>
        <v>131.89900255449828</v>
      </c>
      <c r="AP78" s="16">
        <f>IF(ISNA(VLOOKUP(A78,'Données projet'!$A$61:$I$81,3,0)),0,VLOOKUP(A78,'Données projet'!$A$61:$I$81,3,0))</f>
        <v>11</v>
      </c>
      <c r="AQ78" s="16">
        <f>IF(ISNA(VLOOKUP(A78,'Données projet'!$A$61:$I$81,4,0)),0,VLOOKUP(A78,'Données projet'!$A$61:$I$81,4,0))</f>
        <v>14</v>
      </c>
      <c r="AR78" s="17">
        <f>IF(ISNA(VLOOKUP(A78,'Données projet'!$A$61:$I$81,5,0)),0%,VLOOKUP(A78,'Données projet'!$A$61:$I$81,5,0)*VLOOKUP('Données projet'!$B$10,Paramètres!$A$1:$I$89,7,0))</f>
        <v>0.25800000000000001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13.37298026126264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13.37298026126264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2.35</v>
      </c>
      <c r="BD78" s="13">
        <f>IF('Données projet'!$A$88&gt;35,BD77+BC78-BL77,IF(A78&lt;'Données projet'!$A$88,$BA$205^A78,IF(A78='Données projet'!$A$88,'Données projet'!$B$88,BD77+BC78-BL77)))</f>
        <v>285.25000000000017</v>
      </c>
      <c r="BE78" s="14">
        <f>BD78*VLOOKUP('Données projet'!$B$11,Paramètres!$A$1:$I$89,3,0)*VLOOKUP('Données projet'!$B$11,Paramètres!$A$1:$I$89,5,0)</f>
        <v>222.49500000000015</v>
      </c>
      <c r="BF78" s="14">
        <f t="shared" si="91"/>
        <v>54.656805220550751</v>
      </c>
      <c r="BG78" s="22">
        <f t="shared" si="61"/>
        <v>482.7060607591261</v>
      </c>
      <c r="BH78" s="62">
        <f t="shared" si="62"/>
        <v>776.03939409245936</v>
      </c>
      <c r="BI78" s="62">
        <f ca="1">AVERAGE(OFFSET($BH$3,0,0,'Données projet'!$E$11+1,1))-AVERAGE(OFFSET($H$3,0,0,'Données projet'!$E$11+1,1))</f>
        <v>314.33416150877952</v>
      </c>
      <c r="BJ78" s="62">
        <f t="shared" si="92"/>
        <v>283.48738729114024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24.213690934967346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24.213690934967346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2.8421709430404007E-14</v>
      </c>
      <c r="BZ78" s="14">
        <f>BY78*VLOOKUP('Données projet'!$B$12,Paramètres!$A$1:$I$89,3,0)*VLOOKUP('Données projet'!$B$12,Paramètres!$A$1:$I$89,5,0)</f>
        <v>2.0838797354372217E-14</v>
      </c>
      <c r="CA78" s="14">
        <f t="shared" si="93"/>
        <v>3.7575774393093487E-13</v>
      </c>
      <c r="CB78" s="22">
        <f t="shared" si="64"/>
        <v>6.9073897607190981E-13</v>
      </c>
      <c r="CC78" s="62">
        <f t="shared" si="65"/>
        <v>293.333333333334</v>
      </c>
      <c r="CD78" s="62">
        <f ca="1">AVERAGE(OFFSET($CC$3,0,0,'Données projet'!$E$12+1,1))-AVERAGE(OFFSET($H$3,0,0,'Données projet'!$E$12+1,1))</f>
        <v>155.96038817644694</v>
      </c>
      <c r="CE78" s="62">
        <f t="shared" si="94"/>
        <v>225.49641371517163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51.293421792701018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51.293421792701018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5.6843418860808015E-14</v>
      </c>
      <c r="CU78" s="18">
        <f>CT78*VLOOKUP('Données projet'!$B$13,Paramètres!$A$1:$I$89,3,0)*VLOOKUP('Données projet'!$B$13,Paramètres!$A$1:$I$89,5,0)</f>
        <v>3.7243808037601412E-14</v>
      </c>
      <c r="CV78" s="14">
        <f t="shared" si="95"/>
        <v>6.2767589361185393E-13</v>
      </c>
      <c r="CW78" s="22">
        <f t="shared" si="67"/>
        <v>1.1580684803728015E-12</v>
      </c>
      <c r="CX78" s="62">
        <f t="shared" si="68"/>
        <v>293.33333333333445</v>
      </c>
      <c r="CY78" s="62">
        <f ca="1">AVERAGE(OFFSET($CX$3,0,0,'Données projet'!$E$13+1,1))-AVERAGE(OFFSET($H$3,0,0,'Données projet'!$E$13+1,1))</f>
        <v>184.06691966531622</v>
      </c>
      <c r="CZ78" s="62">
        <f t="shared" si="96"/>
        <v>269.61868559913404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44.505029019165335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44.505029019165335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252</v>
      </c>
      <c r="DM78" s="13">
        <f>VLOOKUP(A78,'Données projet'!$A$165:$I$185,9,0)</f>
        <v>6.2</v>
      </c>
      <c r="DN78" s="13">
        <f t="array" ref="DN78">INDEX(DM:DM,MIN(IF(ISNUMBER(DM78:DM274),ROW(DM78:DM274),"")))</f>
        <v>6.2</v>
      </c>
      <c r="DO78" s="13">
        <f>IF('Données projet'!$A$166&gt;35,DO77+DN78-DW77,IF(A78&lt;'Données projet'!$A$166,$DL$205^A78,IF(A78='Données projet'!$A$166,'Données projet'!$B$166,DO77+DN78-DW77)))</f>
        <v>251.99999999999991</v>
      </c>
      <c r="DP78" s="18">
        <f>DO78*VLOOKUP('Données projet'!$B$14,Paramètres!$A$1:$I$89,3,0)*VLOOKUP('Données projet'!$B$14,Paramètres!$A$1:$I$89,5,0)</f>
        <v>243.73439999999994</v>
      </c>
      <c r="DQ78" s="14">
        <f t="shared" si="97"/>
        <v>59.242281392848767</v>
      </c>
      <c r="DR78" s="22">
        <f t="shared" si="70"/>
        <v>527.68438675921141</v>
      </c>
      <c r="DS78" s="62">
        <f t="shared" si="71"/>
        <v>821.01772009254478</v>
      </c>
      <c r="DT78" s="62">
        <f ca="1">AVERAGE(OFFSET($DS$3,0,0,'Données projet'!$E$14+1,1))-AVERAGE(OFFSET($H$3,0,0,'Données projet'!$E$14+1,1))</f>
        <v>352.98835012800464</v>
      </c>
      <c r="DU78" s="62">
        <f t="shared" si="98"/>
        <v>244.45149244446094</v>
      </c>
      <c r="DV78" s="16">
        <f>IF(ISNA(VLOOKUP(A78,'Données projet'!$A$165:$I$185,3,0)),0,VLOOKUP(A78,'Données projet'!$A$165:$I$185,3,0))</f>
        <v>12</v>
      </c>
      <c r="DW78" s="16">
        <f>IF(ISNA(VLOOKUP(A78,'Données projet'!$A$165:$I$185,4,0)),0,VLOOKUP(A78,'Données projet'!$A$165:$I$185,4,0))</f>
        <v>21</v>
      </c>
      <c r="DX78" s="17">
        <f>IF(ISNA(VLOOKUP(A78,'Données projet'!$A$165:$I$185,5,0)),0%,VLOOKUP(A78,'Données projet'!$A$165:$I$185,5,0)*VLOOKUP('Données projet'!$B$14,Paramètres!$A$1:$I$89,7,0))</f>
        <v>0.25800000000000001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25.72823743527303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25.72823743527303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7.2</v>
      </c>
      <c r="N79" s="14">
        <f>IF('Données projet'!$A$36&gt;35,N78+M79-V78,IF(A79&lt;'Données projet'!$A$36,$K$205^A79,IF(A79='Données projet'!$A$36,'Données projet'!$B$36,N78+M79-V78)))</f>
        <v>291.20000000000005</v>
      </c>
      <c r="O79" s="14">
        <f>N79*VLOOKUP('Données projet'!$B$9,Paramètres!$A$1:$I$89,3,0)*VLOOKUP('Données projet'!$B$9,Paramètres!$A$1:$I$89,5,0)</f>
        <v>263.47776000000005</v>
      </c>
      <c r="P79" s="14">
        <f t="shared" si="87"/>
        <v>63.46312159763346</v>
      </c>
      <c r="Q79" s="22">
        <f t="shared" si="54"/>
        <v>569.42203544921165</v>
      </c>
      <c r="R79" s="62">
        <f t="shared" si="55"/>
        <v>862.75536878254502</v>
      </c>
      <c r="S79" s="62">
        <f ca="1">AVERAGE(OFFSET($R$3,0,0,'Données projet'!$E$9+1,1))-AVERAGE(OFFSET($H$3,0,0,'Données projet'!$E$9+1,1))</f>
        <v>405.75542653954562</v>
      </c>
      <c r="T79" s="62">
        <f t="shared" si="88"/>
        <v>278.21741231699929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31.461847284448883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31.461847284448883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4.5999999999999996</v>
      </c>
      <c r="AI79" s="14">
        <f>IF('Données projet'!$A$62&gt;35,AI78+AH79-AQ78,IF(A79&lt;'Données projet'!$A$62,$AF$205^A79,IF(A79='Données projet'!$A$62,'Données projet'!$B$62,AI78+AH79-AQ78)))</f>
        <v>173.6</v>
      </c>
      <c r="AJ79" s="14">
        <f>AI79*VLOOKUP('Données projet'!$B$10,Paramètres!$A$1:$I$89,3,0)*VLOOKUP('Données projet'!$B$10,Paramètres!$A$1:$I$89,5,0)</f>
        <v>135.40799999999999</v>
      </c>
      <c r="AK79" s="14">
        <f t="shared" si="89"/>
        <v>35.243009677478732</v>
      </c>
      <c r="AL79" s="22">
        <f t="shared" si="58"/>
        <v>297.21717518827546</v>
      </c>
      <c r="AM79" s="62">
        <f t="shared" si="59"/>
        <v>590.55050852160878</v>
      </c>
      <c r="AN79" s="62">
        <f ca="1">AVERAGE(OFFSET($AM$3,0,0,'Données projet'!$E$10+1,1))-AVERAGE(OFFSET($H$3,0,0,'Données projet'!$E$10+1,1))</f>
        <v>216.57715548138577</v>
      </c>
      <c r="AO79" s="62">
        <f t="shared" si="90"/>
        <v>131.89900255449828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13.110744275051831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13.110744275051831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2.35</v>
      </c>
      <c r="BD79" s="13">
        <f>IF('Données projet'!$A$88&gt;35,BD78+BC79-BL78,IF(A79&lt;'Données projet'!$A$88,$BA$205^A79,IF(A79='Données projet'!$A$88,'Données projet'!$B$88,BD78+BC79-BL78)))</f>
        <v>287.60000000000019</v>
      </c>
      <c r="BE79" s="14">
        <f>BD79*VLOOKUP('Données projet'!$B$11,Paramètres!$A$1:$I$89,3,0)*VLOOKUP('Données projet'!$B$11,Paramètres!$A$1:$I$89,5,0)</f>
        <v>224.32800000000015</v>
      </c>
      <c r="BF79" s="14">
        <f t="shared" si="91"/>
        <v>55.054485918443092</v>
      </c>
      <c r="BG79" s="22">
        <f t="shared" si="61"/>
        <v>486.59116297462197</v>
      </c>
      <c r="BH79" s="62">
        <f t="shared" si="62"/>
        <v>779.92449630795522</v>
      </c>
      <c r="BI79" s="62">
        <f ca="1">AVERAGE(OFFSET($BH$3,0,0,'Données projet'!$E$11+1,1))-AVERAGE(OFFSET($H$3,0,0,'Données projet'!$E$11+1,1))</f>
        <v>314.33416150877952</v>
      </c>
      <c r="BJ79" s="62">
        <f t="shared" si="92"/>
        <v>283.48738729114024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23.738875224625801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23.738875224625801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2.8421709430404007E-14</v>
      </c>
      <c r="BZ79" s="14">
        <f>BY79*VLOOKUP('Données projet'!$B$12,Paramètres!$A$1:$I$89,3,0)*VLOOKUP('Données projet'!$B$12,Paramètres!$A$1:$I$89,5,0)</f>
        <v>2.0838797354372217E-14</v>
      </c>
      <c r="CA79" s="14">
        <f t="shared" si="93"/>
        <v>3.7575774393093487E-13</v>
      </c>
      <c r="CB79" s="22">
        <f t="shared" si="64"/>
        <v>6.9073897607190981E-13</v>
      </c>
      <c r="CC79" s="62">
        <f t="shared" si="65"/>
        <v>293.333333333334</v>
      </c>
      <c r="CD79" s="62">
        <f ca="1">AVERAGE(OFFSET($CC$3,0,0,'Données projet'!$E$12+1,1))-AVERAGE(OFFSET($H$3,0,0,'Données projet'!$E$12+1,1))</f>
        <v>155.96038817644694</v>
      </c>
      <c r="CE79" s="62">
        <f t="shared" si="94"/>
        <v>225.49641371517163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50.28758907724422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50.28758907724422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5.6843418860808015E-14</v>
      </c>
      <c r="CU79" s="18">
        <f>CT79*VLOOKUP('Données projet'!$B$13,Paramètres!$A$1:$I$89,3,0)*VLOOKUP('Données projet'!$B$13,Paramètres!$A$1:$I$89,5,0)</f>
        <v>3.7243808037601412E-14</v>
      </c>
      <c r="CV79" s="14">
        <f t="shared" si="95"/>
        <v>6.2767589361185393E-13</v>
      </c>
      <c r="CW79" s="22">
        <f t="shared" si="67"/>
        <v>1.1580684803728015E-12</v>
      </c>
      <c r="CX79" s="62">
        <f t="shared" si="68"/>
        <v>293.33333333333445</v>
      </c>
      <c r="CY79" s="62">
        <f ca="1">AVERAGE(OFFSET($CX$3,0,0,'Données projet'!$E$13+1,1))-AVERAGE(OFFSET($H$3,0,0,'Données projet'!$E$13+1,1))</f>
        <v>184.06691966531622</v>
      </c>
      <c r="CZ79" s="62">
        <f t="shared" si="96"/>
        <v>269.61868559913404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43.632312545486819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43.632312545486819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6</v>
      </c>
      <c r="DO79" s="13">
        <f>IF('Données projet'!$A$166&gt;35,DO78+DN79-DW78,IF(A79&lt;'Données projet'!$A$166,$DL$205^A79,IF(A79='Données projet'!$A$166,'Données projet'!$B$166,DO78+DN79-DW78)))</f>
        <v>236.99999999999989</v>
      </c>
      <c r="DP79" s="18">
        <f>DO79*VLOOKUP('Données projet'!$B$14,Paramètres!$A$1:$I$89,3,0)*VLOOKUP('Données projet'!$B$14,Paramètres!$A$1:$I$89,5,0)</f>
        <v>229.22639999999993</v>
      </c>
      <c r="DQ79" s="14">
        <f t="shared" si="97"/>
        <v>56.115378339388542</v>
      </c>
      <c r="DR79" s="22">
        <f t="shared" si="70"/>
        <v>496.97026394110162</v>
      </c>
      <c r="DS79" s="62">
        <f t="shared" si="71"/>
        <v>790.30359727443488</v>
      </c>
      <c r="DT79" s="62">
        <f ca="1">AVERAGE(OFFSET($DS$3,0,0,'Données projet'!$E$14+1,1))-AVERAGE(OFFSET($H$3,0,0,'Données projet'!$E$14+1,1))</f>
        <v>352.98835012800464</v>
      </c>
      <c r="DU79" s="62">
        <f t="shared" si="98"/>
        <v>244.45149244446094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25.223722391842639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25.223722391842639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7.2</v>
      </c>
      <c r="N80" s="14">
        <f>IF('Données projet'!$A$36&gt;35,N79+M80-V79,IF(A80&lt;'Données projet'!$A$36,$K$205^A80,IF(A80='Données projet'!$A$36,'Données projet'!$B$36,N79+M80-V79)))</f>
        <v>298.40000000000003</v>
      </c>
      <c r="O80" s="14">
        <f>N80*VLOOKUP('Données projet'!$B$9,Paramètres!$A$1:$I$89,3,0)*VLOOKUP('Données projet'!$B$9,Paramètres!$A$1:$I$89,5,0)</f>
        <v>269.99232000000001</v>
      </c>
      <c r="P80" s="14">
        <f t="shared" si="87"/>
        <v>64.847639395310296</v>
      </c>
      <c r="Q80" s="22">
        <f t="shared" si="54"/>
        <v>583.17959594683214</v>
      </c>
      <c r="R80" s="62">
        <f t="shared" si="55"/>
        <v>876.51292928016551</v>
      </c>
      <c r="S80" s="62">
        <f ca="1">AVERAGE(OFFSET($R$3,0,0,'Données projet'!$E$9+1,1))-AVERAGE(OFFSET($H$3,0,0,'Données projet'!$E$9+1,1))</f>
        <v>405.75542653954562</v>
      </c>
      <c r="T80" s="62">
        <f t="shared" si="88"/>
        <v>278.21741231699929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30.844899649032847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30.844899649032847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4.5999999999999996</v>
      </c>
      <c r="AI80" s="14">
        <f>IF('Données projet'!$A$62&gt;35,AI79+AH80-AQ79,IF(A80&lt;'Données projet'!$A$62,$AF$205^A80,IF(A80='Données projet'!$A$62,'Données projet'!$B$62,AI79+AH80-AQ79)))</f>
        <v>178.2</v>
      </c>
      <c r="AJ80" s="14">
        <f>AI80*VLOOKUP('Données projet'!$B$10,Paramètres!$A$1:$I$89,3,0)*VLOOKUP('Données projet'!$B$10,Paramètres!$A$1:$I$89,5,0)</f>
        <v>138.99600000000001</v>
      </c>
      <c r="AK80" s="14">
        <f t="shared" si="89"/>
        <v>36.066906938767758</v>
      </c>
      <c r="AL80" s="22">
        <f t="shared" si="58"/>
        <v>304.90122958502047</v>
      </c>
      <c r="AM80" s="62">
        <f t="shared" si="59"/>
        <v>598.23456291835373</v>
      </c>
      <c r="AN80" s="62">
        <f ca="1">AVERAGE(OFFSET($AM$3,0,0,'Données projet'!$E$10+1,1))-AVERAGE(OFFSET($H$3,0,0,'Données projet'!$E$10+1,1))</f>
        <v>216.57715548138577</v>
      </c>
      <c r="AO80" s="62">
        <f t="shared" si="90"/>
        <v>131.89900255449828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12.853650576582456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12.853650576582456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2.35</v>
      </c>
      <c r="BD80" s="13">
        <f>IF('Données projet'!$A$88&gt;35,BD79+BC80-BL79,IF(A80&lt;'Données projet'!$A$88,$BA$205^A80,IF(A80='Données projet'!$A$88,'Données projet'!$B$88,BD79+BC80-BL79)))</f>
        <v>289.95000000000022</v>
      </c>
      <c r="BE80" s="14">
        <f>BD80*VLOOKUP('Données projet'!$B$11,Paramètres!$A$1:$I$89,3,0)*VLOOKUP('Données projet'!$B$11,Paramètres!$A$1:$I$89,5,0)</f>
        <v>226.16100000000017</v>
      </c>
      <c r="BF80" s="14">
        <f t="shared" si="91"/>
        <v>55.451788552557595</v>
      </c>
      <c r="BG80" s="22">
        <f t="shared" si="61"/>
        <v>490.47560672903819</v>
      </c>
      <c r="BH80" s="62">
        <f t="shared" si="62"/>
        <v>783.80894006237145</v>
      </c>
      <c r="BI80" s="62">
        <f ca="1">AVERAGE(OFFSET($BH$3,0,0,'Données projet'!$E$11+1,1))-AVERAGE(OFFSET($H$3,0,0,'Données projet'!$E$11+1,1))</f>
        <v>314.33416150877952</v>
      </c>
      <c r="BJ80" s="62">
        <f t="shared" si="92"/>
        <v>283.48738729114024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23.273370360755067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23.273370360755067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2.8421709430404007E-14</v>
      </c>
      <c r="BZ80" s="14">
        <f>BY80*VLOOKUP('Données projet'!$B$12,Paramètres!$A$1:$I$89,3,0)*VLOOKUP('Données projet'!$B$12,Paramètres!$A$1:$I$89,5,0)</f>
        <v>2.0838797354372217E-14</v>
      </c>
      <c r="CA80" s="14">
        <f t="shared" si="93"/>
        <v>3.7575774393093487E-13</v>
      </c>
      <c r="CB80" s="22">
        <f t="shared" si="64"/>
        <v>6.9073897607190981E-13</v>
      </c>
      <c r="CC80" s="62">
        <f t="shared" si="65"/>
        <v>293.333333333334</v>
      </c>
      <c r="CD80" s="62">
        <f ca="1">AVERAGE(OFFSET($CC$3,0,0,'Données projet'!$E$12+1,1))-AVERAGE(OFFSET($H$3,0,0,'Données projet'!$E$12+1,1))</f>
        <v>155.96038817644694</v>
      </c>
      <c r="CE80" s="62">
        <f t="shared" si="94"/>
        <v>225.49641371517163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49.301480127840151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49.301480127840151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5.6843418860808015E-14</v>
      </c>
      <c r="CU80" s="18">
        <f>CT80*VLOOKUP('Données projet'!$B$13,Paramètres!$A$1:$I$89,3,0)*VLOOKUP('Données projet'!$B$13,Paramètres!$A$1:$I$89,5,0)</f>
        <v>3.7243808037601412E-14</v>
      </c>
      <c r="CV80" s="14">
        <f t="shared" si="95"/>
        <v>6.2767589361185393E-13</v>
      </c>
      <c r="CW80" s="22">
        <f t="shared" si="67"/>
        <v>1.1580684803728015E-12</v>
      </c>
      <c r="CX80" s="62">
        <f t="shared" si="68"/>
        <v>293.33333333333445</v>
      </c>
      <c r="CY80" s="62">
        <f ca="1">AVERAGE(OFFSET($CX$3,0,0,'Données projet'!$E$13+1,1))-AVERAGE(OFFSET($H$3,0,0,'Données projet'!$E$13+1,1))</f>
        <v>184.06691966531622</v>
      </c>
      <c r="CZ80" s="62">
        <f t="shared" si="96"/>
        <v>269.61868559913404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42.776709509552653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42.776709509552653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6</v>
      </c>
      <c r="DO80" s="13">
        <f>IF('Données projet'!$A$166&gt;35,DO79+DN80-DW79,IF(A80&lt;'Données projet'!$A$166,$DL$205^A80,IF(A80='Données projet'!$A$166,'Données projet'!$B$166,DO79+DN80-DW79)))</f>
        <v>242.99999999999989</v>
      </c>
      <c r="DP80" s="18">
        <f>DO80*VLOOKUP('Données projet'!$B$14,Paramètres!$A$1:$I$89,3,0)*VLOOKUP('Données projet'!$B$14,Paramètres!$A$1:$I$89,5,0)</f>
        <v>235.0295999999999</v>
      </c>
      <c r="DQ80" s="14">
        <f t="shared" si="97"/>
        <v>57.368825686861157</v>
      </c>
      <c r="DR80" s="22">
        <f t="shared" si="70"/>
        <v>509.26059140461626</v>
      </c>
      <c r="DS80" s="62">
        <f t="shared" si="71"/>
        <v>802.59392473794958</v>
      </c>
      <c r="DT80" s="62">
        <f ca="1">AVERAGE(OFFSET($DS$3,0,0,'Données projet'!$E$14+1,1))-AVERAGE(OFFSET($H$3,0,0,'Données projet'!$E$14+1,1))</f>
        <v>352.98835012800464</v>
      </c>
      <c r="DU80" s="62">
        <f t="shared" si="98"/>
        <v>244.45149244446094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24.729100580690126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24.729100580690126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7.2</v>
      </c>
      <c r="N81" s="14">
        <f>IF('Données projet'!$A$36&gt;35,N80+M81-V80,IF(A81&lt;'Données projet'!$A$36,$K$205^A81,IF(A81='Données projet'!$A$36,'Données projet'!$B$36,N80+M81-V80)))</f>
        <v>305.60000000000002</v>
      </c>
      <c r="O81" s="14">
        <f>N81*VLOOKUP('Données projet'!$B$9,Paramètres!$A$1:$I$89,3,0)*VLOOKUP('Données projet'!$B$9,Paramètres!$A$1:$I$89,5,0)</f>
        <v>276.50687999999997</v>
      </c>
      <c r="P81" s="14">
        <f t="shared" si="87"/>
        <v>66.228273722513677</v>
      </c>
      <c r="Q81" s="22">
        <f t="shared" si="54"/>
        <v>596.93039273337797</v>
      </c>
      <c r="R81" s="62">
        <f t="shared" si="55"/>
        <v>890.26372606671134</v>
      </c>
      <c r="S81" s="62">
        <f ca="1">AVERAGE(OFFSET($R$3,0,0,'Données projet'!$E$9+1,1))-AVERAGE(OFFSET($H$3,0,0,'Données projet'!$E$9+1,1))</f>
        <v>405.75542653954562</v>
      </c>
      <c r="T81" s="62">
        <f t="shared" si="88"/>
        <v>278.21741231699929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30.240049980446418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30.240049980446418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4.5999999999999996</v>
      </c>
      <c r="AI81" s="14">
        <f>IF('Données projet'!$A$62&gt;35,AI80+AH81-AQ80,IF(A81&lt;'Données projet'!$A$62,$AF$205^A81,IF(A81='Données projet'!$A$62,'Données projet'!$B$62,AI80+AH81-AQ80)))</f>
        <v>182.79999999999998</v>
      </c>
      <c r="AJ81" s="14">
        <f>AI81*VLOOKUP('Données projet'!$B$10,Paramètres!$A$1:$I$89,3,0)*VLOOKUP('Données projet'!$B$10,Paramètres!$A$1:$I$89,5,0)</f>
        <v>142.584</v>
      </c>
      <c r="AK81" s="14">
        <f t="shared" si="89"/>
        <v>36.888332049916791</v>
      </c>
      <c r="AL81" s="22">
        <f t="shared" si="58"/>
        <v>312.58097832027175</v>
      </c>
      <c r="AM81" s="62">
        <f t="shared" si="59"/>
        <v>605.91431165360507</v>
      </c>
      <c r="AN81" s="62">
        <f ca="1">AVERAGE(OFFSET($AM$3,0,0,'Données projet'!$E$10+1,1))-AVERAGE(OFFSET($H$3,0,0,'Données projet'!$E$10+1,1))</f>
        <v>216.57715548138577</v>
      </c>
      <c r="AO81" s="62">
        <f t="shared" si="90"/>
        <v>131.89900255449828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12.601598328728395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12.601598328728395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2.35</v>
      </c>
      <c r="BD81" s="13">
        <f>IF('Données projet'!$A$88&gt;35,BD80+BC81-BL80,IF(A81&lt;'Données projet'!$A$88,$BA$205^A81,IF(A81='Données projet'!$A$88,'Données projet'!$B$88,BD80+BC81-BL80)))</f>
        <v>292.30000000000024</v>
      </c>
      <c r="BE81" s="14">
        <f>BD81*VLOOKUP('Données projet'!$B$11,Paramètres!$A$1:$I$89,3,0)*VLOOKUP('Données projet'!$B$11,Paramètres!$A$1:$I$89,5,0)</f>
        <v>227.9940000000002</v>
      </c>
      <c r="BF81" s="14">
        <f t="shared" si="91"/>
        <v>55.848716542171822</v>
      </c>
      <c r="BG81" s="22">
        <f t="shared" si="61"/>
        <v>494.35939797761625</v>
      </c>
      <c r="BH81" s="62">
        <f t="shared" si="62"/>
        <v>787.69273131094951</v>
      </c>
      <c r="BI81" s="62">
        <f ca="1">AVERAGE(OFFSET($BH$3,0,0,'Données projet'!$E$11+1,1))-AVERAGE(OFFSET($H$3,0,0,'Données projet'!$E$11+1,1))</f>
        <v>314.33416150877952</v>
      </c>
      <c r="BJ81" s="62">
        <f t="shared" si="92"/>
        <v>283.48738729114024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22.816993763334906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22.816993763334906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2.8421709430404007E-14</v>
      </c>
      <c r="BZ81" s="14">
        <f>BY81*VLOOKUP('Données projet'!$B$12,Paramètres!$A$1:$I$89,3,0)*VLOOKUP('Données projet'!$B$12,Paramètres!$A$1:$I$89,5,0)</f>
        <v>2.0838797354372217E-14</v>
      </c>
      <c r="CA81" s="14">
        <f t="shared" si="93"/>
        <v>3.7575774393093487E-13</v>
      </c>
      <c r="CB81" s="22">
        <f t="shared" si="64"/>
        <v>6.9073897607190981E-13</v>
      </c>
      <c r="CC81" s="62">
        <f t="shared" si="65"/>
        <v>293.333333333334</v>
      </c>
      <c r="CD81" s="62">
        <f ca="1">AVERAGE(OFFSET($CC$3,0,0,'Données projet'!$E$12+1,1))-AVERAGE(OFFSET($H$3,0,0,'Données projet'!$E$12+1,1))</f>
        <v>155.96038817644694</v>
      </c>
      <c r="CE81" s="62">
        <f t="shared" si="94"/>
        <v>225.49641371517163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48.334708173466822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48.334708173466822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5.6843418860808015E-14</v>
      </c>
      <c r="CU81" s="18">
        <f>CT81*VLOOKUP('Données projet'!$B$13,Paramètres!$A$1:$I$89,3,0)*VLOOKUP('Données projet'!$B$13,Paramètres!$A$1:$I$89,5,0)</f>
        <v>3.7243808037601412E-14</v>
      </c>
      <c r="CV81" s="14">
        <f t="shared" si="95"/>
        <v>6.2767589361185393E-13</v>
      </c>
      <c r="CW81" s="22">
        <f t="shared" si="67"/>
        <v>1.1580684803728015E-12</v>
      </c>
      <c r="CX81" s="62">
        <f t="shared" si="68"/>
        <v>293.33333333333445</v>
      </c>
      <c r="CY81" s="62">
        <f ca="1">AVERAGE(OFFSET($CX$3,0,0,'Données projet'!$E$13+1,1))-AVERAGE(OFFSET($H$3,0,0,'Données projet'!$E$13+1,1))</f>
        <v>184.06691966531622</v>
      </c>
      <c r="CZ81" s="62">
        <f t="shared" si="96"/>
        <v>269.61868559913404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41.937884327286831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41.937884327286831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6</v>
      </c>
      <c r="DO81" s="13">
        <f>IF('Données projet'!$A$166&gt;35,DO80+DN81-DW80,IF(A81&lt;'Données projet'!$A$166,$DL$205^A81,IF(A81='Données projet'!$A$166,'Données projet'!$B$166,DO80+DN81-DW80)))</f>
        <v>248.99999999999989</v>
      </c>
      <c r="DP81" s="18">
        <f>DO81*VLOOKUP('Données projet'!$B$14,Paramètres!$A$1:$I$89,3,0)*VLOOKUP('Données projet'!$B$14,Paramètres!$A$1:$I$89,5,0)</f>
        <v>240.83279999999991</v>
      </c>
      <c r="DQ81" s="14">
        <f t="shared" si="97"/>
        <v>58.618675319436669</v>
      </c>
      <c r="DR81" s="22">
        <f t="shared" si="70"/>
        <v>521.5446528480187</v>
      </c>
      <c r="DS81" s="62">
        <f t="shared" si="71"/>
        <v>814.87798618135207</v>
      </c>
      <c r="DT81" s="62">
        <f ca="1">AVERAGE(OFFSET($DS$3,0,0,'Données projet'!$E$14+1,1))-AVERAGE(OFFSET($H$3,0,0,'Données projet'!$E$14+1,1))</f>
        <v>352.98835012800464</v>
      </c>
      <c r="DU81" s="62">
        <f t="shared" si="98"/>
        <v>244.45149244446094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24.244178001564798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24.244178001564798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7.2</v>
      </c>
      <c r="N82" s="14">
        <f>IF('Données projet'!$A$36&gt;35,N81+M82-V81,IF(A82&lt;'Données projet'!$A$36,$K$205^A82,IF(A82='Données projet'!$A$36,'Données projet'!$B$36,N81+M82-V81)))</f>
        <v>312.8</v>
      </c>
      <c r="O82" s="14">
        <f>N82*VLOOKUP('Données projet'!$B$9,Paramètres!$A$1:$I$89,3,0)*VLOOKUP('Données projet'!$B$9,Paramètres!$A$1:$I$89,5,0)</f>
        <v>283.02144000000004</v>
      </c>
      <c r="P82" s="14">
        <f t="shared" si="87"/>
        <v>67.605126603830598</v>
      </c>
      <c r="Q82" s="22">
        <f t="shared" si="54"/>
        <v>610.67460350167164</v>
      </c>
      <c r="R82" s="62">
        <f t="shared" si="55"/>
        <v>904.00793683500501</v>
      </c>
      <c r="S82" s="62">
        <f ca="1">AVERAGE(OFFSET($R$3,0,0,'Données projet'!$E$9+1,1))-AVERAGE(OFFSET($H$3,0,0,'Données projet'!$E$9+1,1))</f>
        <v>405.75542653954562</v>
      </c>
      <c r="T82" s="62">
        <f t="shared" si="88"/>
        <v>278.21741231699929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29.647061044939097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29.647061044939097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4.5999999999999996</v>
      </c>
      <c r="AI82" s="14">
        <f>IF('Données projet'!$A$62&gt;35,AI81+AH82-AQ81,IF(A82&lt;'Données projet'!$A$62,$AF$205^A82,IF(A82='Données projet'!$A$62,'Données projet'!$B$62,AI81+AH82-AQ81)))</f>
        <v>187.39999999999998</v>
      </c>
      <c r="AJ82" s="14">
        <f>AI82*VLOOKUP('Données projet'!$B$10,Paramètres!$A$1:$I$89,3,0)*VLOOKUP('Données projet'!$B$10,Paramètres!$A$1:$I$89,5,0)</f>
        <v>146.172</v>
      </c>
      <c r="AK82" s="14">
        <f t="shared" si="89"/>
        <v>37.707354374771185</v>
      </c>
      <c r="AL82" s="22">
        <f t="shared" si="58"/>
        <v>320.25654220272645</v>
      </c>
      <c r="AM82" s="62">
        <f t="shared" si="59"/>
        <v>613.58987553605971</v>
      </c>
      <c r="AN82" s="62">
        <f ca="1">AVERAGE(OFFSET($AM$3,0,0,'Données projet'!$E$10+1,1))-AVERAGE(OFFSET($H$3,0,0,'Données projet'!$E$10+1,1))</f>
        <v>216.57715548138577</v>
      </c>
      <c r="AO82" s="62">
        <f t="shared" si="90"/>
        <v>131.89900255449828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12.354488671718061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12.354488671718061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2.35</v>
      </c>
      <c r="BD82" s="13">
        <f>IF('Données projet'!$A$88&gt;35,BD81+BC82-BL81,IF(A82&lt;'Données projet'!$A$88,$BA$205^A82,IF(A82='Données projet'!$A$88,'Données projet'!$B$88,BD81+BC82-BL81)))</f>
        <v>294.65000000000026</v>
      </c>
      <c r="BE82" s="14">
        <f>BD82*VLOOKUP('Données projet'!$B$11,Paramètres!$A$1:$I$89,3,0)*VLOOKUP('Données projet'!$B$11,Paramètres!$A$1:$I$89,5,0)</f>
        <v>229.82700000000023</v>
      </c>
      <c r="BF82" s="14">
        <f t="shared" si="91"/>
        <v>56.245273248409063</v>
      </c>
      <c r="BG82" s="22">
        <f t="shared" si="61"/>
        <v>498.24254257431272</v>
      </c>
      <c r="BH82" s="62">
        <f t="shared" si="62"/>
        <v>791.57587590764604</v>
      </c>
      <c r="BI82" s="62">
        <f ca="1">AVERAGE(OFFSET($BH$3,0,0,'Données projet'!$E$11+1,1))-AVERAGE(OFFSET($H$3,0,0,'Données projet'!$E$11+1,1))</f>
        <v>314.33416150877952</v>
      </c>
      <c r="BJ82" s="62">
        <f t="shared" si="92"/>
        <v>283.48738729114024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22.369566432627916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22.369566432627916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2.8421709430404007E-14</v>
      </c>
      <c r="BZ82" s="14">
        <f>BY82*VLOOKUP('Données projet'!$B$12,Paramètres!$A$1:$I$89,3,0)*VLOOKUP('Données projet'!$B$12,Paramètres!$A$1:$I$89,5,0)</f>
        <v>2.0838797354372217E-14</v>
      </c>
      <c r="CA82" s="14">
        <f t="shared" si="93"/>
        <v>3.7575774393093487E-13</v>
      </c>
      <c r="CB82" s="22">
        <f t="shared" si="64"/>
        <v>6.9073897607190981E-13</v>
      </c>
      <c r="CC82" s="62">
        <f t="shared" si="65"/>
        <v>293.333333333334</v>
      </c>
      <c r="CD82" s="62">
        <f ca="1">AVERAGE(OFFSET($CC$3,0,0,'Données projet'!$E$12+1,1))-AVERAGE(OFFSET($H$3,0,0,'Données projet'!$E$12+1,1))</f>
        <v>155.96038817644694</v>
      </c>
      <c r="CE82" s="62">
        <f t="shared" si="94"/>
        <v>225.49641371517163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47.38689402744609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47.38689402744609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5.6843418860808015E-14</v>
      </c>
      <c r="CU82" s="18">
        <f>CT82*VLOOKUP('Données projet'!$B$13,Paramètres!$A$1:$I$89,3,0)*VLOOKUP('Données projet'!$B$13,Paramètres!$A$1:$I$89,5,0)</f>
        <v>3.7243808037601412E-14</v>
      </c>
      <c r="CV82" s="14">
        <f t="shared" si="95"/>
        <v>6.2767589361185393E-13</v>
      </c>
      <c r="CW82" s="22">
        <f t="shared" si="67"/>
        <v>1.1580684803728015E-12</v>
      </c>
      <c r="CX82" s="62">
        <f t="shared" si="68"/>
        <v>293.33333333333445</v>
      </c>
      <c r="CY82" s="62">
        <f ca="1">AVERAGE(OFFSET($CX$3,0,0,'Données projet'!$E$13+1,1))-AVERAGE(OFFSET($H$3,0,0,'Données projet'!$E$13+1,1))</f>
        <v>184.06691966531622</v>
      </c>
      <c r="CZ82" s="62">
        <f t="shared" si="96"/>
        <v>269.61868559913404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41.115507995212404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41.115507995212404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6</v>
      </c>
      <c r="DO82" s="13">
        <f>IF('Données projet'!$A$166&gt;35,DO81+DN82-DW81,IF(A82&lt;'Données projet'!$A$166,$DL$205^A82,IF(A82='Données projet'!$A$166,'Données projet'!$B$166,DO81+DN82-DW81)))</f>
        <v>254.99999999999989</v>
      </c>
      <c r="DP82" s="18">
        <f>DO82*VLOOKUP('Données projet'!$B$14,Paramètres!$A$1:$I$89,3,0)*VLOOKUP('Données projet'!$B$14,Paramètres!$A$1:$I$89,5,0)</f>
        <v>246.63599999999991</v>
      </c>
      <c r="DQ82" s="14">
        <f t="shared" si="97"/>
        <v>59.865023903294535</v>
      </c>
      <c r="DR82" s="22">
        <f t="shared" si="70"/>
        <v>533.82261663157112</v>
      </c>
      <c r="DS82" s="62">
        <f t="shared" si="71"/>
        <v>827.15594996490449</v>
      </c>
      <c r="DT82" s="62">
        <f ca="1">AVERAGE(OFFSET($DS$3,0,0,'Données projet'!$E$14+1,1))-AVERAGE(OFFSET($H$3,0,0,'Données projet'!$E$14+1,1))</f>
        <v>352.98835012800464</v>
      </c>
      <c r="DU82" s="62">
        <f t="shared" si="98"/>
        <v>244.45149244446094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23.768764458442551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23.768764458442551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320</v>
      </c>
      <c r="L83" s="13">
        <f>VLOOKUP(A83,'Données projet'!$A$35:$I$55,9,0)</f>
        <v>7.2</v>
      </c>
      <c r="M83" s="13">
        <f t="array" ref="M83">INDEX(L:L,MIN(IF(ISNUMBER(L83:L279),ROW(L83:L279),"")))</f>
        <v>7.2</v>
      </c>
      <c r="N83" s="14">
        <f>IF('Données projet'!$A$36&gt;35,N82+M83-V82,IF(A83&lt;'Données projet'!$A$36,$K$205^A83,IF(A83='Données projet'!$A$36,'Données projet'!$B$36,N82+M83-V82)))</f>
        <v>320</v>
      </c>
      <c r="O83" s="14">
        <f>N83*VLOOKUP('Données projet'!$B$9,Paramètres!$A$1:$I$89,3,0)*VLOOKUP('Données projet'!$B$9,Paramètres!$A$1:$I$89,5,0)</f>
        <v>289.536</v>
      </c>
      <c r="P83" s="14">
        <f t="shared" si="87"/>
        <v>68.97829509904436</v>
      </c>
      <c r="Q83" s="22">
        <f t="shared" si="54"/>
        <v>624.41239729750225</v>
      </c>
      <c r="R83" s="62">
        <f t="shared" si="55"/>
        <v>917.74573063083562</v>
      </c>
      <c r="S83" s="62">
        <f ca="1">AVERAGE(OFFSET($R$3,0,0,'Données projet'!$E$9+1,1))-AVERAGE(OFFSET($H$3,0,0,'Données projet'!$E$9+1,1))</f>
        <v>405.75542653954562</v>
      </c>
      <c r="T83" s="62">
        <f t="shared" si="88"/>
        <v>278.21741231699929</v>
      </c>
      <c r="U83" s="16">
        <f>IF(ISNA(VLOOKUP(A83,'Données projet'!$A$35:$I$55,3,0)),0,VLOOKUP(A83,'Données projet'!$A$35:$I$55,3,0))</f>
        <v>13</v>
      </c>
      <c r="V83" s="16">
        <f>IF(ISNA(VLOOKUP(A83,'Données projet'!$A$35:$I$55,4,0)),0,VLOOKUP(A83,'Données projet'!$A$35:$I$55,4,0))</f>
        <v>28</v>
      </c>
      <c r="W83" s="17">
        <f>IF(ISNA(VLOOKUP(A83,'Données projet'!$A$35:$I$55,5,0)),0%,VLOOKUP(A83,'Données projet'!$A$35:$I$55,5,0)*VLOOKUP('Données projet'!$B$9,Paramètres!$A$1:$I$89,7,0))</f>
        <v>0.25800000000000001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36.291358886845345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36.291358886845345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192</v>
      </c>
      <c r="AG83" s="13">
        <f>VLOOKUP(A83,'Données projet'!$A$61:$I$81,9,0)</f>
        <v>4.5999999999999996</v>
      </c>
      <c r="AH83" s="13">
        <f t="array" ref="AH83">INDEX(AG:AG,MIN(IF(ISNUMBER(AG83:AG279),ROW(AG83:AG279),"")))</f>
        <v>4.5999999999999996</v>
      </c>
      <c r="AI83" s="14">
        <f>IF('Données projet'!$A$62&gt;35,AI82+AH83-AQ82,IF(A83&lt;'Données projet'!$A$62,$AF$205^A83,IF(A83='Données projet'!$A$62,'Données projet'!$B$62,AI82+AH83-AQ82)))</f>
        <v>191.99999999999997</v>
      </c>
      <c r="AJ83" s="14">
        <f>AI83*VLOOKUP('Données projet'!$B$10,Paramètres!$A$1:$I$89,3,0)*VLOOKUP('Données projet'!$B$10,Paramètres!$A$1:$I$89,5,0)</f>
        <v>149.76</v>
      </c>
      <c r="AK83" s="14">
        <f t="shared" si="89"/>
        <v>38.524039677774802</v>
      </c>
      <c r="AL83" s="22">
        <f t="shared" si="58"/>
        <v>327.92803577212442</v>
      </c>
      <c r="AM83" s="62">
        <f t="shared" si="59"/>
        <v>621.26136910545779</v>
      </c>
      <c r="AN83" s="62">
        <f ca="1">AVERAGE(OFFSET($AM$3,0,0,'Données projet'!$E$10+1,1))-AVERAGE(OFFSET($H$3,0,0,'Données projet'!$E$10+1,1))</f>
        <v>216.57715548138577</v>
      </c>
      <c r="AO83" s="62">
        <f t="shared" si="90"/>
        <v>131.89900255449828</v>
      </c>
      <c r="AP83" s="16">
        <f>IF(ISNA(VLOOKUP(A83,'Données projet'!$A$61:$I$81,3,0)),0,VLOOKUP(A83,'Données projet'!$A$61:$I$81,3,0))</f>
        <v>12</v>
      </c>
      <c r="AQ83" s="16">
        <f>IF(ISNA(VLOOKUP(A83,'Données projet'!$A$61:$I$81,4,0)),0,VLOOKUP(A83,'Données projet'!$A$61:$I$81,4,0))</f>
        <v>14</v>
      </c>
      <c r="AR83" s="17">
        <f>IF(ISNA(VLOOKUP(A83,'Données projet'!$A$61:$I$81,5,0)),0%,VLOOKUP(A83,'Données projet'!$A$61:$I$81,5,0)*VLOOKUP('Données projet'!$B$10,Paramètres!$A$1:$I$89,7,0))</f>
        <v>0.25800000000000001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15.226732712840642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15.226732712840642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297</v>
      </c>
      <c r="BB83" s="13">
        <f>VLOOKUP(A83,'Données projet'!$A$87:$I$107,9,0)</f>
        <v>2.35</v>
      </c>
      <c r="BC83" s="13">
        <f t="array" ref="BC83">INDEX(BB:BB,MIN(IF(ISNUMBER(BB83:BB279),ROW(BB83:BB279),"")))</f>
        <v>2.35</v>
      </c>
      <c r="BD83" s="13">
        <f>IF('Données projet'!$A$88&gt;35,BD82+BC83-BL82,IF(A83&lt;'Données projet'!$A$88,$BA$205^A83,IF(A83='Données projet'!$A$88,'Données projet'!$B$88,BD82+BC83-BL82)))</f>
        <v>297.00000000000028</v>
      </c>
      <c r="BE83" s="14">
        <f>BD83*VLOOKUP('Données projet'!$B$11,Paramètres!$A$1:$I$89,3,0)*VLOOKUP('Données projet'!$B$11,Paramètres!$A$1:$I$89,5,0)</f>
        <v>231.66000000000022</v>
      </c>
      <c r="BF83" s="14">
        <f t="shared" si="91"/>
        <v>56.641461975682823</v>
      </c>
      <c r="BG83" s="22">
        <f t="shared" si="61"/>
        <v>502.12504627431463</v>
      </c>
      <c r="BH83" s="62">
        <f t="shared" si="62"/>
        <v>795.45837960764788</v>
      </c>
      <c r="BI83" s="62">
        <f ca="1">AVERAGE(OFFSET($BH$3,0,0,'Données projet'!$E$11+1,1))-AVERAGE(OFFSET($H$3,0,0,'Données projet'!$E$11+1,1))</f>
        <v>314.33416150877952</v>
      </c>
      <c r="BJ83" s="62">
        <f t="shared" si="92"/>
        <v>283.48738729114024</v>
      </c>
      <c r="BK83" s="16">
        <f>IF(ISNA(VLOOKUP(A83,'Données projet'!$A$87:$I$107,3,0)),0,VLOOKUP(A83,'Données projet'!$A$87:$I$107,3,0))</f>
        <v>9</v>
      </c>
      <c r="BL83" s="23">
        <f>IF(ISNA(VLOOKUP(A83,'Données projet'!$A$87:$I$107,4,0)),0,VLOOKUP(A83,'Données projet'!$A$87:$I$107,4,0))</f>
        <v>297</v>
      </c>
      <c r="BM83" s="17">
        <f>IF(ISNA(VLOOKUP(A83,'Données projet'!$A$87:$I$107,5,0)),0%,VLOOKUP(A83,'Données projet'!$A$87:$I$107,5,0)*VLOOKUP('Données projet'!$B$11,Paramètres!$A$1:$I$89,7,0))</f>
        <v>0.38700000000000001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121.03900764241982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121.03900764241982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2.8421709430404007E-14</v>
      </c>
      <c r="BZ83" s="14">
        <f>BY83*VLOOKUP('Données projet'!$B$12,Paramètres!$A$1:$I$89,3,0)*VLOOKUP('Données projet'!$B$12,Paramètres!$A$1:$I$89,5,0)</f>
        <v>2.0838797354372217E-14</v>
      </c>
      <c r="CA83" s="14">
        <f t="shared" si="93"/>
        <v>3.7575774393093487E-13</v>
      </c>
      <c r="CB83" s="22">
        <f t="shared" si="64"/>
        <v>6.9073897607190981E-13</v>
      </c>
      <c r="CC83" s="62">
        <f t="shared" si="65"/>
        <v>293.333333333334</v>
      </c>
      <c r="CD83" s="62">
        <f ca="1">AVERAGE(OFFSET($CC$3,0,0,'Données projet'!$E$12+1,1))-AVERAGE(OFFSET($H$3,0,0,'Données projet'!$E$12+1,1))</f>
        <v>155.96038817644694</v>
      </c>
      <c r="CE83" s="62">
        <f t="shared" si="94"/>
        <v>225.49641371517163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46.457665938719281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46.457665938719281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5.6843418860808015E-14</v>
      </c>
      <c r="CU83" s="18">
        <f>CT83*VLOOKUP('Données projet'!$B$13,Paramètres!$A$1:$I$89,3,0)*VLOOKUP('Données projet'!$B$13,Paramètres!$A$1:$I$89,5,0)</f>
        <v>3.7243808037601412E-14</v>
      </c>
      <c r="CV83" s="14">
        <f t="shared" si="95"/>
        <v>6.2767589361185393E-13</v>
      </c>
      <c r="CW83" s="22">
        <f t="shared" si="67"/>
        <v>1.1580684803728015E-12</v>
      </c>
      <c r="CX83" s="62">
        <f t="shared" si="68"/>
        <v>293.33333333333445</v>
      </c>
      <c r="CY83" s="62">
        <f ca="1">AVERAGE(OFFSET($CX$3,0,0,'Données projet'!$E$13+1,1))-AVERAGE(OFFSET($H$3,0,0,'Données projet'!$E$13+1,1))</f>
        <v>184.06691966531622</v>
      </c>
      <c r="CZ83" s="62">
        <f t="shared" si="96"/>
        <v>269.61868559913404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40.309257961409919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40.309257961409919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261</v>
      </c>
      <c r="DM83" s="13">
        <f>VLOOKUP(A83,'Données projet'!$A$165:$I$185,9,0)</f>
        <v>6</v>
      </c>
      <c r="DN83" s="13">
        <f t="array" ref="DN83">INDEX(DM:DM,MIN(IF(ISNUMBER(DM83:DM279),ROW(DM83:DM279),"")))</f>
        <v>6</v>
      </c>
      <c r="DO83" s="13">
        <f>IF('Données projet'!$A$166&gt;35,DO82+DN83-DW82,IF(A83&lt;'Données projet'!$A$166,$DL$205^A83,IF(A83='Données projet'!$A$166,'Données projet'!$B$166,DO82+DN83-DW82)))</f>
        <v>260.99999999999989</v>
      </c>
      <c r="DP83" s="18">
        <f>DO83*VLOOKUP('Données projet'!$B$14,Paramètres!$A$1:$I$89,3,0)*VLOOKUP('Données projet'!$B$14,Paramètres!$A$1:$I$89,5,0)</f>
        <v>252.43919999999991</v>
      </c>
      <c r="DQ83" s="14">
        <f t="shared" si="97"/>
        <v>61.107963296116218</v>
      </c>
      <c r="DR83" s="22">
        <f t="shared" si="70"/>
        <v>546.09464274073559</v>
      </c>
      <c r="DS83" s="62">
        <f t="shared" si="71"/>
        <v>839.42797607406897</v>
      </c>
      <c r="DT83" s="62">
        <f ca="1">AVERAGE(OFFSET($DS$3,0,0,'Données projet'!$E$14+1,1))-AVERAGE(OFFSET($H$3,0,0,'Données projet'!$E$14+1,1))</f>
        <v>352.98835012800464</v>
      </c>
      <c r="DU83" s="62">
        <f t="shared" si="98"/>
        <v>244.45149244446094</v>
      </c>
      <c r="DV83" s="16">
        <f>IF(ISNA(VLOOKUP(A83,'Données projet'!$A$165:$I$185,3,0)),0,VLOOKUP(A83,'Données projet'!$A$165:$I$185,3,0))</f>
        <v>13</v>
      </c>
      <c r="DW83" s="16">
        <f>IF(ISNA(VLOOKUP(A83,'Données projet'!$A$165:$I$185,4,0)),0,VLOOKUP(A83,'Données projet'!$A$165:$I$185,4,0))</f>
        <v>21</v>
      </c>
      <c r="DX83" s="17">
        <f>IF(ISNA(VLOOKUP(A83,'Données projet'!$A$165:$I$185,5,0)),0%,VLOOKUP(A83,'Données projet'!$A$165:$I$185,5,0)*VLOOKUP('Données projet'!$B$14,Paramètres!$A$1:$I$89,7,0))</f>
        <v>0.25800000000000001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29.095658417901873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29.095658417901873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6.8</v>
      </c>
      <c r="N84" s="14">
        <f>IF('Données projet'!$A$36&gt;35,N83+M84-V83,IF(A84&lt;'Données projet'!$A$36,$K$205^A84,IF(A84='Données projet'!$A$36,'Données projet'!$B$36,N83+M84-V83)))</f>
        <v>298.8</v>
      </c>
      <c r="O84" s="14">
        <f>N84*VLOOKUP('Données projet'!$B$9,Paramètres!$A$1:$I$89,3,0)*VLOOKUP('Données projet'!$B$9,Paramètres!$A$1:$I$89,5,0)</f>
        <v>270.35424</v>
      </c>
      <c r="P84" s="14">
        <f t="shared" si="87"/>
        <v>64.924442218534367</v>
      </c>
      <c r="Q84" s="22">
        <f t="shared" si="54"/>
        <v>583.94370486394735</v>
      </c>
      <c r="R84" s="62">
        <f t="shared" si="55"/>
        <v>877.27703819728072</v>
      </c>
      <c r="S84" s="62">
        <f ca="1">AVERAGE(OFFSET($R$3,0,0,'Données projet'!$E$9+1,1))-AVERAGE(OFFSET($H$3,0,0,'Données projet'!$E$9+1,1))</f>
        <v>405.75542653954562</v>
      </c>
      <c r="T84" s="62">
        <f t="shared" si="88"/>
        <v>278.21741231699929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35.579707474617528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35.579707474617528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4.4000000000000004</v>
      </c>
      <c r="AI84" s="14">
        <f>IF('Données projet'!$A$62&gt;35,AI83+AH84-AQ83,IF(A84&lt;'Données projet'!$A$62,$AF$205^A84,IF(A84='Données projet'!$A$62,'Données projet'!$B$62,AI83+AH84-AQ83)))</f>
        <v>182.39999999999998</v>
      </c>
      <c r="AJ84" s="14">
        <f>AI84*VLOOKUP('Données projet'!$B$10,Paramètres!$A$1:$I$89,3,0)*VLOOKUP('Données projet'!$B$10,Paramètres!$A$1:$I$89,5,0)</f>
        <v>142.27199999999999</v>
      </c>
      <c r="AK84" s="14">
        <f t="shared" si="89"/>
        <v>36.817000136193229</v>
      </c>
      <c r="AL84" s="22">
        <f t="shared" si="58"/>
        <v>311.91334190386982</v>
      </c>
      <c r="AM84" s="62">
        <f t="shared" si="59"/>
        <v>605.24667523720314</v>
      </c>
      <c r="AN84" s="62">
        <f ca="1">AVERAGE(OFFSET($AM$3,0,0,'Données projet'!$E$10+1,1))-AVERAGE(OFFSET($H$3,0,0,'Données projet'!$E$10+1,1))</f>
        <v>216.57715548138577</v>
      </c>
      <c r="AO84" s="62">
        <f t="shared" si="90"/>
        <v>131.89900255449828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14.928145771731739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14.928145771731739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2.8421709430404007E-13</v>
      </c>
      <c r="BE84" s="14">
        <f>BD84*VLOOKUP('Données projet'!$B$11,Paramètres!$A$1:$I$89,3,0)*VLOOKUP('Données projet'!$B$11,Paramètres!$A$1:$I$89,5,0)</f>
        <v>2.2168933355715128E-13</v>
      </c>
      <c r="BF84" s="14">
        <f t="shared" si="91"/>
        <v>3.0356532905768293E-12</v>
      </c>
      <c r="BG84" s="22">
        <f t="shared" si="61"/>
        <v>5.6732050703666821E-12</v>
      </c>
      <c r="BH84" s="62">
        <f t="shared" si="62"/>
        <v>293.333333333339</v>
      </c>
      <c r="BI84" s="62">
        <f ca="1">AVERAGE(OFFSET($BH$3,0,0,'Données projet'!$E$11+1,1))-AVERAGE(OFFSET($H$3,0,0,'Données projet'!$E$11+1,1))</f>
        <v>314.33416150877952</v>
      </c>
      <c r="BJ84" s="62">
        <f t="shared" si="92"/>
        <v>283.48738729114024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118.66550652905687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118.66550652905687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2.8421709430404007E-14</v>
      </c>
      <c r="BZ84" s="14">
        <f>BY84*VLOOKUP('Données projet'!$B$12,Paramètres!$A$1:$I$89,3,0)*VLOOKUP('Données projet'!$B$12,Paramètres!$A$1:$I$89,5,0)</f>
        <v>2.0838797354372217E-14</v>
      </c>
      <c r="CA84" s="14">
        <f t="shared" si="93"/>
        <v>3.7575774393093487E-13</v>
      </c>
      <c r="CB84" s="22">
        <f t="shared" si="64"/>
        <v>6.9073897607190981E-13</v>
      </c>
      <c r="CC84" s="62">
        <f t="shared" si="65"/>
        <v>293.333333333334</v>
      </c>
      <c r="CD84" s="62">
        <f ca="1">AVERAGE(OFFSET($CC$3,0,0,'Données projet'!$E$12+1,1))-AVERAGE(OFFSET($H$3,0,0,'Données projet'!$E$12+1,1))</f>
        <v>155.96038817644694</v>
      </c>
      <c r="CE84" s="62">
        <f t="shared" si="94"/>
        <v>225.49641371517163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45.546659446039236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45.546659446039236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5.6843418860808015E-14</v>
      </c>
      <c r="CU84" s="18">
        <f>CT84*VLOOKUP('Données projet'!$B$13,Paramètres!$A$1:$I$89,3,0)*VLOOKUP('Données projet'!$B$13,Paramètres!$A$1:$I$89,5,0)</f>
        <v>3.7243808037601412E-14</v>
      </c>
      <c r="CV84" s="14">
        <f t="shared" si="95"/>
        <v>6.2767589361185393E-13</v>
      </c>
      <c r="CW84" s="22">
        <f t="shared" si="67"/>
        <v>1.1580684803728015E-12</v>
      </c>
      <c r="CX84" s="62">
        <f t="shared" si="68"/>
        <v>293.33333333333445</v>
      </c>
      <c r="CY84" s="62">
        <f ca="1">AVERAGE(OFFSET($CX$3,0,0,'Données projet'!$E$13+1,1))-AVERAGE(OFFSET($H$3,0,0,'Données projet'!$E$13+1,1))</f>
        <v>184.06691966531622</v>
      </c>
      <c r="CZ84" s="62">
        <f t="shared" si="96"/>
        <v>269.61868559913404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39.518817999006338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39.518817999006338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5.8</v>
      </c>
      <c r="DO84" s="13">
        <f>IF('Données projet'!$A$166&gt;35,DO83+DN84-DW83,IF(A84&lt;'Données projet'!$A$166,$DL$205^A84,IF(A84='Données projet'!$A$166,'Données projet'!$B$166,DO83+DN84-DW83)))</f>
        <v>245.7999999999999</v>
      </c>
      <c r="DP84" s="18">
        <f>DO84*VLOOKUP('Données projet'!$B$14,Paramètres!$A$1:$I$89,3,0)*VLOOKUP('Données projet'!$B$14,Paramètres!$A$1:$I$89,5,0)</f>
        <v>237.73775999999989</v>
      </c>
      <c r="DQ84" s="14">
        <f t="shared" si="97"/>
        <v>57.952530566790166</v>
      </c>
      <c r="DR84" s="22">
        <f t="shared" si="70"/>
        <v>514.99392273715932</v>
      </c>
      <c r="DS84" s="62">
        <f t="shared" si="71"/>
        <v>808.32725607049269</v>
      </c>
      <c r="DT84" s="62">
        <f ca="1">AVERAGE(OFFSET($DS$3,0,0,'Données projet'!$E$14+1,1))-AVERAGE(OFFSET($H$3,0,0,'Données projet'!$E$14+1,1))</f>
        <v>352.98835012800464</v>
      </c>
      <c r="DU84" s="62">
        <f t="shared" si="98"/>
        <v>244.45149244446094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28.525110302926123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28.525110302926123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6.8</v>
      </c>
      <c r="N85" s="14">
        <f>IF('Données projet'!$A$36&gt;35,N84+M85-V84,IF(A85&lt;'Données projet'!$A$36,$K$205^A85,IF(A85='Données projet'!$A$36,'Données projet'!$B$36,N84+M85-V84)))</f>
        <v>305.60000000000002</v>
      </c>
      <c r="O85" s="14">
        <f>N85*VLOOKUP('Données projet'!$B$9,Paramètres!$A$1:$I$89,3,0)*VLOOKUP('Données projet'!$B$9,Paramètres!$A$1:$I$89,5,0)</f>
        <v>276.50687999999997</v>
      </c>
      <c r="P85" s="14">
        <f t="shared" si="87"/>
        <v>66.228273722513677</v>
      </c>
      <c r="Q85" s="22">
        <f t="shared" si="54"/>
        <v>596.93039273337797</v>
      </c>
      <c r="R85" s="62">
        <f t="shared" si="55"/>
        <v>890.26372606671134</v>
      </c>
      <c r="S85" s="62">
        <f ca="1">AVERAGE(OFFSET($R$3,0,0,'Données projet'!$E$9+1,1))-AVERAGE(OFFSET($H$3,0,0,'Données projet'!$E$9+1,1))</f>
        <v>405.75542653954562</v>
      </c>
      <c r="T85" s="62">
        <f t="shared" si="88"/>
        <v>278.21741231699929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34.882011112518995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34.882011112518995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4.4000000000000004</v>
      </c>
      <c r="AI85" s="14">
        <f>IF('Données projet'!$A$62&gt;35,AI84+AH85-AQ84,IF(A85&lt;'Données projet'!$A$62,$AF$205^A85,IF(A85='Données projet'!$A$62,'Données projet'!$B$62,AI84+AH85-AQ84)))</f>
        <v>186.79999999999998</v>
      </c>
      <c r="AJ85" s="14">
        <f>AI85*VLOOKUP('Données projet'!$B$10,Paramètres!$A$1:$I$89,3,0)*VLOOKUP('Données projet'!$B$10,Paramètres!$A$1:$I$89,5,0)</f>
        <v>145.70399999999998</v>
      </c>
      <c r="AK85" s="14">
        <f t="shared" si="89"/>
        <v>37.600659281180569</v>
      </c>
      <c r="AL85" s="22">
        <f t="shared" si="58"/>
        <v>319.25561491472274</v>
      </c>
      <c r="AM85" s="62">
        <f t="shared" si="59"/>
        <v>612.58894824805611</v>
      </c>
      <c r="AN85" s="62">
        <f ca="1">AVERAGE(OFFSET($AM$3,0,0,'Données projet'!$E$10+1,1))-AVERAGE(OFFSET($H$3,0,0,'Données projet'!$E$10+1,1))</f>
        <v>216.57715548138577</v>
      </c>
      <c r="AO85" s="62">
        <f t="shared" si="90"/>
        <v>131.89900255449828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14.63541393841793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14.63541393841793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2.8421709430404007E-13</v>
      </c>
      <c r="BE85" s="14">
        <f>BD85*VLOOKUP('Données projet'!$B$11,Paramètres!$A$1:$I$89,3,0)*VLOOKUP('Données projet'!$B$11,Paramètres!$A$1:$I$89,5,0)</f>
        <v>2.2168933355715128E-13</v>
      </c>
      <c r="BF85" s="14">
        <f t="shared" si="91"/>
        <v>3.0356532905768293E-12</v>
      </c>
      <c r="BG85" s="22">
        <f t="shared" si="61"/>
        <v>5.6732050703666821E-12</v>
      </c>
      <c r="BH85" s="62">
        <f t="shared" si="62"/>
        <v>293.333333333339</v>
      </c>
      <c r="BI85" s="62">
        <f ca="1">AVERAGE(OFFSET($BH$3,0,0,'Données projet'!$E$11+1,1))-AVERAGE(OFFSET($H$3,0,0,'Données projet'!$E$11+1,1))</f>
        <v>314.33416150877952</v>
      </c>
      <c r="BJ85" s="62">
        <f t="shared" si="92"/>
        <v>283.48738729114024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116.33854832483424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116.33854832483424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2.8421709430404007E-14</v>
      </c>
      <c r="BZ85" s="14">
        <f>BY85*VLOOKUP('Données projet'!$B$12,Paramètres!$A$1:$I$89,3,0)*VLOOKUP('Données projet'!$B$12,Paramètres!$A$1:$I$89,5,0)</f>
        <v>2.0838797354372217E-14</v>
      </c>
      <c r="CA85" s="14">
        <f t="shared" si="93"/>
        <v>3.7575774393093487E-13</v>
      </c>
      <c r="CB85" s="22">
        <f t="shared" si="64"/>
        <v>6.9073897607190981E-13</v>
      </c>
      <c r="CC85" s="62">
        <f t="shared" si="65"/>
        <v>293.333333333334</v>
      </c>
      <c r="CD85" s="62">
        <f ca="1">AVERAGE(OFFSET($CC$3,0,0,'Données projet'!$E$12+1,1))-AVERAGE(OFFSET($H$3,0,0,'Données projet'!$E$12+1,1))</f>
        <v>155.96038817644694</v>
      </c>
      <c r="CE85" s="62">
        <f t="shared" si="94"/>
        <v>225.49641371517163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44.653517235021553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44.653517235021553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5.6843418860808015E-14</v>
      </c>
      <c r="CU85" s="18">
        <f>CT85*VLOOKUP('Données projet'!$B$13,Paramètres!$A$1:$I$89,3,0)*VLOOKUP('Données projet'!$B$13,Paramètres!$A$1:$I$89,5,0)</f>
        <v>3.7243808037601412E-14</v>
      </c>
      <c r="CV85" s="14">
        <f t="shared" si="95"/>
        <v>6.2767589361185393E-13</v>
      </c>
      <c r="CW85" s="22">
        <f t="shared" si="67"/>
        <v>1.1580684803728015E-12</v>
      </c>
      <c r="CX85" s="62">
        <f t="shared" si="68"/>
        <v>293.33333333333445</v>
      </c>
      <c r="CY85" s="62">
        <f ca="1">AVERAGE(OFFSET($CX$3,0,0,'Données projet'!$E$13+1,1))-AVERAGE(OFFSET($H$3,0,0,'Données projet'!$E$13+1,1))</f>
        <v>184.06691966531622</v>
      </c>
      <c r="CZ85" s="62">
        <f t="shared" si="96"/>
        <v>269.61868559913404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38.743878082144718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38.743878082144718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5.8</v>
      </c>
      <c r="DO85" s="13">
        <f>IF('Données projet'!$A$166&gt;35,DO84+DN85-DW84,IF(A85&lt;'Données projet'!$A$166,$DL$205^A85,IF(A85='Données projet'!$A$166,'Données projet'!$B$166,DO84+DN85-DW84)))</f>
        <v>251.59999999999991</v>
      </c>
      <c r="DP85" s="18">
        <f>DO85*VLOOKUP('Données projet'!$B$14,Paramètres!$A$1:$I$89,3,0)*VLOOKUP('Données projet'!$B$14,Paramètres!$A$1:$I$89,5,0)</f>
        <v>243.34751999999992</v>
      </c>
      <c r="DQ85" s="14">
        <f t="shared" si="97"/>
        <v>59.159184061872203</v>
      </c>
      <c r="DR85" s="22">
        <f t="shared" si="70"/>
        <v>526.86584290776057</v>
      </c>
      <c r="DS85" s="62">
        <f t="shared" si="71"/>
        <v>820.19917624109394</v>
      </c>
      <c r="DT85" s="62">
        <f ca="1">AVERAGE(OFFSET($DS$3,0,0,'Données projet'!$E$14+1,1))-AVERAGE(OFFSET($H$3,0,0,'Données projet'!$E$14+1,1))</f>
        <v>352.98835012800464</v>
      </c>
      <c r="DU85" s="62">
        <f t="shared" si="98"/>
        <v>244.45149244446094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27.965750288485058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27.965750288485058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6.8</v>
      </c>
      <c r="N86" s="14">
        <f>IF('Données projet'!$A$36&gt;35,N85+M86-V85,IF(A86&lt;'Données projet'!$A$36,$K$205^A86,IF(A86='Données projet'!$A$36,'Données projet'!$B$36,N85+M86-V85)))</f>
        <v>312.40000000000003</v>
      </c>
      <c r="O86" s="14">
        <f>N86*VLOOKUP('Données projet'!$B$9,Paramètres!$A$1:$I$89,3,0)*VLOOKUP('Données projet'!$B$9,Paramètres!$A$1:$I$89,5,0)</f>
        <v>282.65952000000004</v>
      </c>
      <c r="P86" s="14">
        <f t="shared" si="87"/>
        <v>67.528732309967324</v>
      </c>
      <c r="Q86" s="22">
        <f t="shared" si="54"/>
        <v>609.91120610652649</v>
      </c>
      <c r="R86" s="62">
        <f t="shared" si="55"/>
        <v>903.24453943985986</v>
      </c>
      <c r="S86" s="62">
        <f ca="1">AVERAGE(OFFSET($R$3,0,0,'Données projet'!$E$9+1,1))-AVERAGE(OFFSET($H$3,0,0,'Données projet'!$E$9+1,1))</f>
        <v>405.75542653954562</v>
      </c>
      <c r="T86" s="62">
        <f t="shared" si="88"/>
        <v>278.21741231699929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34.197996150528454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34.197996150528454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4.4000000000000004</v>
      </c>
      <c r="AI86" s="14">
        <f>IF('Données projet'!$A$62&gt;35,AI85+AH86-AQ85,IF(A86&lt;'Données projet'!$A$62,$AF$205^A86,IF(A86='Données projet'!$A$62,'Données projet'!$B$62,AI85+AH86-AQ85)))</f>
        <v>191.2</v>
      </c>
      <c r="AJ86" s="14">
        <f>AI86*VLOOKUP('Données projet'!$B$10,Paramètres!$A$1:$I$89,3,0)*VLOOKUP('Données projet'!$B$10,Paramètres!$A$1:$I$89,5,0)</f>
        <v>149.136</v>
      </c>
      <c r="AK86" s="14">
        <f t="shared" si="89"/>
        <v>38.382172557156274</v>
      </c>
      <c r="AL86" s="22">
        <f t="shared" si="58"/>
        <v>326.59415053704714</v>
      </c>
      <c r="AM86" s="62">
        <f t="shared" si="59"/>
        <v>619.92748387038046</v>
      </c>
      <c r="AN86" s="62">
        <f ca="1">AVERAGE(OFFSET($AM$3,0,0,'Données projet'!$E$10+1,1))-AVERAGE(OFFSET($H$3,0,0,'Données projet'!$E$10+1,1))</f>
        <v>216.57715548138577</v>
      </c>
      <c r="AO86" s="62">
        <f t="shared" si="90"/>
        <v>131.89900255449828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14.348422397806615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14.348422397806615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2.8421709430404007E-13</v>
      </c>
      <c r="BE86" s="14">
        <f>BD86*VLOOKUP('Données projet'!$B$11,Paramètres!$A$1:$I$89,3,0)*VLOOKUP('Données projet'!$B$11,Paramètres!$A$1:$I$89,5,0)</f>
        <v>2.2168933355715128E-13</v>
      </c>
      <c r="BF86" s="14">
        <f t="shared" si="91"/>
        <v>3.0356532905768293E-12</v>
      </c>
      <c r="BG86" s="22">
        <f t="shared" si="61"/>
        <v>5.6732050703666821E-12</v>
      </c>
      <c r="BH86" s="62">
        <f t="shared" si="62"/>
        <v>293.333333333339</v>
      </c>
      <c r="BI86" s="62">
        <f ca="1">AVERAGE(OFFSET($BH$3,0,0,'Données projet'!$E$11+1,1))-AVERAGE(OFFSET($H$3,0,0,'Données projet'!$E$11+1,1))</f>
        <v>314.33416150877952</v>
      </c>
      <c r="BJ86" s="62">
        <f t="shared" si="92"/>
        <v>283.48738729114024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114.05722035169204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114.05722035169204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2.8421709430404007E-14</v>
      </c>
      <c r="BZ86" s="14">
        <f>BY86*VLOOKUP('Données projet'!$B$12,Paramètres!$A$1:$I$89,3,0)*VLOOKUP('Données projet'!$B$12,Paramètres!$A$1:$I$89,5,0)</f>
        <v>2.0838797354372217E-14</v>
      </c>
      <c r="CA86" s="14">
        <f t="shared" si="93"/>
        <v>3.7575774393093487E-13</v>
      </c>
      <c r="CB86" s="22">
        <f t="shared" si="64"/>
        <v>6.9073897607190981E-13</v>
      </c>
      <c r="CC86" s="62">
        <f t="shared" si="65"/>
        <v>293.333333333334</v>
      </c>
      <c r="CD86" s="62">
        <f ca="1">AVERAGE(OFFSET($CC$3,0,0,'Données projet'!$E$12+1,1))-AVERAGE(OFFSET($H$3,0,0,'Données projet'!$E$12+1,1))</f>
        <v>155.96038817644694</v>
      </c>
      <c r="CE86" s="62">
        <f t="shared" si="94"/>
        <v>225.49641371517163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43.777888997998964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43.777888997998964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5.6843418860808015E-14</v>
      </c>
      <c r="CU86" s="18">
        <f>CT86*VLOOKUP('Données projet'!$B$13,Paramètres!$A$1:$I$89,3,0)*VLOOKUP('Données projet'!$B$13,Paramètres!$A$1:$I$89,5,0)</f>
        <v>3.7243808037601412E-14</v>
      </c>
      <c r="CV86" s="14">
        <f t="shared" si="95"/>
        <v>6.2767589361185393E-13</v>
      </c>
      <c r="CW86" s="22">
        <f t="shared" si="67"/>
        <v>1.1580684803728015E-12</v>
      </c>
      <c r="CX86" s="62">
        <f t="shared" si="68"/>
        <v>293.33333333333445</v>
      </c>
      <c r="CY86" s="62">
        <f ca="1">AVERAGE(OFFSET($CX$3,0,0,'Données projet'!$E$13+1,1))-AVERAGE(OFFSET($H$3,0,0,'Données projet'!$E$13+1,1))</f>
        <v>184.06691966531622</v>
      </c>
      <c r="CZ86" s="62">
        <f t="shared" si="96"/>
        <v>269.61868559913404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37.984134264386078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37.984134264386078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5.8</v>
      </c>
      <c r="DO86" s="13">
        <f>IF('Données projet'!$A$166&gt;35,DO85+DN86-DW85,IF(A86&lt;'Données projet'!$A$166,$DL$205^A86,IF(A86='Données projet'!$A$166,'Données projet'!$B$166,DO85+DN86-DW85)))</f>
        <v>257.39999999999992</v>
      </c>
      <c r="DP86" s="18">
        <f>DO86*VLOOKUP('Données projet'!$B$14,Paramètres!$A$1:$I$89,3,0)*VLOOKUP('Données projet'!$B$14,Paramètres!$A$1:$I$89,5,0)</f>
        <v>248.95727999999991</v>
      </c>
      <c r="DQ86" s="14">
        <f t="shared" si="97"/>
        <v>60.362603772817359</v>
      </c>
      <c r="DR86" s="22">
        <f t="shared" si="70"/>
        <v>538.7321309043233</v>
      </c>
      <c r="DS86" s="62">
        <f t="shared" si="71"/>
        <v>832.06546423765667</v>
      </c>
      <c r="DT86" s="62">
        <f ca="1">AVERAGE(OFFSET($DS$3,0,0,'Données projet'!$E$14+1,1))-AVERAGE(OFFSET($H$3,0,0,'Données projet'!$E$14+1,1))</f>
        <v>352.98835012800464</v>
      </c>
      <c r="DU86" s="62">
        <f t="shared" si="98"/>
        <v>244.45149244446094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27.41735898275126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27.41735898275126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6.8</v>
      </c>
      <c r="N87" s="14">
        <f>IF('Données projet'!$A$36&gt;35,N86+M87-V86,IF(A87&lt;'Données projet'!$A$36,$K$205^A87,IF(A87='Données projet'!$A$36,'Données projet'!$B$36,N86+M87-V86)))</f>
        <v>319.20000000000005</v>
      </c>
      <c r="O87" s="14">
        <f>N87*VLOOKUP('Données projet'!$B$9,Paramètres!$A$1:$I$89,3,0)*VLOOKUP('Données projet'!$B$9,Paramètres!$A$1:$I$89,5,0)</f>
        <v>288.81216000000006</v>
      </c>
      <c r="P87" s="14">
        <f t="shared" si="87"/>
        <v>68.825899854238159</v>
      </c>
      <c r="Q87" s="22">
        <f t="shared" si="54"/>
        <v>622.88628757946492</v>
      </c>
      <c r="R87" s="62">
        <f t="shared" si="55"/>
        <v>916.21962091279829</v>
      </c>
      <c r="S87" s="62">
        <f ca="1">AVERAGE(OFFSET($R$3,0,0,'Données projet'!$E$9+1,1))-AVERAGE(OFFSET($H$3,0,0,'Données projet'!$E$9+1,1))</f>
        <v>405.75542653954562</v>
      </c>
      <c r="T87" s="62">
        <f t="shared" si="88"/>
        <v>278.21741231699929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33.527394304734614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33.527394304734614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4.4000000000000004</v>
      </c>
      <c r="AI87" s="14">
        <f>IF('Données projet'!$A$62&gt;35,AI86+AH87-AQ86,IF(A87&lt;'Données projet'!$A$62,$AF$205^A87,IF(A87='Données projet'!$A$62,'Données projet'!$B$62,AI86+AH87-AQ86)))</f>
        <v>195.6</v>
      </c>
      <c r="AJ87" s="14">
        <f>AI87*VLOOKUP('Données projet'!$B$10,Paramètres!$A$1:$I$89,3,0)*VLOOKUP('Données projet'!$B$10,Paramètres!$A$1:$I$89,5,0)</f>
        <v>152.56800000000001</v>
      </c>
      <c r="AK87" s="14">
        <f t="shared" si="89"/>
        <v>39.161595030150863</v>
      </c>
      <c r="AL87" s="22">
        <f t="shared" si="58"/>
        <v>333.92904467751276</v>
      </c>
      <c r="AM87" s="62">
        <f t="shared" si="59"/>
        <v>627.26237801084608</v>
      </c>
      <c r="AN87" s="62">
        <f ca="1">AVERAGE(OFFSET($AM$3,0,0,'Données projet'!$E$10+1,1))-AVERAGE(OFFSET($H$3,0,0,'Données projet'!$E$10+1,1))</f>
        <v>216.57715548138577</v>
      </c>
      <c r="AO87" s="62">
        <f t="shared" si="90"/>
        <v>131.89900255449828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14.067058586259135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14.067058586259135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2.8421709430404007E-13</v>
      </c>
      <c r="BE87" s="14">
        <f>BD87*VLOOKUP('Données projet'!$B$11,Paramètres!$A$1:$I$89,3,0)*VLOOKUP('Données projet'!$B$11,Paramètres!$A$1:$I$89,5,0)</f>
        <v>2.2168933355715128E-13</v>
      </c>
      <c r="BF87" s="14">
        <f t="shared" si="91"/>
        <v>3.0356532905768293E-12</v>
      </c>
      <c r="BG87" s="22">
        <f t="shared" si="61"/>
        <v>5.6732050703666821E-12</v>
      </c>
      <c r="BH87" s="62">
        <f t="shared" si="62"/>
        <v>293.333333333339</v>
      </c>
      <c r="BI87" s="62">
        <f ca="1">AVERAGE(OFFSET($BH$3,0,0,'Données projet'!$E$11+1,1))-AVERAGE(OFFSET($H$3,0,0,'Données projet'!$E$11+1,1))</f>
        <v>314.33416150877952</v>
      </c>
      <c r="BJ87" s="62">
        <f t="shared" si="92"/>
        <v>283.48738729114024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111.82062782863049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111.82062782863049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2.8421709430404007E-14</v>
      </c>
      <c r="BZ87" s="14">
        <f>BY87*VLOOKUP('Données projet'!$B$12,Paramètres!$A$1:$I$89,3,0)*VLOOKUP('Données projet'!$B$12,Paramètres!$A$1:$I$89,5,0)</f>
        <v>2.0838797354372217E-14</v>
      </c>
      <c r="CA87" s="14">
        <f t="shared" si="93"/>
        <v>3.7575774393093487E-13</v>
      </c>
      <c r="CB87" s="22">
        <f t="shared" si="64"/>
        <v>6.9073897607190981E-13</v>
      </c>
      <c r="CC87" s="62">
        <f t="shared" si="65"/>
        <v>293.333333333334</v>
      </c>
      <c r="CD87" s="62">
        <f ca="1">AVERAGE(OFFSET($CC$3,0,0,'Données projet'!$E$12+1,1))-AVERAGE(OFFSET($H$3,0,0,'Données projet'!$E$12+1,1))</f>
        <v>155.96038817644694</v>
      </c>
      <c r="CE87" s="62">
        <f t="shared" si="94"/>
        <v>225.49641371517163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42.919431296623905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42.919431296623905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5.6843418860808015E-14</v>
      </c>
      <c r="CU87" s="18">
        <f>CT87*VLOOKUP('Données projet'!$B$13,Paramètres!$A$1:$I$89,3,0)*VLOOKUP('Données projet'!$B$13,Paramètres!$A$1:$I$89,5,0)</f>
        <v>3.7243808037601412E-14</v>
      </c>
      <c r="CV87" s="14">
        <f t="shared" si="95"/>
        <v>6.2767589361185393E-13</v>
      </c>
      <c r="CW87" s="22">
        <f t="shared" si="67"/>
        <v>1.1580684803728015E-12</v>
      </c>
      <c r="CX87" s="62">
        <f t="shared" si="68"/>
        <v>293.33333333333445</v>
      </c>
      <c r="CY87" s="62">
        <f ca="1">AVERAGE(OFFSET($CX$3,0,0,'Données projet'!$E$13+1,1))-AVERAGE(OFFSET($H$3,0,0,'Données projet'!$E$13+1,1))</f>
        <v>184.06691966531622</v>
      </c>
      <c r="CZ87" s="62">
        <f t="shared" si="96"/>
        <v>269.61868559913404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37.239288559495712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37.239288559495712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5.8</v>
      </c>
      <c r="DO87" s="13">
        <f>IF('Données projet'!$A$166&gt;35,DO86+DN87-DW86,IF(A87&lt;'Données projet'!$A$166,$DL$205^A87,IF(A87='Données projet'!$A$166,'Données projet'!$B$166,DO86+DN87-DW86)))</f>
        <v>263.19999999999993</v>
      </c>
      <c r="DP87" s="18">
        <f>DO87*VLOOKUP('Données projet'!$B$14,Paramètres!$A$1:$I$89,3,0)*VLOOKUP('Données projet'!$B$14,Paramètres!$A$1:$I$89,5,0)</f>
        <v>254.56703999999996</v>
      </c>
      <c r="DQ87" s="14">
        <f t="shared" si="97"/>
        <v>61.562870955572436</v>
      </c>
      <c r="DR87" s="22">
        <f t="shared" si="70"/>
        <v>550.5929282476219</v>
      </c>
      <c r="DS87" s="62">
        <f t="shared" si="71"/>
        <v>843.92626158095527</v>
      </c>
      <c r="DT87" s="62">
        <f ca="1">AVERAGE(OFFSET($DS$3,0,0,'Données projet'!$E$14+1,1))-AVERAGE(OFFSET($H$3,0,0,'Données projet'!$E$14+1,1))</f>
        <v>352.98835012800464</v>
      </c>
      <c r="DU87" s="62">
        <f t="shared" si="98"/>
        <v>244.45149244446094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26.879721296037236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26.879721296037236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326</v>
      </c>
      <c r="L88" s="13">
        <f>VLOOKUP(A88,'Données projet'!$A$35:$I$55,9,0)</f>
        <v>6.8</v>
      </c>
      <c r="M88" s="13">
        <f t="array" ref="M88">INDEX(L:L,MIN(IF(ISNUMBER(L88:L284),ROW(L88:L284),"")))</f>
        <v>6.8</v>
      </c>
      <c r="N88" s="14">
        <f>IF('Données projet'!$A$36&gt;35,N87+M88-V87,IF(A88&lt;'Données projet'!$A$36,$K$205^A88,IF(A88='Données projet'!$A$36,'Données projet'!$B$36,N87+M88-V87)))</f>
        <v>326.00000000000006</v>
      </c>
      <c r="O88" s="14">
        <f>N88*VLOOKUP('Données projet'!$B$9,Paramètres!$A$1:$I$89,3,0)*VLOOKUP('Données projet'!$B$9,Paramètres!$A$1:$I$89,5,0)</f>
        <v>294.96480000000003</v>
      </c>
      <c r="P88" s="14">
        <f t="shared" si="87"/>
        <v>70.119854541045001</v>
      </c>
      <c r="Q88" s="22">
        <f t="shared" si="54"/>
        <v>635.85577332565333</v>
      </c>
      <c r="R88" s="62">
        <f t="shared" si="55"/>
        <v>929.1891066589867</v>
      </c>
      <c r="S88" s="62">
        <f ca="1">AVERAGE(OFFSET($R$3,0,0,'Données projet'!$E$9+1,1))-AVERAGE(OFFSET($H$3,0,0,'Données projet'!$E$9+1,1))</f>
        <v>405.75542653954562</v>
      </c>
      <c r="T88" s="62">
        <f t="shared" si="88"/>
        <v>278.21741231699929</v>
      </c>
      <c r="U88" s="16">
        <f>IF(ISNA(VLOOKUP(A88,'Données projet'!$A$35:$I$55,3,0)),0,VLOOKUP(A88,'Données projet'!$A$35:$I$55,3,0))</f>
        <v>14</v>
      </c>
      <c r="V88" s="16">
        <f>IF(ISNA(VLOOKUP(A88,'Données projet'!$A$35:$I$55,4,0)),0,VLOOKUP(A88,'Données projet'!$A$35:$I$55,4,0))</f>
        <v>28</v>
      </c>
      <c r="W88" s="17">
        <f>IF(ISNA(VLOOKUP(A88,'Données projet'!$A$35:$I$55,5,0)),0%,VLOOKUP(A88,'Données projet'!$A$35:$I$55,5,0)*VLOOKUP('Données projet'!$B$9,Paramètres!$A$1:$I$89,7,0))</f>
        <v>0.25800000000000001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40.095601178185859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40.095601178185859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200</v>
      </c>
      <c r="AG88" s="13">
        <f>VLOOKUP(A88,'Données projet'!$A$61:$I$81,9,0)</f>
        <v>4.4000000000000004</v>
      </c>
      <c r="AH88" s="13">
        <f t="array" ref="AH88">INDEX(AG:AG,MIN(IF(ISNUMBER(AG88:AG284),ROW(AG88:AG284),"")))</f>
        <v>4.4000000000000004</v>
      </c>
      <c r="AI88" s="14">
        <f>IF('Données projet'!$A$62&gt;35,AI87+AH88-AQ87,IF(A88&lt;'Données projet'!$A$62,$AF$205^A88,IF(A88='Données projet'!$A$62,'Données projet'!$B$62,AI87+AH88-AQ87)))</f>
        <v>200</v>
      </c>
      <c r="AJ88" s="14">
        <f>AI88*VLOOKUP('Données projet'!$B$10,Paramètres!$A$1:$I$89,3,0)*VLOOKUP('Données projet'!$B$10,Paramètres!$A$1:$I$89,5,0)</f>
        <v>156</v>
      </c>
      <c r="AK88" s="14">
        <f t="shared" si="89"/>
        <v>39.938979147366325</v>
      </c>
      <c r="AL88" s="22">
        <f t="shared" si="58"/>
        <v>341.26038868166296</v>
      </c>
      <c r="AM88" s="62">
        <f t="shared" si="59"/>
        <v>634.59372201499627</v>
      </c>
      <c r="AN88" s="62">
        <f ca="1">AVERAGE(OFFSET($AM$3,0,0,'Données projet'!$E$10+1,1))-AVERAGE(OFFSET($H$3,0,0,'Données projet'!$E$10+1,1))</f>
        <v>216.57715548138577</v>
      </c>
      <c r="AO88" s="62">
        <f t="shared" si="90"/>
        <v>131.89900255449828</v>
      </c>
      <c r="AP88" s="16">
        <f>IF(ISNA(VLOOKUP(A88,'Données projet'!$A$61:$I$81,3,0)),0,VLOOKUP(A88,'Données projet'!$A$61:$I$81,3,0))</f>
        <v>13</v>
      </c>
      <c r="AQ88" s="16">
        <f>IF(ISNA(VLOOKUP(A88,'Données projet'!$A$61:$I$81,4,0)),0,VLOOKUP(A88,'Données projet'!$A$61:$I$81,4,0))</f>
        <v>14</v>
      </c>
      <c r="AR88" s="17">
        <f>IF(ISNA(VLOOKUP(A88,'Données projet'!$A$61:$I$81,5,0)),0%,VLOOKUP(A88,'Données projet'!$A$61:$I$81,5,0)*VLOOKUP('Données projet'!$B$10,Paramètres!$A$1:$I$89,7,0))</f>
        <v>0.25800000000000001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16.905720175922074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16.905720175922074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2.8421709430404007E-13</v>
      </c>
      <c r="BE88" s="14">
        <f>BD88*VLOOKUP('Données projet'!$B$11,Paramètres!$A$1:$I$89,3,0)*VLOOKUP('Données projet'!$B$11,Paramètres!$A$1:$I$89,5,0)</f>
        <v>2.2168933355715128E-13</v>
      </c>
      <c r="BF88" s="14">
        <f t="shared" si="91"/>
        <v>3.0356532905768293E-12</v>
      </c>
      <c r="BG88" s="22">
        <f t="shared" si="61"/>
        <v>5.6732050703666821E-12</v>
      </c>
      <c r="BH88" s="62">
        <f t="shared" si="62"/>
        <v>293.333333333339</v>
      </c>
      <c r="BI88" s="62">
        <f ca="1">AVERAGE(OFFSET($BH$3,0,0,'Données projet'!$E$11+1,1))-AVERAGE(OFFSET($H$3,0,0,'Données projet'!$E$11+1,1))</f>
        <v>314.33416150877952</v>
      </c>
      <c r="BJ88" s="62">
        <f t="shared" si="92"/>
        <v>283.48738729114024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109.62789352075946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109.62789352075946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2.8421709430404007E-14</v>
      </c>
      <c r="BZ88" s="14">
        <f>BY88*VLOOKUP('Données projet'!$B$12,Paramètres!$A$1:$I$89,3,0)*VLOOKUP('Données projet'!$B$12,Paramètres!$A$1:$I$89,5,0)</f>
        <v>2.0838797354372217E-14</v>
      </c>
      <c r="CA88" s="14">
        <f t="shared" si="93"/>
        <v>3.7575774393093487E-13</v>
      </c>
      <c r="CB88" s="22">
        <f t="shared" si="64"/>
        <v>6.9073897607190981E-13</v>
      </c>
      <c r="CC88" s="62">
        <f t="shared" si="65"/>
        <v>293.333333333334</v>
      </c>
      <c r="CD88" s="62">
        <f ca="1">AVERAGE(OFFSET($CC$3,0,0,'Données projet'!$E$12+1,1))-AVERAGE(OFFSET($H$3,0,0,'Données projet'!$E$12+1,1))</f>
        <v>155.96038817644694</v>
      </c>
      <c r="CE88" s="62">
        <f t="shared" si="94"/>
        <v>225.49641371517163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42.077807427165311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42.077807427165311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5.6843418860808015E-14</v>
      </c>
      <c r="CU88" s="18">
        <f>CT88*VLOOKUP('Données projet'!$B$13,Paramètres!$A$1:$I$89,3,0)*VLOOKUP('Données projet'!$B$13,Paramètres!$A$1:$I$89,5,0)</f>
        <v>3.7243808037601412E-14</v>
      </c>
      <c r="CV88" s="14">
        <f t="shared" si="95"/>
        <v>6.2767589361185393E-13</v>
      </c>
      <c r="CW88" s="22">
        <f t="shared" si="67"/>
        <v>1.1580684803728015E-12</v>
      </c>
      <c r="CX88" s="62">
        <f t="shared" si="68"/>
        <v>293.33333333333445</v>
      </c>
      <c r="CY88" s="62">
        <f ca="1">AVERAGE(OFFSET($CX$3,0,0,'Données projet'!$E$13+1,1))-AVERAGE(OFFSET($H$3,0,0,'Données projet'!$E$13+1,1))</f>
        <v>184.06691966531622</v>
      </c>
      <c r="CZ88" s="62">
        <f t="shared" si="96"/>
        <v>269.61868559913404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36.50904882456723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36.50904882456723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269</v>
      </c>
      <c r="DM88" s="13">
        <f>VLOOKUP(A88,'Données projet'!$A$165:$I$185,9,0)</f>
        <v>5.8</v>
      </c>
      <c r="DN88" s="13">
        <f t="array" ref="DN88">INDEX(DM:DM,MIN(IF(ISNUMBER(DM88:DM284),ROW(DM88:DM284),"")))</f>
        <v>5.8</v>
      </c>
      <c r="DO88" s="13">
        <f>IF('Données projet'!$A$166&gt;35,DO87+DN88-DW87,IF(A88&lt;'Données projet'!$A$166,$DL$205^A88,IF(A88='Données projet'!$A$166,'Données projet'!$B$166,DO87+DN88-DW87)))</f>
        <v>268.99999999999994</v>
      </c>
      <c r="DP88" s="18">
        <f>DO88*VLOOKUP('Données projet'!$B$14,Paramètres!$A$1:$I$89,3,0)*VLOOKUP('Données projet'!$B$14,Paramètres!$A$1:$I$89,5,0)</f>
        <v>260.17679999999996</v>
      </c>
      <c r="DQ88" s="14">
        <f t="shared" si="97"/>
        <v>62.760063080404699</v>
      </c>
      <c r="DR88" s="22">
        <f t="shared" si="70"/>
        <v>562.44836986503799</v>
      </c>
      <c r="DS88" s="62">
        <f t="shared" si="71"/>
        <v>855.78170319837136</v>
      </c>
      <c r="DT88" s="62">
        <f ca="1">AVERAGE(OFFSET($DS$3,0,0,'Données projet'!$E$14+1,1))-AVERAGE(OFFSET($H$3,0,0,'Données projet'!$E$14+1,1))</f>
        <v>352.98835012800464</v>
      </c>
      <c r="DU88" s="62">
        <f t="shared" si="98"/>
        <v>244.45149244446094</v>
      </c>
      <c r="DV88" s="16">
        <f>IF(ISNA(VLOOKUP(A88,'Données projet'!$A$165:$I$185,3,0)),0,VLOOKUP(A88,'Données projet'!$A$165:$I$185,3,0))</f>
        <v>14</v>
      </c>
      <c r="DW88" s="16">
        <f>IF(ISNA(VLOOKUP(A88,'Données projet'!$A$165:$I$185,4,0)),0,VLOOKUP(A88,'Données projet'!$A$165:$I$185,4,0))</f>
        <v>21</v>
      </c>
      <c r="DX88" s="17">
        <f>IF(ISNA(VLOOKUP(A88,'Données projet'!$A$165:$I$185,5,0)),0%,VLOOKUP(A88,'Données projet'!$A$165:$I$185,5,0)*VLOOKUP('Données projet'!$B$14,Paramètres!$A$1:$I$89,7,0))</f>
        <v>0.25800000000000001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32.145611289407633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32.145611289407633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6.4</v>
      </c>
      <c r="N89" s="14">
        <f>IF('Données projet'!$A$36&gt;35,N88+M89-V88,IF(A89&lt;'Données projet'!$A$36,$K$205^A89,IF(A89='Données projet'!$A$36,'Données projet'!$B$36,N88+M89-V88)))</f>
        <v>304.40000000000003</v>
      </c>
      <c r="O89" s="14">
        <f>N89*VLOOKUP('Données projet'!$B$9,Paramètres!$A$1:$I$89,3,0)*VLOOKUP('Données projet'!$B$9,Paramètres!$A$1:$I$89,5,0)</f>
        <v>275.42112000000003</v>
      </c>
      <c r="P89" s="14">
        <f t="shared" si="87"/>
        <v>65.998433293601067</v>
      </c>
      <c r="Q89" s="22">
        <f t="shared" si="54"/>
        <v>594.63905531968851</v>
      </c>
      <c r="R89" s="62">
        <f t="shared" si="55"/>
        <v>887.97238865302188</v>
      </c>
      <c r="S89" s="62">
        <f ca="1">AVERAGE(OFFSET($R$3,0,0,'Données projet'!$E$9+1,1))-AVERAGE(OFFSET($H$3,0,0,'Données projet'!$E$9+1,1))</f>
        <v>405.75542653954562</v>
      </c>
      <c r="T89" s="62">
        <f t="shared" si="88"/>
        <v>278.21741231699929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39.309350894983531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39.309350894983531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4.2</v>
      </c>
      <c r="AI89" s="14">
        <f>IF('Données projet'!$A$62&gt;35,AI88+AH89-AQ88,IF(A89&lt;'Données projet'!$A$62,$AF$205^A89,IF(A89='Données projet'!$A$62,'Données projet'!$B$62,AI88+AH89-AQ88)))</f>
        <v>190.2</v>
      </c>
      <c r="AJ89" s="14">
        <f>AI89*VLOOKUP('Données projet'!$B$10,Paramètres!$A$1:$I$89,3,0)*VLOOKUP('Données projet'!$B$10,Paramètres!$A$1:$I$89,5,0)</f>
        <v>148.35599999999999</v>
      </c>
      <c r="AK89" s="14">
        <f t="shared" si="89"/>
        <v>38.204741431828616</v>
      </c>
      <c r="AL89" s="22">
        <f t="shared" si="58"/>
        <v>324.92662466043481</v>
      </c>
      <c r="AM89" s="62">
        <f t="shared" si="59"/>
        <v>618.25995799376813</v>
      </c>
      <c r="AN89" s="62">
        <f ca="1">AVERAGE(OFFSET($AM$3,0,0,'Données projet'!$E$10+1,1))-AVERAGE(OFFSET($H$3,0,0,'Données projet'!$E$10+1,1))</f>
        <v>216.57715548138577</v>
      </c>
      <c r="AO89" s="62">
        <f t="shared" si="90"/>
        <v>131.89900255449828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16.574209314743378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16.574209314743378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2.8421709430404007E-13</v>
      </c>
      <c r="BE89" s="14">
        <f>BD89*VLOOKUP('Données projet'!$B$11,Paramètres!$A$1:$I$89,3,0)*VLOOKUP('Données projet'!$B$11,Paramètres!$A$1:$I$89,5,0)</f>
        <v>2.2168933355715128E-13</v>
      </c>
      <c r="BF89" s="14">
        <f t="shared" si="91"/>
        <v>3.0356532905768293E-12</v>
      </c>
      <c r="BG89" s="22">
        <f t="shared" si="61"/>
        <v>5.6732050703666821E-12</v>
      </c>
      <c r="BH89" s="62">
        <f t="shared" si="62"/>
        <v>293.333333333339</v>
      </c>
      <c r="BI89" s="62">
        <f ca="1">AVERAGE(OFFSET($BH$3,0,0,'Données projet'!$E$11+1,1))-AVERAGE(OFFSET($H$3,0,0,'Données projet'!$E$11+1,1))</f>
        <v>314.33416150877952</v>
      </c>
      <c r="BJ89" s="62">
        <f t="shared" si="92"/>
        <v>283.48738729114024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107.4781573952299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107.4781573952299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2.8421709430404007E-14</v>
      </c>
      <c r="BZ89" s="14">
        <f>BY89*VLOOKUP('Données projet'!$B$12,Paramètres!$A$1:$I$89,3,0)*VLOOKUP('Données projet'!$B$12,Paramètres!$A$1:$I$89,5,0)</f>
        <v>2.0838797354372217E-14</v>
      </c>
      <c r="CA89" s="14">
        <f t="shared" si="93"/>
        <v>3.7575774393093487E-13</v>
      </c>
      <c r="CB89" s="22">
        <f t="shared" si="64"/>
        <v>6.9073897607190981E-13</v>
      </c>
      <c r="CC89" s="62">
        <f t="shared" si="65"/>
        <v>293.333333333334</v>
      </c>
      <c r="CD89" s="62">
        <f ca="1">AVERAGE(OFFSET($CC$3,0,0,'Données projet'!$E$12+1,1))-AVERAGE(OFFSET($H$3,0,0,'Données projet'!$E$12+1,1))</f>
        <v>155.96038817644694</v>
      </c>
      <c r="CE89" s="62">
        <f t="shared" si="94"/>
        <v>225.49641371517163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41.252687288446928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41.252687288446928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5.6843418860808015E-14</v>
      </c>
      <c r="CU89" s="18">
        <f>CT89*VLOOKUP('Données projet'!$B$13,Paramètres!$A$1:$I$89,3,0)*VLOOKUP('Données projet'!$B$13,Paramètres!$A$1:$I$89,5,0)</f>
        <v>3.7243808037601412E-14</v>
      </c>
      <c r="CV89" s="14">
        <f t="shared" si="95"/>
        <v>6.2767589361185393E-13</v>
      </c>
      <c r="CW89" s="22">
        <f t="shared" si="67"/>
        <v>1.1580684803728015E-12</v>
      </c>
      <c r="CX89" s="62">
        <f t="shared" si="68"/>
        <v>293.33333333333445</v>
      </c>
      <c r="CY89" s="62">
        <f ca="1">AVERAGE(OFFSET($CX$3,0,0,'Données projet'!$E$13+1,1))-AVERAGE(OFFSET($H$3,0,0,'Données projet'!$E$13+1,1))</f>
        <v>184.06691966531622</v>
      </c>
      <c r="CZ89" s="62">
        <f t="shared" si="96"/>
        <v>269.61868559913404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35.793128645438436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35.793128645438436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5.4</v>
      </c>
      <c r="DO89" s="13">
        <f>IF('Données projet'!$A$166&gt;35,DO88+DN89-DW88,IF(A89&lt;'Données projet'!$A$166,$DL$205^A89,IF(A89='Données projet'!$A$166,'Données projet'!$B$166,DO88+DN89-DW88)))</f>
        <v>253.39999999999992</v>
      </c>
      <c r="DP89" s="18">
        <f>DO89*VLOOKUP('Données projet'!$B$14,Paramètres!$A$1:$I$89,3,0)*VLOOKUP('Données projet'!$B$14,Paramètres!$A$1:$I$89,5,0)</f>
        <v>245.08847999999992</v>
      </c>
      <c r="DQ89" s="14">
        <f t="shared" si="97"/>
        <v>59.533001333771132</v>
      </c>
      <c r="DR89" s="22">
        <f t="shared" si="70"/>
        <v>530.5490799896512</v>
      </c>
      <c r="DS89" s="62">
        <f t="shared" si="71"/>
        <v>823.88241332298458</v>
      </c>
      <c r="DT89" s="62">
        <f ca="1">AVERAGE(OFFSET($DS$3,0,0,'Données projet'!$E$14+1,1))-AVERAGE(OFFSET($H$3,0,0,'Données projet'!$E$14+1,1))</f>
        <v>352.98835012800464</v>
      </c>
      <c r="DU89" s="62">
        <f t="shared" si="98"/>
        <v>244.45149244446094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31.515255458909216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31.515255458909216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6.4</v>
      </c>
      <c r="N90" s="14">
        <f>IF('Données projet'!$A$36&gt;35,N89+M90-V89,IF(A90&lt;'Données projet'!$A$36,$K$205^A90,IF(A90='Données projet'!$A$36,'Données projet'!$B$36,N89+M90-V89)))</f>
        <v>310.8</v>
      </c>
      <c r="O90" s="14">
        <f>N90*VLOOKUP('Données projet'!$B$9,Paramètres!$A$1:$I$89,3,0)*VLOOKUP('Données projet'!$B$9,Paramètres!$A$1:$I$89,5,0)</f>
        <v>281.21184</v>
      </c>
      <c r="P90" s="14">
        <f t="shared" si="87"/>
        <v>67.22304110496664</v>
      </c>
      <c r="Q90" s="22">
        <f t="shared" si="54"/>
        <v>606.85741792448357</v>
      </c>
      <c r="R90" s="62">
        <f t="shared" si="55"/>
        <v>900.19075125781683</v>
      </c>
      <c r="S90" s="62">
        <f ca="1">AVERAGE(OFFSET($R$3,0,0,'Données projet'!$E$9+1,1))-AVERAGE(OFFSET($H$3,0,0,'Données projet'!$E$9+1,1))</f>
        <v>405.75542653954562</v>
      </c>
      <c r="T90" s="62">
        <f t="shared" si="88"/>
        <v>278.21741231699929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38.538518500269483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38.538518500269483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4.2</v>
      </c>
      <c r="AI90" s="14">
        <f>IF('Données projet'!$A$62&gt;35,AI89+AH90-AQ89,IF(A90&lt;'Données projet'!$A$62,$AF$205^A90,IF(A90='Données projet'!$A$62,'Données projet'!$B$62,AI89+AH90-AQ89)))</f>
        <v>194.39999999999998</v>
      </c>
      <c r="AJ90" s="14">
        <f>AI90*VLOOKUP('Données projet'!$B$10,Paramètres!$A$1:$I$89,3,0)*VLOOKUP('Données projet'!$B$10,Paramètres!$A$1:$I$89,5,0)</f>
        <v>151.63199999999998</v>
      </c>
      <c r="AK90" s="14">
        <f t="shared" si="89"/>
        <v>38.949229576680324</v>
      </c>
      <c r="AL90" s="22">
        <f t="shared" si="58"/>
        <v>331.92897484605152</v>
      </c>
      <c r="AM90" s="62">
        <f t="shared" si="59"/>
        <v>625.26230817938483</v>
      </c>
      <c r="AN90" s="62">
        <f ca="1">AVERAGE(OFFSET($AM$3,0,0,'Données projet'!$E$10+1,1))-AVERAGE(OFFSET($H$3,0,0,'Données projet'!$E$10+1,1))</f>
        <v>216.57715548138577</v>
      </c>
      <c r="AO90" s="62">
        <f t="shared" si="90"/>
        <v>131.89900255449828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16.249199179350736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16.249199179350736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2.8421709430404007E-13</v>
      </c>
      <c r="BE90" s="14">
        <f>BD90*VLOOKUP('Données projet'!$B$11,Paramètres!$A$1:$I$89,3,0)*VLOOKUP('Données projet'!$B$11,Paramètres!$A$1:$I$89,5,0)</f>
        <v>2.2168933355715128E-13</v>
      </c>
      <c r="BF90" s="14">
        <f t="shared" si="91"/>
        <v>3.0356532905768293E-12</v>
      </c>
      <c r="BG90" s="22">
        <f t="shared" si="61"/>
        <v>5.6732050703666821E-12</v>
      </c>
      <c r="BH90" s="62">
        <f t="shared" si="62"/>
        <v>293.333333333339</v>
      </c>
      <c r="BI90" s="62">
        <f ca="1">AVERAGE(OFFSET($BH$3,0,0,'Données projet'!$E$11+1,1))-AVERAGE(OFFSET($H$3,0,0,'Données projet'!$E$11+1,1))</f>
        <v>314.33416150877952</v>
      </c>
      <c r="BJ90" s="62">
        <f t="shared" si="92"/>
        <v>283.48738729114024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105.37057628391241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105.37057628391241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2.8421709430404007E-14</v>
      </c>
      <c r="BZ90" s="14">
        <f>BY90*VLOOKUP('Données projet'!$B$12,Paramètres!$A$1:$I$89,3,0)*VLOOKUP('Données projet'!$B$12,Paramètres!$A$1:$I$89,5,0)</f>
        <v>2.0838797354372217E-14</v>
      </c>
      <c r="CA90" s="14">
        <f t="shared" si="93"/>
        <v>3.7575774393093487E-13</v>
      </c>
      <c r="CB90" s="22">
        <f t="shared" si="64"/>
        <v>6.9073897607190981E-13</v>
      </c>
      <c r="CC90" s="62">
        <f t="shared" si="65"/>
        <v>293.333333333334</v>
      </c>
      <c r="CD90" s="62">
        <f ca="1">AVERAGE(OFFSET($CC$3,0,0,'Données projet'!$E$12+1,1))-AVERAGE(OFFSET($H$3,0,0,'Données projet'!$E$12+1,1))</f>
        <v>155.96038817644694</v>
      </c>
      <c r="CE90" s="62">
        <f t="shared" si="94"/>
        <v>225.49641371517163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40.443747252375225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40.443747252375225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5.6843418860808015E-14</v>
      </c>
      <c r="CU90" s="18">
        <f>CT90*VLOOKUP('Données projet'!$B$13,Paramètres!$A$1:$I$89,3,0)*VLOOKUP('Données projet'!$B$13,Paramètres!$A$1:$I$89,5,0)</f>
        <v>3.7243808037601412E-14</v>
      </c>
      <c r="CV90" s="14">
        <f t="shared" si="95"/>
        <v>6.2767589361185393E-13</v>
      </c>
      <c r="CW90" s="22">
        <f t="shared" si="67"/>
        <v>1.1580684803728015E-12</v>
      </c>
      <c r="CX90" s="62">
        <f t="shared" si="68"/>
        <v>293.33333333333445</v>
      </c>
      <c r="CY90" s="62">
        <f ca="1">AVERAGE(OFFSET($CX$3,0,0,'Données projet'!$E$13+1,1))-AVERAGE(OFFSET($H$3,0,0,'Données projet'!$E$13+1,1))</f>
        <v>184.06691966531622</v>
      </c>
      <c r="CZ90" s="62">
        <f t="shared" si="96"/>
        <v>269.61868559913404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35.091247224354163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35.091247224354163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5.4</v>
      </c>
      <c r="DO90" s="13">
        <f>IF('Données projet'!$A$166&gt;35,DO89+DN90-DW89,IF(A90&lt;'Données projet'!$A$166,$DL$205^A90,IF(A90='Données projet'!$A$166,'Données projet'!$B$166,DO89+DN90-DW89)))</f>
        <v>258.7999999999999</v>
      </c>
      <c r="DP90" s="18">
        <f>DO90*VLOOKUP('Données projet'!$B$14,Paramètres!$A$1:$I$89,3,0)*VLOOKUP('Données projet'!$B$14,Paramètres!$A$1:$I$89,5,0)</f>
        <v>250.31135999999989</v>
      </c>
      <c r="DQ90" s="14">
        <f t="shared" si="97"/>
        <v>60.65260907964182</v>
      </c>
      <c r="DR90" s="22">
        <f t="shared" si="70"/>
        <v>541.59557948037605</v>
      </c>
      <c r="DS90" s="62">
        <f t="shared" si="71"/>
        <v>834.9289128137093</v>
      </c>
      <c r="DT90" s="62">
        <f ca="1">AVERAGE(OFFSET($DS$3,0,0,'Données projet'!$E$14+1,1))-AVERAGE(OFFSET($H$3,0,0,'Données projet'!$E$14+1,1))</f>
        <v>352.98835012800464</v>
      </c>
      <c r="DU90" s="62">
        <f t="shared" si="98"/>
        <v>244.45149244446094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30.89726052176778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30.89726052176778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6.4</v>
      </c>
      <c r="N91" s="14">
        <f>IF('Données projet'!$A$36&gt;35,N90+M91-V90,IF(A91&lt;'Données projet'!$A$36,$K$205^A91,IF(A91='Données projet'!$A$36,'Données projet'!$B$36,N90+M91-V90)))</f>
        <v>317.2</v>
      </c>
      <c r="O91" s="14">
        <f>N91*VLOOKUP('Données projet'!$B$9,Paramètres!$A$1:$I$89,3,0)*VLOOKUP('Données projet'!$B$9,Paramètres!$A$1:$I$89,5,0)</f>
        <v>287.00255999999996</v>
      </c>
      <c r="P91" s="14">
        <f t="shared" si="87"/>
        <v>68.444716936118553</v>
      </c>
      <c r="Q91" s="22">
        <f t="shared" si="54"/>
        <v>619.07067399707296</v>
      </c>
      <c r="R91" s="62">
        <f t="shared" si="55"/>
        <v>912.40400733040633</v>
      </c>
      <c r="S91" s="62">
        <f ca="1">AVERAGE(OFFSET($R$3,0,0,'Données projet'!$E$9+1,1))-AVERAGE(OFFSET($H$3,0,0,'Données projet'!$E$9+1,1))</f>
        <v>405.75542653954562</v>
      </c>
      <c r="T91" s="62">
        <f t="shared" si="88"/>
        <v>278.21741231699929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37.782801658654442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37.782801658654442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4.2</v>
      </c>
      <c r="AI91" s="14">
        <f>IF('Données projet'!$A$62&gt;35,AI90+AH91-AQ90,IF(A91&lt;'Données projet'!$A$62,$AF$205^A91,IF(A91='Données projet'!$A$62,'Données projet'!$B$62,AI90+AH91-AQ90)))</f>
        <v>198.59999999999997</v>
      </c>
      <c r="AJ91" s="14">
        <f>AI91*VLOOKUP('Données projet'!$B$10,Paramètres!$A$1:$I$89,3,0)*VLOOKUP('Données projet'!$B$10,Paramètres!$A$1:$I$89,5,0)</f>
        <v>154.90799999999999</v>
      </c>
      <c r="AK91" s="14">
        <f t="shared" si="89"/>
        <v>39.691847670151873</v>
      </c>
      <c r="AL91" s="22">
        <f t="shared" si="58"/>
        <v>338.92806802551445</v>
      </c>
      <c r="AM91" s="62">
        <f t="shared" si="59"/>
        <v>632.26140135884771</v>
      </c>
      <c r="AN91" s="62">
        <f ca="1">AVERAGE(OFFSET($AM$3,0,0,'Données projet'!$E$10+1,1))-AVERAGE(OFFSET($H$3,0,0,'Données projet'!$E$10+1,1))</f>
        <v>216.57715548138577</v>
      </c>
      <c r="AO91" s="62">
        <f t="shared" si="90"/>
        <v>131.89900255449828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15.930562294476534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15.930562294476534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2.8421709430404007E-13</v>
      </c>
      <c r="BE91" s="14">
        <f>BD91*VLOOKUP('Données projet'!$B$11,Paramètres!$A$1:$I$89,3,0)*VLOOKUP('Données projet'!$B$11,Paramètres!$A$1:$I$89,5,0)</f>
        <v>2.2168933355715128E-13</v>
      </c>
      <c r="BF91" s="14">
        <f t="shared" si="91"/>
        <v>3.0356532905768293E-12</v>
      </c>
      <c r="BG91" s="22">
        <f t="shared" si="61"/>
        <v>5.6732050703666821E-12</v>
      </c>
      <c r="BH91" s="62">
        <f t="shared" si="62"/>
        <v>293.333333333339</v>
      </c>
      <c r="BI91" s="62">
        <f ca="1">AVERAGE(OFFSET($BH$3,0,0,'Données projet'!$E$11+1,1))-AVERAGE(OFFSET($H$3,0,0,'Données projet'!$E$11+1,1))</f>
        <v>314.33416150877952</v>
      </c>
      <c r="BJ91" s="62">
        <f t="shared" si="92"/>
        <v>283.48738729114024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103.30432355269032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103.30432355269032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2.8421709430404007E-14</v>
      </c>
      <c r="BZ91" s="14">
        <f>BY91*VLOOKUP('Données projet'!$B$12,Paramètres!$A$1:$I$89,3,0)*VLOOKUP('Données projet'!$B$12,Paramètres!$A$1:$I$89,5,0)</f>
        <v>2.0838797354372217E-14</v>
      </c>
      <c r="CA91" s="14">
        <f t="shared" si="93"/>
        <v>3.7575774393093487E-13</v>
      </c>
      <c r="CB91" s="22">
        <f t="shared" si="64"/>
        <v>6.9073897607190981E-13</v>
      </c>
      <c r="CC91" s="62">
        <f t="shared" si="65"/>
        <v>293.333333333334</v>
      </c>
      <c r="CD91" s="62">
        <f ca="1">AVERAGE(OFFSET($CC$3,0,0,'Données projet'!$E$12+1,1))-AVERAGE(OFFSET($H$3,0,0,'Données projet'!$E$12+1,1))</f>
        <v>155.96038817644694</v>
      </c>
      <c r="CE91" s="62">
        <f t="shared" si="94"/>
        <v>225.49641371517163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39.650670037006186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39.650670037006186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5.6843418860808015E-14</v>
      </c>
      <c r="CU91" s="18">
        <f>CT91*VLOOKUP('Données projet'!$B$13,Paramètres!$A$1:$I$89,3,0)*VLOOKUP('Données projet'!$B$13,Paramètres!$A$1:$I$89,5,0)</f>
        <v>3.7243808037601412E-14</v>
      </c>
      <c r="CV91" s="14">
        <f t="shared" si="95"/>
        <v>6.2767589361185393E-13</v>
      </c>
      <c r="CW91" s="22">
        <f t="shared" si="67"/>
        <v>1.1580684803728015E-12</v>
      </c>
      <c r="CX91" s="62">
        <f t="shared" si="68"/>
        <v>293.33333333333445</v>
      </c>
      <c r="CY91" s="62">
        <f ca="1">AVERAGE(OFFSET($CX$3,0,0,'Données projet'!$E$13+1,1))-AVERAGE(OFFSET($H$3,0,0,'Données projet'!$E$13+1,1))</f>
        <v>184.06691966531622</v>
      </c>
      <c r="CZ91" s="62">
        <f t="shared" si="96"/>
        <v>269.61868559913404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34.403129269831958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34.403129269831958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5.4</v>
      </c>
      <c r="DO91" s="13">
        <f>IF('Données projet'!$A$166&gt;35,DO90+DN91-DW90,IF(A91&lt;'Données projet'!$A$166,$DL$205^A91,IF(A91='Données projet'!$A$166,'Données projet'!$B$166,DO90+DN91-DW90)))</f>
        <v>264.19999999999987</v>
      </c>
      <c r="DP91" s="18">
        <f>DO91*VLOOKUP('Données projet'!$B$14,Paramètres!$A$1:$I$89,3,0)*VLOOKUP('Données projet'!$B$14,Paramètres!$A$1:$I$89,5,0)</f>
        <v>255.53423999999987</v>
      </c>
      <c r="DQ91" s="14">
        <f t="shared" si="97"/>
        <v>61.769500671543412</v>
      </c>
      <c r="DR91" s="22">
        <f t="shared" si="70"/>
        <v>552.6373483362712</v>
      </c>
      <c r="DS91" s="62">
        <f t="shared" si="71"/>
        <v>845.97068166960457</v>
      </c>
      <c r="DT91" s="62">
        <f ca="1">AVERAGE(OFFSET($DS$3,0,0,'Données projet'!$E$14+1,1))-AVERAGE(OFFSET($H$3,0,0,'Données projet'!$E$14+1,1))</f>
        <v>352.98835012800464</v>
      </c>
      <c r="DU91" s="62">
        <f t="shared" si="98"/>
        <v>244.45149244446094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30.291384088403998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30.291384088403998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6.4</v>
      </c>
      <c r="N92" s="14">
        <f>IF('Données projet'!$A$36&gt;35,N91+M92-V91,IF(A92&lt;'Données projet'!$A$36,$K$205^A92,IF(A92='Données projet'!$A$36,'Données projet'!$B$36,N91+M92-V91)))</f>
        <v>323.59999999999997</v>
      </c>
      <c r="O92" s="14">
        <f>N92*VLOOKUP('Données projet'!$B$9,Paramètres!$A$1:$I$89,3,0)*VLOOKUP('Données projet'!$B$9,Paramètres!$A$1:$I$89,5,0)</f>
        <v>292.79327999999992</v>
      </c>
      <c r="P92" s="14">
        <f t="shared" si="87"/>
        <v>69.663526761731433</v>
      </c>
      <c r="Q92" s="22">
        <f t="shared" si="54"/>
        <v>631.27893844334869</v>
      </c>
      <c r="R92" s="62">
        <f t="shared" si="55"/>
        <v>924.61227177668206</v>
      </c>
      <c r="S92" s="62">
        <f ca="1">AVERAGE(OFFSET($R$3,0,0,'Données projet'!$E$9+1,1))-AVERAGE(OFFSET($H$3,0,0,'Données projet'!$E$9+1,1))</f>
        <v>405.75542653954562</v>
      </c>
      <c r="T92" s="62">
        <f t="shared" si="88"/>
        <v>278.21741231699929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37.041903963361712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37.041903963361712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4.2</v>
      </c>
      <c r="AI92" s="14">
        <f>IF('Données projet'!$A$62&gt;35,AI91+AH92-AQ91,IF(A92&lt;'Données projet'!$A$62,$AF$205^A92,IF(A92='Données projet'!$A$62,'Données projet'!$B$62,AI91+AH92-AQ91)))</f>
        <v>202.79999999999995</v>
      </c>
      <c r="AJ92" s="14">
        <f>AI92*VLOOKUP('Données projet'!$B$10,Paramètres!$A$1:$I$89,3,0)*VLOOKUP('Données projet'!$B$10,Paramètres!$A$1:$I$89,5,0)</f>
        <v>158.18399999999997</v>
      </c>
      <c r="AK92" s="14">
        <f t="shared" si="89"/>
        <v>40.432639815875881</v>
      </c>
      <c r="AL92" s="22">
        <f t="shared" si="58"/>
        <v>345.92398101265047</v>
      </c>
      <c r="AM92" s="62">
        <f t="shared" si="59"/>
        <v>639.25731434598379</v>
      </c>
      <c r="AN92" s="62">
        <f ca="1">AVERAGE(OFFSET($AM$3,0,0,'Données projet'!$E$10+1,1))-AVERAGE(OFFSET($H$3,0,0,'Données projet'!$E$10+1,1))</f>
        <v>216.57715548138577</v>
      </c>
      <c r="AO92" s="62">
        <f t="shared" si="90"/>
        <v>131.89900255449828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15.618173684565406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15.618173684565406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2.8421709430404007E-13</v>
      </c>
      <c r="BE92" s="14">
        <f>BD92*VLOOKUP('Données projet'!$B$11,Paramètres!$A$1:$I$89,3,0)*VLOOKUP('Données projet'!$B$11,Paramètres!$A$1:$I$89,5,0)</f>
        <v>2.2168933355715128E-13</v>
      </c>
      <c r="BF92" s="14">
        <f t="shared" si="91"/>
        <v>3.0356532905768293E-12</v>
      </c>
      <c r="BG92" s="22">
        <f t="shared" si="61"/>
        <v>5.6732050703666821E-12</v>
      </c>
      <c r="BH92" s="62">
        <f t="shared" si="62"/>
        <v>293.333333333339</v>
      </c>
      <c r="BI92" s="62">
        <f ca="1">AVERAGE(OFFSET($BH$3,0,0,'Données projet'!$E$11+1,1))-AVERAGE(OFFSET($H$3,0,0,'Données projet'!$E$11+1,1))</f>
        <v>314.33416150877952</v>
      </c>
      <c r="BJ92" s="62">
        <f t="shared" si="92"/>
        <v>283.48738729114024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101.27858877723777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101.27858877723777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2.8421709430404007E-14</v>
      </c>
      <c r="BZ92" s="14">
        <f>BY92*VLOOKUP('Données projet'!$B$12,Paramètres!$A$1:$I$89,3,0)*VLOOKUP('Données projet'!$B$12,Paramètres!$A$1:$I$89,5,0)</f>
        <v>2.0838797354372217E-14</v>
      </c>
      <c r="CA92" s="14">
        <f t="shared" si="93"/>
        <v>3.7575774393093487E-13</v>
      </c>
      <c r="CB92" s="22">
        <f t="shared" si="64"/>
        <v>6.9073897607190981E-13</v>
      </c>
      <c r="CC92" s="62">
        <f t="shared" si="65"/>
        <v>293.333333333334</v>
      </c>
      <c r="CD92" s="62">
        <f ca="1">AVERAGE(OFFSET($CC$3,0,0,'Données projet'!$E$12+1,1))-AVERAGE(OFFSET($H$3,0,0,'Données projet'!$E$12+1,1))</f>
        <v>155.96038817644694</v>
      </c>
      <c r="CE92" s="62">
        <f t="shared" si="94"/>
        <v>225.49641371517163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38.873144582101197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38.873144582101197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5.6843418860808015E-14</v>
      </c>
      <c r="CU92" s="18">
        <f>CT92*VLOOKUP('Données projet'!$B$13,Paramètres!$A$1:$I$89,3,0)*VLOOKUP('Données projet'!$B$13,Paramètres!$A$1:$I$89,5,0)</f>
        <v>3.7243808037601412E-14</v>
      </c>
      <c r="CV92" s="14">
        <f t="shared" si="95"/>
        <v>6.2767589361185393E-13</v>
      </c>
      <c r="CW92" s="22">
        <f t="shared" si="67"/>
        <v>1.1580684803728015E-12</v>
      </c>
      <c r="CX92" s="62">
        <f t="shared" si="68"/>
        <v>293.33333333333445</v>
      </c>
      <c r="CY92" s="62">
        <f ca="1">AVERAGE(OFFSET($CX$3,0,0,'Données projet'!$E$13+1,1))-AVERAGE(OFFSET($H$3,0,0,'Données projet'!$E$13+1,1))</f>
        <v>184.06691966531622</v>
      </c>
      <c r="CZ92" s="62">
        <f t="shared" si="96"/>
        <v>269.61868559913404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33.728504888687425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33.728504888687425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5.4</v>
      </c>
      <c r="DO92" s="13">
        <f>IF('Données projet'!$A$166&gt;35,DO91+DN92-DW91,IF(A92&lt;'Données projet'!$A$166,$DL$205^A92,IF(A92='Données projet'!$A$166,'Données projet'!$B$166,DO91+DN92-DW91)))</f>
        <v>269.59999999999985</v>
      </c>
      <c r="DP92" s="18">
        <f>DO92*VLOOKUP('Données projet'!$B$14,Paramètres!$A$1:$I$89,3,0)*VLOOKUP('Données projet'!$B$14,Paramètres!$A$1:$I$89,5,0)</f>
        <v>260.75711999999987</v>
      </c>
      <c r="DQ92" s="14">
        <f t="shared" si="97"/>
        <v>62.883738022168366</v>
      </c>
      <c r="DR92" s="22">
        <f t="shared" si="70"/>
        <v>563.67449438860956</v>
      </c>
      <c r="DS92" s="62">
        <f t="shared" si="71"/>
        <v>857.00782772194293</v>
      </c>
      <c r="DT92" s="62">
        <f ca="1">AVERAGE(OFFSET($DS$3,0,0,'Données projet'!$E$14+1,1))-AVERAGE(OFFSET($H$3,0,0,'Données projet'!$E$14+1,1))</f>
        <v>352.98835012800464</v>
      </c>
      <c r="DU92" s="62">
        <f t="shared" si="98"/>
        <v>244.45149244446094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29.697388522350344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29.697388522350344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330</v>
      </c>
      <c r="L93" s="13">
        <f>VLOOKUP(A93,'Données projet'!$A$35:$I$55,9,0)</f>
        <v>6.4</v>
      </c>
      <c r="M93" s="13">
        <f t="array" ref="M93">INDEX(L:L,MIN(IF(ISNUMBER(L93:L289),ROW(L93:L289),"")))</f>
        <v>6.4</v>
      </c>
      <c r="N93" s="14">
        <f>IF('Données projet'!$A$36&gt;35,N92+M93-V92,IF(A93&lt;'Données projet'!$A$36,$K$205^A93,IF(A93='Données projet'!$A$36,'Données projet'!$B$36,N92+M93-V92)))</f>
        <v>329.99999999999994</v>
      </c>
      <c r="O93" s="14">
        <f>N93*VLOOKUP('Données projet'!$B$9,Paramètres!$A$1:$I$89,3,0)*VLOOKUP('Données projet'!$B$9,Paramètres!$A$1:$I$89,5,0)</f>
        <v>298.58399999999995</v>
      </c>
      <c r="P93" s="14">
        <f t="shared" si="87"/>
        <v>70.879533797607607</v>
      </c>
      <c r="Q93" s="22">
        <f t="shared" si="54"/>
        <v>643.48232136416652</v>
      </c>
      <c r="R93" s="62">
        <f t="shared" si="55"/>
        <v>936.81565469749989</v>
      </c>
      <c r="S93" s="62">
        <f ca="1">AVERAGE(OFFSET($R$3,0,0,'Données projet'!$E$9+1,1))-AVERAGE(OFFSET($H$3,0,0,'Données projet'!$E$9+1,1))</f>
        <v>405.75542653954562</v>
      </c>
      <c r="T93" s="62">
        <f t="shared" si="88"/>
        <v>278.21741231699929</v>
      </c>
      <c r="U93" s="16">
        <f>IF(ISNA(VLOOKUP(A93,'Données projet'!$A$35:$I$55,3,0)),0,VLOOKUP(A93,'Données projet'!$A$35:$I$55,3,0))</f>
        <v>15</v>
      </c>
      <c r="V93" s="16">
        <f>IF(ISNA(VLOOKUP(A93,'Données projet'!$A$35:$I$55,4,0)),0,VLOOKUP(A93,'Données projet'!$A$35:$I$55,4,0))</f>
        <v>28</v>
      </c>
      <c r="W93" s="17">
        <f>IF(ISNA(VLOOKUP(A93,'Données projet'!$A$35:$I$55,5,0)),0%,VLOOKUP(A93,'Données projet'!$A$35:$I$55,5,0)*VLOOKUP('Données projet'!$B$9,Paramètres!$A$1:$I$89,7,0))</f>
        <v>0.34400000000000003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45.949746321405115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45.949746321405115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207</v>
      </c>
      <c r="AG93" s="13">
        <f>VLOOKUP(A93,'Données projet'!$A$61:$I$81,9,0)</f>
        <v>4.2</v>
      </c>
      <c r="AH93" s="13">
        <f t="array" ref="AH93">INDEX(AG:AG,MIN(IF(ISNUMBER(AG93:AG289),ROW(AG93:AG289),"")))</f>
        <v>4.2</v>
      </c>
      <c r="AI93" s="14">
        <f>IF('Données projet'!$A$62&gt;35,AI92+AH93-AQ92,IF(A93&lt;'Données projet'!$A$62,$AF$205^A93,IF(A93='Données projet'!$A$62,'Données projet'!$B$62,AI92+AH93-AQ92)))</f>
        <v>206.99999999999994</v>
      </c>
      <c r="AJ93" s="14">
        <f>AI93*VLOOKUP('Données projet'!$B$10,Paramètres!$A$1:$I$89,3,0)*VLOOKUP('Données projet'!$B$10,Paramètres!$A$1:$I$89,5,0)</f>
        <v>161.45999999999995</v>
      </c>
      <c r="AK93" s="14">
        <f t="shared" si="89"/>
        <v>41.171648186302534</v>
      </c>
      <c r="AL93" s="22">
        <f t="shared" si="58"/>
        <v>352.91678725781009</v>
      </c>
      <c r="AM93" s="62">
        <f t="shared" si="59"/>
        <v>646.2501205911434</v>
      </c>
      <c r="AN93" s="62">
        <f ca="1">AVERAGE(OFFSET($AM$3,0,0,'Données projet'!$E$10+1,1))-AVERAGE(OFFSET($H$3,0,0,'Données projet'!$E$10+1,1))</f>
        <v>216.57715548138577</v>
      </c>
      <c r="AO93" s="62">
        <f t="shared" si="90"/>
        <v>131.89900255449828</v>
      </c>
      <c r="AP93" s="16">
        <f>IF(ISNA(VLOOKUP(A93,'Données projet'!$A$61:$I$81,3,0)),0,VLOOKUP(A93,'Données projet'!$A$61:$I$81,3,0))</f>
        <v>14</v>
      </c>
      <c r="AQ93" s="16">
        <f>IF(ISNA(VLOOKUP(A93,'Données projet'!$A$61:$I$81,4,0)),0,VLOOKUP(A93,'Données projet'!$A$61:$I$81,4,0))</f>
        <v>14</v>
      </c>
      <c r="AR93" s="17">
        <f>IF(ISNA(VLOOKUP(A93,'Données projet'!$A$61:$I$81,5,0)),0%,VLOOKUP(A93,'Données projet'!$A$61:$I$81,5,0)*VLOOKUP('Données projet'!$B$10,Paramètres!$A$1:$I$89,7,0))</f>
        <v>0.34400000000000003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19.464588196064334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19.464588196064334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2.8421709430404007E-13</v>
      </c>
      <c r="BE93" s="14">
        <f>BD93*VLOOKUP('Données projet'!$B$11,Paramètres!$A$1:$I$89,3,0)*VLOOKUP('Données projet'!$B$11,Paramètres!$A$1:$I$89,5,0)</f>
        <v>2.2168933355715128E-13</v>
      </c>
      <c r="BF93" s="14">
        <f t="shared" si="91"/>
        <v>3.0356532905768293E-12</v>
      </c>
      <c r="BG93" s="22">
        <f t="shared" si="61"/>
        <v>5.6732050703666821E-12</v>
      </c>
      <c r="BH93" s="62">
        <f t="shared" si="62"/>
        <v>293.333333333339</v>
      </c>
      <c r="BI93" s="62">
        <f ca="1">AVERAGE(OFFSET($BH$3,0,0,'Données projet'!$E$11+1,1))-AVERAGE(OFFSET($H$3,0,0,'Données projet'!$E$11+1,1))</f>
        <v>314.33416150877952</v>
      </c>
      <c r="BJ93" s="62">
        <f t="shared" si="92"/>
        <v>283.48738729114024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99.292577425155628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99.292577425155628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2.8421709430404007E-14</v>
      </c>
      <c r="BZ93" s="14">
        <f>BY93*VLOOKUP('Données projet'!$B$12,Paramètres!$A$1:$I$89,3,0)*VLOOKUP('Données projet'!$B$12,Paramètres!$A$1:$I$89,5,0)</f>
        <v>2.0838797354372217E-14</v>
      </c>
      <c r="CA93" s="14">
        <f t="shared" si="93"/>
        <v>3.7575774393093487E-13</v>
      </c>
      <c r="CB93" s="22">
        <f t="shared" si="64"/>
        <v>6.9073897607190981E-13</v>
      </c>
      <c r="CC93" s="62">
        <f t="shared" si="65"/>
        <v>293.333333333334</v>
      </c>
      <c r="CD93" s="62">
        <f ca="1">AVERAGE(OFFSET($CC$3,0,0,'Données projet'!$E$12+1,1))-AVERAGE(OFFSET($H$3,0,0,'Données projet'!$E$12+1,1))</f>
        <v>155.96038817644694</v>
      </c>
      <c r="CE93" s="62">
        <f t="shared" si="94"/>
        <v>225.49641371517163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38.110865927123193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38.110865927123193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5.6843418860808015E-14</v>
      </c>
      <c r="CU93" s="18">
        <f>CT93*VLOOKUP('Données projet'!$B$13,Paramètres!$A$1:$I$89,3,0)*VLOOKUP('Données projet'!$B$13,Paramètres!$A$1:$I$89,5,0)</f>
        <v>3.7243808037601412E-14</v>
      </c>
      <c r="CV93" s="14">
        <f t="shared" si="95"/>
        <v>6.2767589361185393E-13</v>
      </c>
      <c r="CW93" s="22">
        <f t="shared" si="67"/>
        <v>1.1580684803728015E-12</v>
      </c>
      <c r="CX93" s="62">
        <f t="shared" si="68"/>
        <v>293.33333333333445</v>
      </c>
      <c r="CY93" s="62">
        <f ca="1">AVERAGE(OFFSET($CX$3,0,0,'Données projet'!$E$13+1,1))-AVERAGE(OFFSET($H$3,0,0,'Données projet'!$E$13+1,1))</f>
        <v>184.06691966531622</v>
      </c>
      <c r="CZ93" s="62">
        <f t="shared" si="96"/>
        <v>269.61868559913404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33.067109480176896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33.067109480176896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275</v>
      </c>
      <c r="DM93" s="13">
        <f>VLOOKUP(A93,'Données projet'!$A$165:$I$185,9,0)</f>
        <v>5.4</v>
      </c>
      <c r="DN93" s="13">
        <f t="array" ref="DN93">INDEX(DM:DM,MIN(IF(ISNUMBER(DM93:DM289),ROW(DM93:DM289),"")))</f>
        <v>5.4</v>
      </c>
      <c r="DO93" s="13">
        <f>IF('Données projet'!$A$166&gt;35,DO92+DN93-DW92,IF(A93&lt;'Données projet'!$A$166,$DL$205^A93,IF(A93='Données projet'!$A$166,'Données projet'!$B$166,DO92+DN93-DW92)))</f>
        <v>274.99999999999983</v>
      </c>
      <c r="DP93" s="18">
        <f>DO93*VLOOKUP('Données projet'!$B$14,Paramètres!$A$1:$I$89,3,0)*VLOOKUP('Données projet'!$B$14,Paramètres!$A$1:$I$89,5,0)</f>
        <v>265.97999999999985</v>
      </c>
      <c r="DQ93" s="14">
        <f t="shared" si="97"/>
        <v>63.995380422211589</v>
      </c>
      <c r="DR93" s="22">
        <f t="shared" si="70"/>
        <v>574.70712090201823</v>
      </c>
      <c r="DS93" s="62">
        <f t="shared" si="71"/>
        <v>868.04045423535149</v>
      </c>
      <c r="DT93" s="62">
        <f ca="1">AVERAGE(OFFSET($DS$3,0,0,'Données projet'!$E$14+1,1))-AVERAGE(OFFSET($H$3,0,0,'Données projet'!$E$14+1,1))</f>
        <v>352.98835012800464</v>
      </c>
      <c r="DU93" s="62">
        <f t="shared" si="98"/>
        <v>244.45149244446094</v>
      </c>
      <c r="DV93" s="16">
        <f>IF(ISNA(VLOOKUP(A93,'Données projet'!$A$165:$I$185,3,0)),0,VLOOKUP(A93,'Données projet'!$A$165:$I$185,3,0))</f>
        <v>15</v>
      </c>
      <c r="DW93" s="16">
        <f>IF(ISNA(VLOOKUP(A93,'Données projet'!$A$165:$I$185,4,0)),0,VLOOKUP(A93,'Données projet'!$A$165:$I$185,4,0))</f>
        <v>21</v>
      </c>
      <c r="DX93" s="17">
        <f>IF(ISNA(VLOOKUP(A93,'Données projet'!$A$165:$I$185,5,0)),0%,VLOOKUP(A93,'Données projet'!$A$165:$I$185,5,0)*VLOOKUP('Données projet'!$B$14,Paramètres!$A$1:$I$89,7,0))</f>
        <v>0.34400000000000003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36.839020757678242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36.839020757678242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6.2</v>
      </c>
      <c r="N94" s="14">
        <f>IF('Données projet'!$A$36&gt;35,N93+M94-V93,IF(A94&lt;'Données projet'!$A$36,$K$205^A94,IF(A94='Données projet'!$A$36,'Données projet'!$B$36,N93+M94-V93)))</f>
        <v>308.19999999999993</v>
      </c>
      <c r="O94" s="14">
        <f>N94*VLOOKUP('Données projet'!$B$9,Paramètres!$A$1:$I$89,3,0)*VLOOKUP('Données projet'!$B$9,Paramètres!$A$1:$I$89,5,0)</f>
        <v>278.85935999999992</v>
      </c>
      <c r="P94" s="14">
        <f t="shared" si="87"/>
        <v>66.725901622172387</v>
      </c>
      <c r="Q94" s="22">
        <f t="shared" si="54"/>
        <v>601.8943306586167</v>
      </c>
      <c r="R94" s="62">
        <f t="shared" si="55"/>
        <v>895.22766399195007</v>
      </c>
      <c r="S94" s="62">
        <f ca="1">AVERAGE(OFFSET($R$3,0,0,'Données projet'!$E$9+1,1))-AVERAGE(OFFSET($H$3,0,0,'Données projet'!$E$9+1,1))</f>
        <v>405.75542653954562</v>
      </c>
      <c r="T94" s="62">
        <f t="shared" si="88"/>
        <v>278.21741231699929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45.048699822620222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45.048699822620222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3.8</v>
      </c>
      <c r="AI94" s="14">
        <f>IF('Données projet'!$A$62&gt;35,AI93+AH94-AQ93,IF(A94&lt;'Données projet'!$A$62,$AF$205^A94,IF(A94='Données projet'!$A$62,'Données projet'!$B$62,AI93+AH94-AQ93)))</f>
        <v>196.79999999999995</v>
      </c>
      <c r="AJ94" s="14">
        <f>AI94*VLOOKUP('Données projet'!$B$10,Paramètres!$A$1:$I$89,3,0)*VLOOKUP('Données projet'!$B$10,Paramètres!$A$1:$I$89,5,0)</f>
        <v>153.50399999999996</v>
      </c>
      <c r="AK94" s="14">
        <f t="shared" si="89"/>
        <v>39.373808884365609</v>
      </c>
      <c r="AL94" s="22">
        <f t="shared" si="58"/>
        <v>335.92885047360335</v>
      </c>
      <c r="AM94" s="62">
        <f t="shared" si="59"/>
        <v>629.26218380693672</v>
      </c>
      <c r="AN94" s="62">
        <f ca="1">AVERAGE(OFFSET($AM$3,0,0,'Données projet'!$E$10+1,1))-AVERAGE(OFFSET($H$3,0,0,'Données projet'!$E$10+1,1))</f>
        <v>216.57715548138577</v>
      </c>
      <c r="AO94" s="62">
        <f t="shared" si="90"/>
        <v>131.89900255449828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19.082899493766028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19.082899493766028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2.8421709430404007E-13</v>
      </c>
      <c r="BE94" s="14">
        <f>BD94*VLOOKUP('Données projet'!$B$11,Paramètres!$A$1:$I$89,3,0)*VLOOKUP('Données projet'!$B$11,Paramètres!$A$1:$I$89,5,0)</f>
        <v>2.2168933355715128E-13</v>
      </c>
      <c r="BF94" s="14">
        <f t="shared" si="91"/>
        <v>3.0356532905768293E-12</v>
      </c>
      <c r="BG94" s="22">
        <f t="shared" si="61"/>
        <v>5.6732050703666821E-12</v>
      </c>
      <c r="BH94" s="62">
        <f t="shared" si="62"/>
        <v>293.333333333339</v>
      </c>
      <c r="BI94" s="62">
        <f ca="1">AVERAGE(OFFSET($BH$3,0,0,'Données projet'!$E$11+1,1))-AVERAGE(OFFSET($H$3,0,0,'Données projet'!$E$11+1,1))</f>
        <v>314.33416150877952</v>
      </c>
      <c r="BJ94" s="62">
        <f t="shared" si="92"/>
        <v>283.48738729114024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97.345510544340499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97.345510544340499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2.8421709430404007E-14</v>
      </c>
      <c r="BZ94" s="14">
        <f>BY94*VLOOKUP('Données projet'!$B$12,Paramètres!$A$1:$I$89,3,0)*VLOOKUP('Données projet'!$B$12,Paramètres!$A$1:$I$89,5,0)</f>
        <v>2.0838797354372217E-14</v>
      </c>
      <c r="CA94" s="14">
        <f t="shared" si="93"/>
        <v>3.7575774393093487E-13</v>
      </c>
      <c r="CB94" s="22">
        <f t="shared" si="64"/>
        <v>6.9073897607190981E-13</v>
      </c>
      <c r="CC94" s="62">
        <f t="shared" si="65"/>
        <v>293.333333333334</v>
      </c>
      <c r="CD94" s="62">
        <f ca="1">AVERAGE(OFFSET($CC$3,0,0,'Données projet'!$E$12+1,1))-AVERAGE(OFFSET($H$3,0,0,'Données projet'!$E$12+1,1))</f>
        <v>155.96038817644694</v>
      </c>
      <c r="CE94" s="62">
        <f t="shared" si="94"/>
        <v>225.49641371517163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37.363535091625238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37.363535091625238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5.6843418860808015E-14</v>
      </c>
      <c r="CU94" s="18">
        <f>CT94*VLOOKUP('Données projet'!$B$13,Paramètres!$A$1:$I$89,3,0)*VLOOKUP('Données projet'!$B$13,Paramètres!$A$1:$I$89,5,0)</f>
        <v>3.7243808037601412E-14</v>
      </c>
      <c r="CV94" s="14">
        <f t="shared" si="95"/>
        <v>6.2767589361185393E-13</v>
      </c>
      <c r="CW94" s="22">
        <f t="shared" si="67"/>
        <v>1.1580684803728015E-12</v>
      </c>
      <c r="CX94" s="62">
        <f t="shared" si="68"/>
        <v>293.33333333333445</v>
      </c>
      <c r="CY94" s="62">
        <f ca="1">AVERAGE(OFFSET($CX$3,0,0,'Données projet'!$E$13+1,1))-AVERAGE(OFFSET($H$3,0,0,'Données projet'!$E$13+1,1))</f>
        <v>184.06691966531622</v>
      </c>
      <c r="CZ94" s="62">
        <f t="shared" si="96"/>
        <v>269.61868559913404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32.418683632215895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32.418683632215895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5</v>
      </c>
      <c r="DO94" s="13">
        <f>IF('Données projet'!$A$166&gt;35,DO93+DN94-DW93,IF(A94&lt;'Données projet'!$A$166,$DL$205^A94,IF(A94='Données projet'!$A$166,'Données projet'!$B$166,DO93+DN94-DW93)))</f>
        <v>258.99999999999983</v>
      </c>
      <c r="DP94" s="18">
        <f>DO94*VLOOKUP('Données projet'!$B$14,Paramètres!$A$1:$I$89,3,0)*VLOOKUP('Données projet'!$B$14,Paramètres!$A$1:$I$89,5,0)</f>
        <v>250.50479999999985</v>
      </c>
      <c r="DQ94" s="14">
        <f t="shared" si="97"/>
        <v>60.694023481225365</v>
      </c>
      <c r="DR94" s="22">
        <f t="shared" si="70"/>
        <v>542.00461756313382</v>
      </c>
      <c r="DS94" s="62">
        <f t="shared" si="71"/>
        <v>835.33795089646719</v>
      </c>
      <c r="DT94" s="62">
        <f ca="1">AVERAGE(OFFSET($DS$3,0,0,'Données projet'!$E$14+1,1))-AVERAGE(OFFSET($H$3,0,0,'Données projet'!$E$14+1,1))</f>
        <v>352.98835012800464</v>
      </c>
      <c r="DU94" s="62">
        <f t="shared" si="98"/>
        <v>244.45149244446094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36.116630030204149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36.116630030204149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6.2</v>
      </c>
      <c r="N95" s="14">
        <f>IF('Données projet'!$A$36&gt;35,N94+M95-V94,IF(A95&lt;'Données projet'!$A$36,$K$205^A95,IF(A95='Données projet'!$A$36,'Données projet'!$B$36,N94+M95-V94)))</f>
        <v>314.39999999999992</v>
      </c>
      <c r="O95" s="14">
        <f>N95*VLOOKUP('Données projet'!$B$9,Paramètres!$A$1:$I$89,3,0)*VLOOKUP('Données projet'!$B$9,Paramètres!$A$1:$I$89,5,0)</f>
        <v>284.46911999999992</v>
      </c>
      <c r="P95" s="14">
        <f t="shared" si="87"/>
        <v>67.91059023737904</v>
      </c>
      <c r="Q95" s="22">
        <f t="shared" si="54"/>
        <v>613.72799533010163</v>
      </c>
      <c r="R95" s="62">
        <f t="shared" si="55"/>
        <v>907.06132866343501</v>
      </c>
      <c r="S95" s="62">
        <f ca="1">AVERAGE(OFFSET($R$3,0,0,'Données projet'!$E$9+1,1))-AVERAGE(OFFSET($H$3,0,0,'Données projet'!$E$9+1,1))</f>
        <v>405.75542653954562</v>
      </c>
      <c r="T95" s="62">
        <f t="shared" si="88"/>
        <v>278.21741231699929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44.165322296092405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44.165322296092405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3.8</v>
      </c>
      <c r="AI95" s="14">
        <f>IF('Données projet'!$A$62&gt;35,AI94+AH95-AQ94,IF(A95&lt;'Données projet'!$A$62,$AF$205^A95,IF(A95='Données projet'!$A$62,'Données projet'!$B$62,AI94+AH95-AQ94)))</f>
        <v>200.59999999999997</v>
      </c>
      <c r="AJ95" s="14">
        <f>AI95*VLOOKUP('Données projet'!$B$10,Paramètres!$A$1:$I$89,3,0)*VLOOKUP('Données projet'!$B$10,Paramètres!$A$1:$I$89,5,0)</f>
        <v>156.46799999999999</v>
      </c>
      <c r="AK95" s="14">
        <f t="shared" si="89"/>
        <v>40.044830928949132</v>
      </c>
      <c r="AL95" s="22">
        <f t="shared" si="58"/>
        <v>342.25984720125302</v>
      </c>
      <c r="AM95" s="62">
        <f t="shared" si="59"/>
        <v>635.59318053458628</v>
      </c>
      <c r="AN95" s="62">
        <f ca="1">AVERAGE(OFFSET($AM$3,0,0,'Données projet'!$E$10+1,1))-AVERAGE(OFFSET($H$3,0,0,'Données projet'!$E$10+1,1))</f>
        <v>216.57715548138577</v>
      </c>
      <c r="AO95" s="62">
        <f t="shared" si="90"/>
        <v>131.89900255449828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18.70869547411267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18.70869547411267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2.8421709430404007E-13</v>
      </c>
      <c r="BE95" s="14">
        <f>BD95*VLOOKUP('Données projet'!$B$11,Paramètres!$A$1:$I$89,3,0)*VLOOKUP('Données projet'!$B$11,Paramètres!$A$1:$I$89,5,0)</f>
        <v>2.2168933355715128E-13</v>
      </c>
      <c r="BF95" s="14">
        <f t="shared" si="91"/>
        <v>3.0356532905768293E-12</v>
      </c>
      <c r="BG95" s="22">
        <f t="shared" si="61"/>
        <v>5.6732050703666821E-12</v>
      </c>
      <c r="BH95" s="62">
        <f t="shared" si="62"/>
        <v>293.333333333339</v>
      </c>
      <c r="BI95" s="62">
        <f ca="1">AVERAGE(OFFSET($BH$3,0,0,'Données projet'!$E$11+1,1))-AVERAGE(OFFSET($H$3,0,0,'Données projet'!$E$11+1,1))</f>
        <v>314.33416150877952</v>
      </c>
      <c r="BJ95" s="62">
        <f t="shared" si="92"/>
        <v>283.48738729114024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95.436624457464632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95.436624457464632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2.8421709430404007E-14</v>
      </c>
      <c r="BZ95" s="14">
        <f>BY95*VLOOKUP('Données projet'!$B$12,Paramètres!$A$1:$I$89,3,0)*VLOOKUP('Données projet'!$B$12,Paramètres!$A$1:$I$89,5,0)</f>
        <v>2.0838797354372217E-14</v>
      </c>
      <c r="CA95" s="14">
        <f t="shared" si="93"/>
        <v>3.7575774393093487E-13</v>
      </c>
      <c r="CB95" s="22">
        <f t="shared" si="64"/>
        <v>6.9073897607190981E-13</v>
      </c>
      <c r="CC95" s="62">
        <f t="shared" si="65"/>
        <v>293.333333333334</v>
      </c>
      <c r="CD95" s="62">
        <f ca="1">AVERAGE(OFFSET($CC$3,0,0,'Données projet'!$E$12+1,1))-AVERAGE(OFFSET($H$3,0,0,'Données projet'!$E$12+1,1))</f>
        <v>155.96038817644694</v>
      </c>
      <c r="CE95" s="62">
        <f t="shared" si="94"/>
        <v>225.49641371517163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36.630858957984593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36.630858957984593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5.6843418860808015E-14</v>
      </c>
      <c r="CU95" s="18">
        <f>CT95*VLOOKUP('Données projet'!$B$13,Paramètres!$A$1:$I$89,3,0)*VLOOKUP('Données projet'!$B$13,Paramètres!$A$1:$I$89,5,0)</f>
        <v>3.7243808037601412E-14</v>
      </c>
      <c r="CV95" s="14">
        <f t="shared" si="95"/>
        <v>6.2767589361185393E-13</v>
      </c>
      <c r="CW95" s="22">
        <f t="shared" si="67"/>
        <v>1.1580684803728015E-12</v>
      </c>
      <c r="CX95" s="62">
        <f t="shared" si="68"/>
        <v>293.33333333333445</v>
      </c>
      <c r="CY95" s="62">
        <f ca="1">AVERAGE(OFFSET($CX$3,0,0,'Données projet'!$E$13+1,1))-AVERAGE(OFFSET($H$3,0,0,'Données projet'!$E$13+1,1))</f>
        <v>184.06691966531622</v>
      </c>
      <c r="CZ95" s="62">
        <f t="shared" si="96"/>
        <v>269.61868559913404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31.782973019632692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31.782973019632692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5</v>
      </c>
      <c r="DO95" s="13">
        <f>IF('Données projet'!$A$166&gt;35,DO94+DN95-DW94,IF(A95&lt;'Données projet'!$A$166,$DL$205^A95,IF(A95='Données projet'!$A$166,'Données projet'!$B$166,DO94+DN95-DW94)))</f>
        <v>263.99999999999983</v>
      </c>
      <c r="DP95" s="18">
        <f>DO95*VLOOKUP('Données projet'!$B$14,Paramètres!$A$1:$I$89,3,0)*VLOOKUP('Données projet'!$B$14,Paramètres!$A$1:$I$89,5,0)</f>
        <v>255.34079999999983</v>
      </c>
      <c r="DQ95" s="14">
        <f t="shared" si="97"/>
        <v>61.728182021951838</v>
      </c>
      <c r="DR95" s="22">
        <f t="shared" si="70"/>
        <v>552.22847702156571</v>
      </c>
      <c r="DS95" s="62">
        <f t="shared" si="71"/>
        <v>845.56181035489908</v>
      </c>
      <c r="DT95" s="62">
        <f ca="1">AVERAGE(OFFSET($DS$3,0,0,'Données projet'!$E$14+1,1))-AVERAGE(OFFSET($H$3,0,0,'Données projet'!$E$14+1,1))</f>
        <v>352.98835012800464</v>
      </c>
      <c r="DU95" s="62">
        <f t="shared" si="98"/>
        <v>244.45149244446094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35.408404944280981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35.408404944280981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6.2</v>
      </c>
      <c r="N96" s="14">
        <f>IF('Données projet'!$A$36&gt;35,N95+M96-V95,IF(A96&lt;'Données projet'!$A$36,$K$205^A96,IF(A96='Données projet'!$A$36,'Données projet'!$B$36,N95+M96-V95)))</f>
        <v>320.59999999999991</v>
      </c>
      <c r="O96" s="14">
        <f>N96*VLOOKUP('Données projet'!$B$9,Paramètres!$A$1:$I$89,3,0)*VLOOKUP('Données projet'!$B$9,Paramètres!$A$1:$I$89,5,0)</f>
        <v>290.07887999999991</v>
      </c>
      <c r="P96" s="14">
        <f t="shared" si="87"/>
        <v>69.092562427360406</v>
      </c>
      <c r="Q96" s="22">
        <f t="shared" si="54"/>
        <v>625.55692889431919</v>
      </c>
      <c r="R96" s="62">
        <f t="shared" si="55"/>
        <v>918.89026222765256</v>
      </c>
      <c r="S96" s="62">
        <f ca="1">AVERAGE(OFFSET($R$3,0,0,'Données projet'!$E$9+1,1))-AVERAGE(OFFSET($H$3,0,0,'Données projet'!$E$9+1,1))</f>
        <v>405.75542653954562</v>
      </c>
      <c r="T96" s="62">
        <f t="shared" si="88"/>
        <v>278.21741231699929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43.299267264052709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43.299267264052709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3.8</v>
      </c>
      <c r="AI96" s="14">
        <f>IF('Données projet'!$A$62&gt;35,AI95+AH96-AQ95,IF(A96&lt;'Données projet'!$A$62,$AF$205^A96,IF(A96='Données projet'!$A$62,'Données projet'!$B$62,AI95+AH96-AQ95)))</f>
        <v>204.39999999999998</v>
      </c>
      <c r="AJ96" s="14">
        <f>AI96*VLOOKUP('Données projet'!$B$10,Paramètres!$A$1:$I$89,3,0)*VLOOKUP('Données projet'!$B$10,Paramètres!$A$1:$I$89,5,0)</f>
        <v>159.43199999999999</v>
      </c>
      <c r="AK96" s="14">
        <f t="shared" si="89"/>
        <v>40.714374916553723</v>
      </c>
      <c r="AL96" s="22">
        <f t="shared" si="58"/>
        <v>348.58826964633107</v>
      </c>
      <c r="AM96" s="62">
        <f t="shared" si="59"/>
        <v>641.92160297966439</v>
      </c>
      <c r="AN96" s="62">
        <f ca="1">AVERAGE(OFFSET($AM$3,0,0,'Données projet'!$E$10+1,1))-AVERAGE(OFFSET($H$3,0,0,'Données projet'!$E$10+1,1))</f>
        <v>216.57715548138577</v>
      </c>
      <c r="AO96" s="62">
        <f t="shared" si="90"/>
        <v>131.89900255449828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18.341829367042799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18.341829367042799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2.8421709430404007E-13</v>
      </c>
      <c r="BE96" s="14">
        <f>BD96*VLOOKUP('Données projet'!$B$11,Paramètres!$A$1:$I$89,3,0)*VLOOKUP('Données projet'!$B$11,Paramètres!$A$1:$I$89,5,0)</f>
        <v>2.2168933355715128E-13</v>
      </c>
      <c r="BF96" s="14">
        <f t="shared" si="91"/>
        <v>3.0356532905768293E-12</v>
      </c>
      <c r="BG96" s="22">
        <f t="shared" si="61"/>
        <v>5.6732050703666821E-12</v>
      </c>
      <c r="BH96" s="62">
        <f t="shared" si="62"/>
        <v>293.333333333339</v>
      </c>
      <c r="BI96" s="62">
        <f ca="1">AVERAGE(OFFSET($BH$3,0,0,'Données projet'!$E$11+1,1))-AVERAGE(OFFSET($H$3,0,0,'Données projet'!$E$11+1,1))</f>
        <v>314.33416150877952</v>
      </c>
      <c r="BJ96" s="62">
        <f t="shared" si="92"/>
        <v>283.48738729114024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93.565170462446844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93.565170462446844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2.8421709430404007E-14</v>
      </c>
      <c r="BZ96" s="14">
        <f>BY96*VLOOKUP('Données projet'!$B$12,Paramètres!$A$1:$I$89,3,0)*VLOOKUP('Données projet'!$B$12,Paramètres!$A$1:$I$89,5,0)</f>
        <v>2.0838797354372217E-14</v>
      </c>
      <c r="CA96" s="14">
        <f t="shared" si="93"/>
        <v>3.7575774393093487E-13</v>
      </c>
      <c r="CB96" s="22">
        <f t="shared" si="64"/>
        <v>6.9073897607190981E-13</v>
      </c>
      <c r="CC96" s="62">
        <f t="shared" si="65"/>
        <v>293.333333333334</v>
      </c>
      <c r="CD96" s="62">
        <f ca="1">AVERAGE(OFFSET($CC$3,0,0,'Données projet'!$E$12+1,1))-AVERAGE(OFFSET($H$3,0,0,'Données projet'!$E$12+1,1))</f>
        <v>155.96038817644694</v>
      </c>
      <c r="CE96" s="62">
        <f t="shared" si="94"/>
        <v>225.49641371517163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35.912550156436332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35.912550156436332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5.6843418860808015E-14</v>
      </c>
      <c r="CU96" s="18">
        <f>CT96*VLOOKUP('Données projet'!$B$13,Paramètres!$A$1:$I$89,3,0)*VLOOKUP('Données projet'!$B$13,Paramètres!$A$1:$I$89,5,0)</f>
        <v>3.7243808037601412E-14</v>
      </c>
      <c r="CV96" s="14">
        <f t="shared" si="95"/>
        <v>6.2767589361185393E-13</v>
      </c>
      <c r="CW96" s="22">
        <f t="shared" si="67"/>
        <v>1.1580684803728015E-12</v>
      </c>
      <c r="CX96" s="62">
        <f t="shared" si="68"/>
        <v>293.33333333333445</v>
      </c>
      <c r="CY96" s="62">
        <f ca="1">AVERAGE(OFFSET($CX$3,0,0,'Données projet'!$E$13+1,1))-AVERAGE(OFFSET($H$3,0,0,'Données projet'!$E$13+1,1))</f>
        <v>184.06691966531622</v>
      </c>
      <c r="CZ96" s="62">
        <f t="shared" si="96"/>
        <v>269.61868559913404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31.159728304417058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31.159728304417058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5</v>
      </c>
      <c r="DO96" s="13">
        <f>IF('Données projet'!$A$166&gt;35,DO95+DN96-DW95,IF(A96&lt;'Données projet'!$A$166,$DL$205^A96,IF(A96='Données projet'!$A$166,'Données projet'!$B$166,DO95+DN96-DW95)))</f>
        <v>268.99999999999983</v>
      </c>
      <c r="DP96" s="18">
        <f>DO96*VLOOKUP('Données projet'!$B$14,Paramètres!$A$1:$I$89,3,0)*VLOOKUP('Données projet'!$B$14,Paramètres!$A$1:$I$89,5,0)</f>
        <v>260.17679999999984</v>
      </c>
      <c r="DQ96" s="14">
        <f t="shared" si="97"/>
        <v>62.760063080404642</v>
      </c>
      <c r="DR96" s="22">
        <f t="shared" si="70"/>
        <v>562.44836986503776</v>
      </c>
      <c r="DS96" s="62">
        <f t="shared" si="71"/>
        <v>855.78170319837113</v>
      </c>
      <c r="DT96" s="62">
        <f ca="1">AVERAGE(OFFSET($DS$3,0,0,'Données projet'!$E$14+1,1))-AVERAGE(OFFSET($H$3,0,0,'Données projet'!$E$14+1,1))</f>
        <v>352.98835012800464</v>
      </c>
      <c r="DU96" s="62">
        <f t="shared" si="98"/>
        <v>244.45149244446094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34.71406772031812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34.71406772031812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6.2</v>
      </c>
      <c r="N97" s="14">
        <f>IF('Données projet'!$A$36&gt;35,N96+M97-V96,IF(A97&lt;'Données projet'!$A$36,$K$205^A97,IF(A97='Données projet'!$A$36,'Données projet'!$B$36,N96+M97-V96)))</f>
        <v>326.7999999999999</v>
      </c>
      <c r="O97" s="14">
        <f>N97*VLOOKUP('Données projet'!$B$9,Paramètres!$A$1:$I$89,3,0)*VLOOKUP('Données projet'!$B$9,Paramètres!$A$1:$I$89,5,0)</f>
        <v>295.68863999999991</v>
      </c>
      <c r="P97" s="14">
        <f t="shared" si="87"/>
        <v>70.271876780519747</v>
      </c>
      <c r="Q97" s="22">
        <f t="shared" si="54"/>
        <v>637.3812333927383</v>
      </c>
      <c r="R97" s="62">
        <f t="shared" si="55"/>
        <v>930.71456672607155</v>
      </c>
      <c r="S97" s="62">
        <f ca="1">AVERAGE(OFFSET($R$3,0,0,'Données projet'!$E$9+1,1))-AVERAGE(OFFSET($H$3,0,0,'Données projet'!$E$9+1,1))</f>
        <v>405.75542653954562</v>
      </c>
      <c r="T97" s="62">
        <f t="shared" si="88"/>
        <v>278.21741231699929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42.4501950429499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42.4501950429499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3.8</v>
      </c>
      <c r="AI97" s="14">
        <f>IF('Données projet'!$A$62&gt;35,AI96+AH97-AQ96,IF(A97&lt;'Données projet'!$A$62,$AF$205^A97,IF(A97='Données projet'!$A$62,'Données projet'!$B$62,AI96+AH97-AQ96)))</f>
        <v>208.2</v>
      </c>
      <c r="AJ97" s="14">
        <f>AI97*VLOOKUP('Données projet'!$B$10,Paramètres!$A$1:$I$89,3,0)*VLOOKUP('Données projet'!$B$10,Paramètres!$A$1:$I$89,5,0)</f>
        <v>162.39599999999999</v>
      </c>
      <c r="AK97" s="14">
        <f t="shared" si="89"/>
        <v>41.382471494629698</v>
      </c>
      <c r="AL97" s="22">
        <f t="shared" si="58"/>
        <v>354.91417118648002</v>
      </c>
      <c r="AM97" s="62">
        <f t="shared" si="59"/>
        <v>648.24750451981333</v>
      </c>
      <c r="AN97" s="62">
        <f ca="1">AVERAGE(OFFSET($AM$3,0,0,'Données projet'!$E$10+1,1))-AVERAGE(OFFSET($H$3,0,0,'Données projet'!$E$10+1,1))</f>
        <v>216.57715548138577</v>
      </c>
      <c r="AO97" s="62">
        <f t="shared" si="90"/>
        <v>131.89900255449828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17.982157280566337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17.982157280566337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2.8421709430404007E-13</v>
      </c>
      <c r="BE97" s="14">
        <f>BD97*VLOOKUP('Données projet'!$B$11,Paramètres!$A$1:$I$89,3,0)*VLOOKUP('Données projet'!$B$11,Paramètres!$A$1:$I$89,5,0)</f>
        <v>2.2168933355715128E-13</v>
      </c>
      <c r="BF97" s="14">
        <f t="shared" si="91"/>
        <v>3.0356532905768293E-12</v>
      </c>
      <c r="BG97" s="22">
        <f t="shared" si="61"/>
        <v>5.6732050703666821E-12</v>
      </c>
      <c r="BH97" s="62">
        <f t="shared" si="62"/>
        <v>293.333333333339</v>
      </c>
      <c r="BI97" s="62">
        <f ca="1">AVERAGE(OFFSET($BH$3,0,0,'Données projet'!$E$11+1,1))-AVERAGE(OFFSET($H$3,0,0,'Données projet'!$E$11+1,1))</f>
        <v>314.33416150877952</v>
      </c>
      <c r="BJ97" s="62">
        <f t="shared" si="92"/>
        <v>283.48738729114024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91.730414538797135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91.730414538797135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2.8421709430404007E-14</v>
      </c>
      <c r="BZ97" s="14">
        <f>BY97*VLOOKUP('Données projet'!$B$12,Paramètres!$A$1:$I$89,3,0)*VLOOKUP('Données projet'!$B$12,Paramètres!$A$1:$I$89,5,0)</f>
        <v>2.0838797354372217E-14</v>
      </c>
      <c r="CA97" s="14">
        <f t="shared" si="93"/>
        <v>3.7575774393093487E-13</v>
      </c>
      <c r="CB97" s="22">
        <f t="shared" si="64"/>
        <v>6.9073897607190981E-13</v>
      </c>
      <c r="CC97" s="62">
        <f t="shared" si="65"/>
        <v>293.333333333334</v>
      </c>
      <c r="CD97" s="62">
        <f ca="1">AVERAGE(OFFSET($CC$3,0,0,'Données projet'!$E$12+1,1))-AVERAGE(OFFSET($H$3,0,0,'Données projet'!$E$12+1,1))</f>
        <v>155.96038817644694</v>
      </c>
      <c r="CE97" s="62">
        <f t="shared" si="94"/>
        <v>225.49641371517163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35.208326952361318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35.208326952361318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5.6843418860808015E-14</v>
      </c>
      <c r="CU97" s="18">
        <f>CT97*VLOOKUP('Données projet'!$B$13,Paramètres!$A$1:$I$89,3,0)*VLOOKUP('Données projet'!$B$13,Paramètres!$A$1:$I$89,5,0)</f>
        <v>3.7243808037601412E-14</v>
      </c>
      <c r="CV97" s="14">
        <f t="shared" si="95"/>
        <v>6.2767589361185393E-13</v>
      </c>
      <c r="CW97" s="22">
        <f t="shared" si="67"/>
        <v>1.1580684803728015E-12</v>
      </c>
      <c r="CX97" s="62">
        <f t="shared" si="68"/>
        <v>293.33333333333445</v>
      </c>
      <c r="CY97" s="62">
        <f ca="1">AVERAGE(OFFSET($CX$3,0,0,'Données projet'!$E$13+1,1))-AVERAGE(OFFSET($H$3,0,0,'Données projet'!$E$13+1,1))</f>
        <v>184.06691966531622</v>
      </c>
      <c r="CZ97" s="62">
        <f t="shared" si="96"/>
        <v>269.61868559913404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30.548705037925064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30.548705037925064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5</v>
      </c>
      <c r="DO97" s="13">
        <f>IF('Données projet'!$A$166&gt;35,DO96+DN97-DW96,IF(A97&lt;'Données projet'!$A$166,$DL$205^A97,IF(A97='Données projet'!$A$166,'Données projet'!$B$166,DO96+DN97-DW96)))</f>
        <v>273.99999999999983</v>
      </c>
      <c r="DP97" s="18">
        <f>DO97*VLOOKUP('Données projet'!$B$14,Paramètres!$A$1:$I$89,3,0)*VLOOKUP('Données projet'!$B$14,Paramètres!$A$1:$I$89,5,0)</f>
        <v>265.0127999999998</v>
      </c>
      <c r="DQ97" s="14">
        <f t="shared" si="97"/>
        <v>63.789713870852729</v>
      </c>
      <c r="DR97" s="22">
        <f t="shared" si="70"/>
        <v>572.66437832506801</v>
      </c>
      <c r="DS97" s="62">
        <f t="shared" si="71"/>
        <v>865.99771165840139</v>
      </c>
      <c r="DT97" s="62">
        <f ca="1">AVERAGE(OFFSET($DS$3,0,0,'Données projet'!$E$14+1,1))-AVERAGE(OFFSET($H$3,0,0,'Données projet'!$E$14+1,1))</f>
        <v>352.98835012800464</v>
      </c>
      <c r="DU97" s="62">
        <f t="shared" si="98"/>
        <v>244.45149244446094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34.03334602581328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34.03334602581328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333</v>
      </c>
      <c r="L98" s="13">
        <f>VLOOKUP(A98,'Données projet'!$A$35:$I$55,9,0)</f>
        <v>6.2</v>
      </c>
      <c r="M98" s="13">
        <f t="array" ref="M98">INDEX(L:L,MIN(IF(ISNUMBER(L98:L294),ROW(L98:L294),"")))</f>
        <v>6.2</v>
      </c>
      <c r="N98" s="14">
        <f>IF('Données projet'!$A$36&gt;35,N97+M98-V97,IF(A98&lt;'Données projet'!$A$36,$K$205^A98,IF(A98='Données projet'!$A$36,'Données projet'!$B$36,N97+M98-V97)))</f>
        <v>332.99999999999989</v>
      </c>
      <c r="O98" s="14">
        <f>N98*VLOOKUP('Données projet'!$B$9,Paramètres!$A$1:$I$89,3,0)*VLOOKUP('Données projet'!$B$9,Paramètres!$A$1:$I$89,5,0)</f>
        <v>301.2983999999999</v>
      </c>
      <c r="P98" s="14">
        <f t="shared" si="87"/>
        <v>71.448589534990518</v>
      </c>
      <c r="Q98" s="22">
        <f t="shared" si="54"/>
        <v>649.20100677344158</v>
      </c>
      <c r="R98" s="62">
        <f t="shared" si="55"/>
        <v>942.53434010677483</v>
      </c>
      <c r="S98" s="62">
        <f ca="1">AVERAGE(OFFSET($R$3,0,0,'Données projet'!$E$9+1,1))-AVERAGE(OFFSET($H$3,0,0,'Données projet'!$E$9+1,1))</f>
        <v>405.75542653954562</v>
      </c>
      <c r="T98" s="62">
        <f t="shared" si="88"/>
        <v>278.21741231699929</v>
      </c>
      <c r="U98" s="16">
        <f>IF(ISNA(VLOOKUP(A98,'Données projet'!$A$35:$I$55,3,0)),0,VLOOKUP(A98,'Données projet'!$A$35:$I$55,3,0))</f>
        <v>16</v>
      </c>
      <c r="V98" s="16">
        <f>IF(ISNA(VLOOKUP(A98,'Données projet'!$A$35:$I$55,4,0)),0,VLOOKUP(A98,'Données projet'!$A$35:$I$55,4,0))</f>
        <v>27</v>
      </c>
      <c r="W98" s="17">
        <f>IF(ISNA(VLOOKUP(A98,'Données projet'!$A$35:$I$55,5,0)),0%,VLOOKUP(A98,'Données projet'!$A$35:$I$55,5,0)*VLOOKUP('Données projet'!$B$9,Paramètres!$A$1:$I$89,7,0))</f>
        <v>0.34400000000000003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50.907905129460332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50.907905129460332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212</v>
      </c>
      <c r="AG98" s="13">
        <f>VLOOKUP(A98,'Données projet'!$A$61:$I$81,9,0)</f>
        <v>3.8</v>
      </c>
      <c r="AH98" s="13">
        <f t="array" ref="AH98">INDEX(AG:AG,MIN(IF(ISNUMBER(AG98:AG294),ROW(AG98:AG294),"")))</f>
        <v>3.8</v>
      </c>
      <c r="AI98" s="14">
        <f>IF('Données projet'!$A$62&gt;35,AI97+AH98-AQ97,IF(A98&lt;'Données projet'!$A$62,$AF$205^A98,IF(A98='Données projet'!$A$62,'Données projet'!$B$62,AI97+AH98-AQ97)))</f>
        <v>212</v>
      </c>
      <c r="AJ98" s="14">
        <f>AI98*VLOOKUP('Données projet'!$B$10,Paramètres!$A$1:$I$89,3,0)*VLOOKUP('Données projet'!$B$10,Paramètres!$A$1:$I$89,5,0)</f>
        <v>165.36</v>
      </c>
      <c r="AK98" s="14">
        <f t="shared" si="89"/>
        <v>42.04915012784209</v>
      </c>
      <c r="AL98" s="22">
        <f t="shared" si="58"/>
        <v>361.23760313932502</v>
      </c>
      <c r="AM98" s="62">
        <f t="shared" si="59"/>
        <v>654.57093647265833</v>
      </c>
      <c r="AN98" s="62">
        <f ca="1">AVERAGE(OFFSET($AM$3,0,0,'Données projet'!$E$10+1,1))-AVERAGE(OFFSET($H$3,0,0,'Données projet'!$E$10+1,1))</f>
        <v>216.57715548138577</v>
      </c>
      <c r="AO98" s="62">
        <f t="shared" si="90"/>
        <v>131.89900255449828</v>
      </c>
      <c r="AP98" s="16">
        <f>IF(ISNA(VLOOKUP(A98,'Données projet'!$A$61:$I$81,3,0)),0,VLOOKUP(A98,'Données projet'!$A$61:$I$81,3,0))</f>
        <v>15</v>
      </c>
      <c r="AQ98" s="16">
        <f>IF(ISNA(VLOOKUP(A98,'Données projet'!$A$61:$I$81,4,0)),0,VLOOKUP(A98,'Données projet'!$A$61:$I$81,4,0))</f>
        <v>14</v>
      </c>
      <c r="AR98" s="17">
        <f>IF(ISNA(VLOOKUP(A98,'Données projet'!$A$61:$I$81,5,0)),0%,VLOOKUP(A98,'Données projet'!$A$61:$I$81,5,0)*VLOOKUP('Données projet'!$B$10,Paramètres!$A$1:$I$89,7,0))</f>
        <v>0.34400000000000003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21.782215515635308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21.782215515635308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2.8421709430404007E-13</v>
      </c>
      <c r="BE98" s="14">
        <f>BD98*VLOOKUP('Données projet'!$B$11,Paramètres!$A$1:$I$89,3,0)*VLOOKUP('Données projet'!$B$11,Paramètres!$A$1:$I$89,5,0)</f>
        <v>2.2168933355715128E-13</v>
      </c>
      <c r="BF98" s="14">
        <f t="shared" si="91"/>
        <v>3.0356532905768293E-12</v>
      </c>
      <c r="BG98" s="22">
        <f t="shared" si="61"/>
        <v>5.6732050703666821E-12</v>
      </c>
      <c r="BH98" s="62">
        <f t="shared" si="62"/>
        <v>293.333333333339</v>
      </c>
      <c r="BI98" s="62">
        <f ca="1">AVERAGE(OFFSET($BH$3,0,0,'Données projet'!$E$11+1,1))-AVERAGE(OFFSET($H$3,0,0,'Données projet'!$E$11+1,1))</f>
        <v>314.33416150877952</v>
      </c>
      <c r="BJ98" s="62">
        <f t="shared" si="92"/>
        <v>283.48738729114024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89.931637059719591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89.931637059719591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2.8421709430404007E-14</v>
      </c>
      <c r="BZ98" s="14">
        <f>BY98*VLOOKUP('Données projet'!$B$12,Paramètres!$A$1:$I$89,3,0)*VLOOKUP('Données projet'!$B$12,Paramètres!$A$1:$I$89,5,0)</f>
        <v>2.0838797354372217E-14</v>
      </c>
      <c r="CA98" s="14">
        <f t="shared" si="93"/>
        <v>3.7575774393093487E-13</v>
      </c>
      <c r="CB98" s="22">
        <f t="shared" si="64"/>
        <v>6.9073897607190981E-13</v>
      </c>
      <c r="CC98" s="62">
        <f t="shared" si="65"/>
        <v>293.333333333334</v>
      </c>
      <c r="CD98" s="62">
        <f ca="1">AVERAGE(OFFSET($CC$3,0,0,'Données projet'!$E$12+1,1))-AVERAGE(OFFSET($H$3,0,0,'Données projet'!$E$12+1,1))</f>
        <v>155.96038817644694</v>
      </c>
      <c r="CE98" s="62">
        <f t="shared" si="94"/>
        <v>225.49641371517163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34.517913135784475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34.517913135784475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5.6843418860808015E-14</v>
      </c>
      <c r="CU98" s="18">
        <f>CT98*VLOOKUP('Données projet'!$B$13,Paramètres!$A$1:$I$89,3,0)*VLOOKUP('Données projet'!$B$13,Paramètres!$A$1:$I$89,5,0)</f>
        <v>3.7243808037601412E-14</v>
      </c>
      <c r="CV98" s="14">
        <f t="shared" si="95"/>
        <v>6.2767589361185393E-13</v>
      </c>
      <c r="CW98" s="22">
        <f t="shared" si="67"/>
        <v>1.1580684803728015E-12</v>
      </c>
      <c r="CX98" s="62">
        <f t="shared" si="68"/>
        <v>293.33333333333445</v>
      </c>
      <c r="CY98" s="62">
        <f ca="1">AVERAGE(OFFSET($CX$3,0,0,'Données projet'!$E$13+1,1))-AVERAGE(OFFSET($H$3,0,0,'Données projet'!$E$13+1,1))</f>
        <v>184.06691966531622</v>
      </c>
      <c r="CZ98" s="62">
        <f t="shared" si="96"/>
        <v>269.61868559913404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29.949663565001583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29.949663565001583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>
        <f>VLOOKUP(A98,'Données projet'!$A$165:$I$185,2,0)</f>
        <v>279</v>
      </c>
      <c r="DM98" s="13">
        <f>VLOOKUP(A98,'Données projet'!$A$165:$I$185,9,0)</f>
        <v>5</v>
      </c>
      <c r="DN98" s="13">
        <f t="array" ref="DN98">INDEX(DM:DM,MIN(IF(ISNUMBER(DM98:DM294),ROW(DM98:DM294),"")))</f>
        <v>5</v>
      </c>
      <c r="DO98" s="13">
        <f>IF('Données projet'!$A$166&gt;35,DO97+DN98-DW97,IF(A98&lt;'Données projet'!$A$166,$DL$205^A98,IF(A98='Données projet'!$A$166,'Données projet'!$B$166,DO97+DN98-DW97)))</f>
        <v>278.99999999999983</v>
      </c>
      <c r="DP98" s="18">
        <f>DO98*VLOOKUP('Données projet'!$B$14,Paramètres!$A$1:$I$89,3,0)*VLOOKUP('Données projet'!$B$14,Paramètres!$A$1:$I$89,5,0)</f>
        <v>269.84879999999987</v>
      </c>
      <c r="DQ98" s="14">
        <f t="shared" si="97"/>
        <v>64.817179785761795</v>
      </c>
      <c r="DR98" s="22">
        <f t="shared" si="70"/>
        <v>582.87658146020169</v>
      </c>
      <c r="DS98" s="62">
        <f t="shared" si="71"/>
        <v>876.20991479353506</v>
      </c>
      <c r="DT98" s="62">
        <f ca="1">AVERAGE(OFFSET($DS$3,0,0,'Données projet'!$E$14+1,1))-AVERAGE(OFFSET($H$3,0,0,'Données projet'!$E$14+1,1))</f>
        <v>352.98835012800464</v>
      </c>
      <c r="DU98" s="62">
        <f t="shared" si="98"/>
        <v>244.45149244446094</v>
      </c>
      <c r="DV98" s="16">
        <f>IF(ISNA(VLOOKUP(A98,'Données projet'!$A$165:$I$185,3,0)),0,VLOOKUP(A98,'Données projet'!$A$165:$I$185,3,0))</f>
        <v>16</v>
      </c>
      <c r="DW98" s="16">
        <f>IF(ISNA(VLOOKUP(A98,'Données projet'!$A$165:$I$185,4,0)),0,VLOOKUP(A98,'Données projet'!$A$165:$I$185,4,0))</f>
        <v>21</v>
      </c>
      <c r="DX98" s="17">
        <f>IF(ISNA(VLOOKUP(A98,'Données projet'!$A$165:$I$185,5,0)),0%,VLOOKUP(A98,'Données projet'!$A$165:$I$185,5,0)*VLOOKUP('Données projet'!$B$14,Paramètres!$A$1:$I$89,7,0))</f>
        <v>0.34400000000000003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41.089952779171213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41.089952779171213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5.4</v>
      </c>
      <c r="N99" s="14">
        <f>IF('Données projet'!$A$36&gt;35,N98+M99-V98,IF(A99&lt;'Données projet'!$A$36,$K$205^A99,IF(A99='Données projet'!$A$36,'Données projet'!$B$36,N98+M99-V98)))</f>
        <v>311.39999999999986</v>
      </c>
      <c r="O99" s="14">
        <f>N99*VLOOKUP('Données projet'!$B$9,Paramètres!$A$1:$I$89,3,0)*VLOOKUP('Données projet'!$B$9,Paramètres!$A$1:$I$89,5,0)</f>
        <v>281.75471999999985</v>
      </c>
      <c r="P99" s="14">
        <f t="shared" si="87"/>
        <v>67.337696723120317</v>
      </c>
      <c r="Q99" s="22">
        <f t="shared" ref="Q99:Q130" si="107">(O99+P99)*0.475*44/12</f>
        <v>608.0026257927675</v>
      </c>
      <c r="R99" s="62">
        <f t="shared" si="55"/>
        <v>901.33595912610076</v>
      </c>
      <c r="S99" s="62">
        <f ca="1">AVERAGE(OFFSET($R$3,0,0,'Données projet'!$E$9+1,1))-AVERAGE(OFFSET($H$3,0,0,'Données projet'!$E$9+1,1))</f>
        <v>405.75542653954562</v>
      </c>
      <c r="T99" s="62">
        <f t="shared" si="88"/>
        <v>278.21741231699929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49.909632160627737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49.909632160627737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3.6</v>
      </c>
      <c r="AI99" s="14">
        <f>IF('Données projet'!$A$62&gt;35,AI98+AH99-AQ98,IF(A99&lt;'Données projet'!$A$62,$AF$205^A99,IF(A99='Données projet'!$A$62,'Données projet'!$B$62,AI98+AH99-AQ98)))</f>
        <v>201.6</v>
      </c>
      <c r="AJ99" s="14">
        <f>AI99*VLOOKUP('Données projet'!$B$10,Paramètres!$A$1:$I$89,3,0)*VLOOKUP('Données projet'!$B$10,Paramètres!$A$1:$I$89,5,0)</f>
        <v>157.24799999999999</v>
      </c>
      <c r="AK99" s="14">
        <f t="shared" si="89"/>
        <v>40.22116874434861</v>
      </c>
      <c r="AL99" s="22">
        <f t="shared" si="58"/>
        <v>343.92546889640715</v>
      </c>
      <c r="AM99" s="62">
        <f t="shared" si="59"/>
        <v>637.25880222974047</v>
      </c>
      <c r="AN99" s="62">
        <f ca="1">AVERAGE(OFFSET($AM$3,0,0,'Données projet'!$E$10+1,1))-AVERAGE(OFFSET($H$3,0,0,'Données projet'!$E$10+1,1))</f>
        <v>216.57715548138577</v>
      </c>
      <c r="AO99" s="62">
        <f t="shared" si="90"/>
        <v>131.89900255449828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21.355079555213297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21.355079555213297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2.8421709430404007E-13</v>
      </c>
      <c r="BE99" s="14">
        <f>BD99*VLOOKUP('Données projet'!$B$11,Paramètres!$A$1:$I$89,3,0)*VLOOKUP('Données projet'!$B$11,Paramètres!$A$1:$I$89,5,0)</f>
        <v>2.2168933355715128E-13</v>
      </c>
      <c r="BF99" s="14">
        <f t="shared" si="91"/>
        <v>3.0356532905768293E-12</v>
      </c>
      <c r="BG99" s="22">
        <f t="shared" si="61"/>
        <v>5.6732050703666821E-12</v>
      </c>
      <c r="BH99" s="62">
        <f t="shared" si="62"/>
        <v>293.333333333339</v>
      </c>
      <c r="BI99" s="62">
        <f ca="1">AVERAGE(OFFSET($BH$3,0,0,'Données projet'!$E$11+1,1))-AVERAGE(OFFSET($H$3,0,0,'Données projet'!$E$11+1,1))</f>
        <v>314.33416150877952</v>
      </c>
      <c r="BJ99" s="62">
        <f t="shared" si="92"/>
        <v>283.48738729114024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88.168132509860826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88.168132509860826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2.8421709430404007E-14</v>
      </c>
      <c r="BZ99" s="14">
        <f>BY99*VLOOKUP('Données projet'!$B$12,Paramètres!$A$1:$I$89,3,0)*VLOOKUP('Données projet'!$B$12,Paramètres!$A$1:$I$89,5,0)</f>
        <v>2.0838797354372217E-14</v>
      </c>
      <c r="CA99" s="14">
        <f t="shared" si="93"/>
        <v>3.7575774393093487E-13</v>
      </c>
      <c r="CB99" s="22">
        <f t="shared" si="64"/>
        <v>6.9073897607190981E-13</v>
      </c>
      <c r="CC99" s="62">
        <f t="shared" si="65"/>
        <v>293.333333333334</v>
      </c>
      <c r="CD99" s="62">
        <f ca="1">AVERAGE(OFFSET($CC$3,0,0,'Données projet'!$E$12+1,1))-AVERAGE(OFFSET($H$3,0,0,'Données projet'!$E$12+1,1))</f>
        <v>155.96038817644694</v>
      </c>
      <c r="CE99" s="62">
        <f t="shared" si="94"/>
        <v>225.49641371517163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33.841037913039862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33.841037913039862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5.6843418860808015E-14</v>
      </c>
      <c r="CU99" s="18">
        <f>CT99*VLOOKUP('Données projet'!$B$13,Paramètres!$A$1:$I$89,3,0)*VLOOKUP('Données projet'!$B$13,Paramètres!$A$1:$I$89,5,0)</f>
        <v>3.7243808037601412E-14</v>
      </c>
      <c r="CV99" s="14">
        <f t="shared" si="95"/>
        <v>6.2767589361185393E-13</v>
      </c>
      <c r="CW99" s="22">
        <f t="shared" si="67"/>
        <v>1.1580684803728015E-12</v>
      </c>
      <c r="CX99" s="62">
        <f t="shared" si="68"/>
        <v>293.33333333333445</v>
      </c>
      <c r="CY99" s="62">
        <f ca="1">AVERAGE(OFFSET($CX$3,0,0,'Données projet'!$E$13+1,1))-AVERAGE(OFFSET($H$3,0,0,'Données projet'!$E$13+1,1))</f>
        <v>184.06691966531622</v>
      </c>
      <c r="CZ99" s="62">
        <f t="shared" si="96"/>
        <v>269.61868559913404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29.36236892998291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29.36236892998291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4.8</v>
      </c>
      <c r="DO99" s="13">
        <f>IF('Données projet'!$A$166&gt;35,DO98+DN99-DW98,IF(A99&lt;'Données projet'!$A$166,$DL$205^A99,IF(A99='Données projet'!$A$166,'Données projet'!$B$166,DO98+DN99-DW98)))</f>
        <v>262.79999999999984</v>
      </c>
      <c r="DP99" s="18">
        <f>DO99*VLOOKUP('Données projet'!$B$14,Paramètres!$A$1:$I$89,3,0)*VLOOKUP('Données projet'!$B$14,Paramètres!$A$1:$I$89,5,0)</f>
        <v>254.18015999999983</v>
      </c>
      <c r="DQ99" s="14">
        <f t="shared" si="97"/>
        <v>61.480193498274737</v>
      </c>
      <c r="DR99" s="22">
        <f t="shared" si="70"/>
        <v>549.77511567616148</v>
      </c>
      <c r="DS99" s="62">
        <f t="shared" si="71"/>
        <v>843.10844900949473</v>
      </c>
      <c r="DT99" s="62">
        <f ca="1">AVERAGE(OFFSET($DS$3,0,0,'Données projet'!$E$14+1,1))-AVERAGE(OFFSET($H$3,0,0,'Données projet'!$E$14+1,1))</f>
        <v>352.98835012800464</v>
      </c>
      <c r="DU99" s="62">
        <f t="shared" si="98"/>
        <v>244.45149244446094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40.284203867568152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40.284203867568152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5.4</v>
      </c>
      <c r="N100" s="14">
        <f>IF('Données projet'!$A$36&gt;35,N99+M100-V99,IF(A100&lt;'Données projet'!$A$36,$K$205^A100,IF(A100='Données projet'!$A$36,'Données projet'!$B$36,N99+M100-V99)))</f>
        <v>316.79999999999984</v>
      </c>
      <c r="O100" s="14">
        <f>N100*VLOOKUP('Données projet'!$B$9,Paramètres!$A$1:$I$89,3,0)*VLOOKUP('Données projet'!$B$9,Paramètres!$A$1:$I$89,5,0)</f>
        <v>286.64063999999985</v>
      </c>
      <c r="P100" s="14">
        <f t="shared" si="87"/>
        <v>68.368446832003599</v>
      </c>
      <c r="Q100" s="22">
        <f t="shared" si="107"/>
        <v>618.3074928990726</v>
      </c>
      <c r="R100" s="62">
        <f t="shared" si="55"/>
        <v>911.64082623240597</v>
      </c>
      <c r="S100" s="62">
        <f ca="1">AVERAGE(OFFSET($R$3,0,0,'Données projet'!$E$9+1,1))-AVERAGE(OFFSET($H$3,0,0,'Données projet'!$E$9+1,1))</f>
        <v>405.75542653954562</v>
      </c>
      <c r="T100" s="62">
        <f t="shared" si="88"/>
        <v>278.21741231699929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48.930934715827561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48.930934715827561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3.6</v>
      </c>
      <c r="AI100" s="14">
        <f>IF('Données projet'!$A$62&gt;35,AI99+AH100-AQ99,IF(A100&lt;'Données projet'!$A$62,$AF$205^A100,IF(A100='Données projet'!$A$62,'Données projet'!$B$62,AI99+AH100-AQ99)))</f>
        <v>205.2</v>
      </c>
      <c r="AJ100" s="14">
        <f>AI100*VLOOKUP('Données projet'!$B$10,Paramètres!$A$1:$I$89,3,0)*VLOOKUP('Données projet'!$B$10,Paramètres!$A$1:$I$89,5,0)</f>
        <v>160.05599999999998</v>
      </c>
      <c r="AK100" s="14">
        <f t="shared" si="89"/>
        <v>40.855146105751423</v>
      </c>
      <c r="AL100" s="22">
        <f t="shared" si="58"/>
        <v>349.92024613418363</v>
      </c>
      <c r="AM100" s="62">
        <f t="shared" si="59"/>
        <v>643.25357946751694</v>
      </c>
      <c r="AN100" s="62">
        <f ca="1">AVERAGE(OFFSET($AM$3,0,0,'Données projet'!$E$10+1,1))-AVERAGE(OFFSET($H$3,0,0,'Données projet'!$E$10+1,1))</f>
        <v>216.57715548138577</v>
      </c>
      <c r="AO100" s="62">
        <f t="shared" si="90"/>
        <v>131.89900255449828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20.936319470447952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20.936319470447952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2.8421709430404007E-13</v>
      </c>
      <c r="BE100" s="14">
        <f>BD100*VLOOKUP('Données projet'!$B$11,Paramètres!$A$1:$I$89,3,0)*VLOOKUP('Données projet'!$B$11,Paramètres!$A$1:$I$89,5,0)</f>
        <v>2.2168933355715128E-13</v>
      </c>
      <c r="BF100" s="14">
        <f t="shared" si="91"/>
        <v>3.0356532905768293E-12</v>
      </c>
      <c r="BG100" s="22">
        <f t="shared" si="61"/>
        <v>5.6732050703666821E-12</v>
      </c>
      <c r="BH100" s="62">
        <f t="shared" si="62"/>
        <v>293.333333333339</v>
      </c>
      <c r="BI100" s="62">
        <f ca="1">AVERAGE(OFFSET($BH$3,0,0,'Données projet'!$E$11+1,1))-AVERAGE(OFFSET($H$3,0,0,'Données projet'!$E$11+1,1))</f>
        <v>314.33416150877952</v>
      </c>
      <c r="BJ100" s="62">
        <f t="shared" si="92"/>
        <v>283.48738729114024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86.439209208593226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86.439209208593226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2.8421709430404007E-14</v>
      </c>
      <c r="BZ100" s="14">
        <f>BY100*VLOOKUP('Données projet'!$B$12,Paramètres!$A$1:$I$89,3,0)*VLOOKUP('Données projet'!$B$12,Paramètres!$A$1:$I$89,5,0)</f>
        <v>2.0838797354372217E-14</v>
      </c>
      <c r="CA100" s="14">
        <f t="shared" si="93"/>
        <v>3.7575774393093487E-13</v>
      </c>
      <c r="CB100" s="22">
        <f t="shared" si="64"/>
        <v>6.9073897607190981E-13</v>
      </c>
      <c r="CC100" s="62">
        <f t="shared" si="65"/>
        <v>293.333333333334</v>
      </c>
      <c r="CD100" s="62">
        <f ca="1">AVERAGE(OFFSET($CC$3,0,0,'Données projet'!$E$12+1,1))-AVERAGE(OFFSET($H$3,0,0,'Données projet'!$E$12+1,1))</f>
        <v>155.96038817644694</v>
      </c>
      <c r="CE100" s="62">
        <f t="shared" si="94"/>
        <v>225.49641371517163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33.177435800560147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33.177435800560147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5.6843418860808015E-14</v>
      </c>
      <c r="CU100" s="18">
        <f>CT100*VLOOKUP('Données projet'!$B$13,Paramètres!$A$1:$I$89,3,0)*VLOOKUP('Données projet'!$B$13,Paramètres!$A$1:$I$89,5,0)</f>
        <v>3.7243808037601412E-14</v>
      </c>
      <c r="CV100" s="14">
        <f t="shared" si="95"/>
        <v>6.2767589361185393E-13</v>
      </c>
      <c r="CW100" s="22">
        <f t="shared" si="67"/>
        <v>1.1580684803728015E-12</v>
      </c>
      <c r="CX100" s="62">
        <f t="shared" si="68"/>
        <v>293.33333333333445</v>
      </c>
      <c r="CY100" s="62">
        <f ca="1">AVERAGE(OFFSET($CX$3,0,0,'Données projet'!$E$13+1,1))-AVERAGE(OFFSET($H$3,0,0,'Données projet'!$E$13+1,1))</f>
        <v>184.06691966531622</v>
      </c>
      <c r="CZ100" s="62">
        <f t="shared" si="96"/>
        <v>269.61868559913404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28.7865907845426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28.7865907845426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4.8</v>
      </c>
      <c r="DO100" s="13">
        <f>IF('Données projet'!$A$166&gt;35,DO99+DN100-DW99,IF(A100&lt;'Données projet'!$A$166,$DL$205^A100,IF(A100='Données projet'!$A$166,'Données projet'!$B$166,DO99+DN100-DW99)))</f>
        <v>267.59999999999985</v>
      </c>
      <c r="DP100" s="18">
        <f>DO100*VLOOKUP('Données projet'!$B$14,Paramètres!$A$1:$I$89,3,0)*VLOOKUP('Données projet'!$B$14,Paramètres!$A$1:$I$89,5,0)</f>
        <v>258.82271999999989</v>
      </c>
      <c r="DQ100" s="14">
        <f t="shared" si="97"/>
        <v>62.471363191059396</v>
      </c>
      <c r="DR100" s="22">
        <f t="shared" si="70"/>
        <v>559.58719489109478</v>
      </c>
      <c r="DS100" s="62">
        <f t="shared" si="71"/>
        <v>852.92052822442815</v>
      </c>
      <c r="DT100" s="62">
        <f ca="1">AVERAGE(OFFSET($DS$3,0,0,'Données projet'!$E$14+1,1))-AVERAGE(OFFSET($H$3,0,0,'Données projet'!$E$14+1,1))</f>
        <v>352.98835012800464</v>
      </c>
      <c r="DU100" s="62">
        <f t="shared" si="98"/>
        <v>244.45149244446094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39.494255200663318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39.494255200663318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5.4</v>
      </c>
      <c r="N101" s="14">
        <f>IF('Données projet'!$A$36&gt;35,N100+M101-V100,IF(A101&lt;'Données projet'!$A$36,$K$205^A101,IF(A101='Données projet'!$A$36,'Données projet'!$B$36,N100+M101-V100)))</f>
        <v>322.19999999999982</v>
      </c>
      <c r="O101" s="14">
        <f>N101*VLOOKUP('Données projet'!$B$9,Paramètres!$A$1:$I$89,3,0)*VLOOKUP('Données projet'!$B$9,Paramètres!$A$1:$I$89,5,0)</f>
        <v>291.52655999999985</v>
      </c>
      <c r="P101" s="14">
        <f t="shared" si="87"/>
        <v>69.397153761857183</v>
      </c>
      <c r="Q101" s="22">
        <f t="shared" si="107"/>
        <v>628.60880146856755</v>
      </c>
      <c r="R101" s="62">
        <f t="shared" si="55"/>
        <v>921.94213480190092</v>
      </c>
      <c r="S101" s="62">
        <f ca="1">AVERAGE(OFFSET($R$3,0,0,'Données projet'!$E$9+1,1))-AVERAGE(OFFSET($H$3,0,0,'Données projet'!$E$9+1,1))</f>
        <v>405.75542653954562</v>
      </c>
      <c r="T101" s="62">
        <f t="shared" si="88"/>
        <v>278.21741231699929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47.971428930973417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47.971428930973417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3.6</v>
      </c>
      <c r="AI101" s="14">
        <f>IF('Données projet'!$A$62&gt;35,AI100+AH101-AQ100,IF(A101&lt;'Données projet'!$A$62,$AF$205^A101,IF(A101='Données projet'!$A$62,'Données projet'!$B$62,AI100+AH101-AQ100)))</f>
        <v>208.79999999999998</v>
      </c>
      <c r="AJ101" s="14">
        <f>AI101*VLOOKUP('Données projet'!$B$10,Paramètres!$A$1:$I$89,3,0)*VLOOKUP('Données projet'!$B$10,Paramètres!$A$1:$I$89,5,0)</f>
        <v>162.864</v>
      </c>
      <c r="AK101" s="14">
        <f t="shared" si="89"/>
        <v>41.487830069509123</v>
      </c>
      <c r="AL101" s="22">
        <f t="shared" si="58"/>
        <v>355.91277070439509</v>
      </c>
      <c r="AM101" s="62">
        <f t="shared" si="59"/>
        <v>649.2461040377284</v>
      </c>
      <c r="AN101" s="62">
        <f ca="1">AVERAGE(OFFSET($AM$3,0,0,'Données projet'!$E$10+1,1))-AVERAGE(OFFSET($H$3,0,0,'Données projet'!$E$10+1,1))</f>
        <v>216.57715548138577</v>
      </c>
      <c r="AO101" s="62">
        <f t="shared" si="90"/>
        <v>131.89900255449828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20.525771015526423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20.525771015526423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2.8421709430404007E-13</v>
      </c>
      <c r="BE101" s="14">
        <f>BD101*VLOOKUP('Données projet'!$B$11,Paramètres!$A$1:$I$89,3,0)*VLOOKUP('Données projet'!$B$11,Paramètres!$A$1:$I$89,5,0)</f>
        <v>2.2168933355715128E-13</v>
      </c>
      <c r="BF101" s="14">
        <f t="shared" si="91"/>
        <v>3.0356532905768293E-12</v>
      </c>
      <c r="BG101" s="22">
        <f t="shared" si="61"/>
        <v>5.6732050703666821E-12</v>
      </c>
      <c r="BH101" s="62">
        <f t="shared" si="62"/>
        <v>293.333333333339</v>
      </c>
      <c r="BI101" s="62">
        <f ca="1">AVERAGE(OFFSET($BH$3,0,0,'Données projet'!$E$11+1,1))-AVERAGE(OFFSET($H$3,0,0,'Données projet'!$E$11+1,1))</f>
        <v>314.33416150877952</v>
      </c>
      <c r="BJ101" s="62">
        <f t="shared" si="92"/>
        <v>283.48738729114024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84.7441890387244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84.7441890387244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2.8421709430404007E-14</v>
      </c>
      <c r="BZ101" s="14">
        <f>BY101*VLOOKUP('Données projet'!$B$12,Paramètres!$A$1:$I$89,3,0)*VLOOKUP('Données projet'!$B$12,Paramètres!$A$1:$I$89,5,0)</f>
        <v>2.0838797354372217E-14</v>
      </c>
      <c r="CA101" s="14">
        <f t="shared" si="93"/>
        <v>3.7575774393093487E-13</v>
      </c>
      <c r="CB101" s="22">
        <f t="shared" si="64"/>
        <v>6.9073897607190981E-13</v>
      </c>
      <c r="CC101" s="62">
        <f t="shared" si="65"/>
        <v>293.333333333334</v>
      </c>
      <c r="CD101" s="62">
        <f ca="1">AVERAGE(OFFSET($CC$3,0,0,'Données projet'!$E$12+1,1))-AVERAGE(OFFSET($H$3,0,0,'Données projet'!$E$12+1,1))</f>
        <v>155.96038817644694</v>
      </c>
      <c r="CE101" s="62">
        <f t="shared" si="94"/>
        <v>225.49641371517163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32.52684652074884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32.52684652074884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5.6843418860808015E-14</v>
      </c>
      <c r="CU101" s="18">
        <f>CT101*VLOOKUP('Données projet'!$B$13,Paramètres!$A$1:$I$89,3,0)*VLOOKUP('Données projet'!$B$13,Paramètres!$A$1:$I$89,5,0)</f>
        <v>3.7243808037601412E-14</v>
      </c>
      <c r="CV101" s="14">
        <f t="shared" si="95"/>
        <v>6.2767589361185393E-13</v>
      </c>
      <c r="CW101" s="22">
        <f t="shared" si="67"/>
        <v>1.1580684803728015E-12</v>
      </c>
      <c r="CX101" s="62">
        <f t="shared" si="68"/>
        <v>293.33333333333445</v>
      </c>
      <c r="CY101" s="62">
        <f ca="1">AVERAGE(OFFSET($CX$3,0,0,'Données projet'!$E$13+1,1))-AVERAGE(OFFSET($H$3,0,0,'Données projet'!$E$13+1,1))</f>
        <v>184.06691966531622</v>
      </c>
      <c r="CZ101" s="62">
        <f t="shared" si="96"/>
        <v>269.61868559913404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28.222103297344383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28.222103297344383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4.8</v>
      </c>
      <c r="DO101" s="13">
        <f>IF('Données projet'!$A$166&gt;35,DO100+DN101-DW100,IF(A101&lt;'Données projet'!$A$166,$DL$205^A101,IF(A101='Données projet'!$A$166,'Données projet'!$B$166,DO100+DN101-DW100)))</f>
        <v>272.39999999999986</v>
      </c>
      <c r="DP101" s="18">
        <f>DO101*VLOOKUP('Données projet'!$B$14,Paramètres!$A$1:$I$89,3,0)*VLOOKUP('Données projet'!$B$14,Paramètres!$A$1:$I$89,5,0)</f>
        <v>263.46527999999989</v>
      </c>
      <c r="DQ101" s="14">
        <f t="shared" si="97"/>
        <v>63.460465469894139</v>
      </c>
      <c r="DR101" s="22">
        <f t="shared" si="70"/>
        <v>569.39567336006542</v>
      </c>
      <c r="DS101" s="62">
        <f t="shared" si="71"/>
        <v>862.72900669339879</v>
      </c>
      <c r="DT101" s="62">
        <f ca="1">AVERAGE(OFFSET($DS$3,0,0,'Données projet'!$E$14+1,1))-AVERAGE(OFFSET($H$3,0,0,'Données projet'!$E$14+1,1))</f>
        <v>352.98835012800464</v>
      </c>
      <c r="DU101" s="62">
        <f t="shared" si="98"/>
        <v>244.45149244446094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38.719796945295379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38.719796945295379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5.4</v>
      </c>
      <c r="N102" s="14">
        <f>IF('Données projet'!$A$36&gt;35,N101+M102-V101,IF(A102&lt;'Données projet'!$A$36,$K$205^A102,IF(A102='Données projet'!$A$36,'Données projet'!$B$36,N101+M102-V101)))</f>
        <v>327.5999999999998</v>
      </c>
      <c r="O102" s="14">
        <f>N102*VLOOKUP('Données projet'!$B$9,Paramètres!$A$1:$I$89,3,0)*VLOOKUP('Données projet'!$B$9,Paramètres!$A$1:$I$89,5,0)</f>
        <v>296.41247999999979</v>
      </c>
      <c r="P102" s="14">
        <f t="shared" si="87"/>
        <v>70.423855708154704</v>
      </c>
      <c r="Q102" s="22">
        <f t="shared" si="107"/>
        <v>638.90661802503575</v>
      </c>
      <c r="R102" s="62">
        <f t="shared" si="55"/>
        <v>932.23995135836913</v>
      </c>
      <c r="S102" s="62">
        <f ca="1">AVERAGE(OFFSET($R$3,0,0,'Données projet'!$E$9+1,1))-AVERAGE(OFFSET($H$3,0,0,'Données projet'!$E$9+1,1))</f>
        <v>405.75542653954562</v>
      </c>
      <c r="T102" s="62">
        <f t="shared" si="88"/>
        <v>278.21741231699929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47.030738469319523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47.030738469319523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3.6</v>
      </c>
      <c r="AI102" s="14">
        <f>IF('Données projet'!$A$62&gt;35,AI101+AH102-AQ101,IF(A102&lt;'Données projet'!$A$62,$AF$205^A102,IF(A102='Données projet'!$A$62,'Données projet'!$B$62,AI101+AH102-AQ101)))</f>
        <v>212.39999999999998</v>
      </c>
      <c r="AJ102" s="14">
        <f>AI102*VLOOKUP('Données projet'!$B$10,Paramètres!$A$1:$I$89,3,0)*VLOOKUP('Données projet'!$B$10,Paramètres!$A$1:$I$89,5,0)</f>
        <v>165.672</v>
      </c>
      <c r="AK102" s="14">
        <f t="shared" si="89"/>
        <v>42.119245508815553</v>
      </c>
      <c r="AL102" s="22">
        <f t="shared" si="58"/>
        <v>361.90308592785374</v>
      </c>
      <c r="AM102" s="62">
        <f t="shared" si="59"/>
        <v>655.23641926118705</v>
      </c>
      <c r="AN102" s="62">
        <f ca="1">AVERAGE(OFFSET($AM$3,0,0,'Données projet'!$E$10+1,1))-AVERAGE(OFFSET($H$3,0,0,'Données projet'!$E$10+1,1))</f>
        <v>216.57715548138577</v>
      </c>
      <c r="AO102" s="62">
        <f t="shared" si="90"/>
        <v>131.89900255449828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20.123273165396075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20.123273165396075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2.8421709430404007E-13</v>
      </c>
      <c r="BE102" s="14">
        <f>BD102*VLOOKUP('Données projet'!$B$11,Paramètres!$A$1:$I$89,3,0)*VLOOKUP('Données projet'!$B$11,Paramètres!$A$1:$I$89,5,0)</f>
        <v>2.2168933355715128E-13</v>
      </c>
      <c r="BF102" s="14">
        <f t="shared" si="91"/>
        <v>3.0356532905768293E-12</v>
      </c>
      <c r="BG102" s="22">
        <f t="shared" si="61"/>
        <v>5.6732050703666821E-12</v>
      </c>
      <c r="BH102" s="62">
        <f t="shared" si="62"/>
        <v>293.333333333339</v>
      </c>
      <c r="BI102" s="62">
        <f ca="1">AVERAGE(OFFSET($BH$3,0,0,'Données projet'!$E$11+1,1))-AVERAGE(OFFSET($H$3,0,0,'Données projet'!$E$11+1,1))</f>
        <v>314.33416150877952</v>
      </c>
      <c r="BJ102" s="62">
        <f t="shared" si="92"/>
        <v>283.48738729114024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83.082407180526474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83.082407180526474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2.8421709430404007E-14</v>
      </c>
      <c r="BZ102" s="14">
        <f>BY102*VLOOKUP('Données projet'!$B$12,Paramètres!$A$1:$I$89,3,0)*VLOOKUP('Données projet'!$B$12,Paramètres!$A$1:$I$89,5,0)</f>
        <v>2.0838797354372217E-14</v>
      </c>
      <c r="CA102" s="14">
        <f t="shared" si="93"/>
        <v>3.7575774393093487E-13</v>
      </c>
      <c r="CB102" s="22">
        <f t="shared" si="64"/>
        <v>6.9073897607190981E-13</v>
      </c>
      <c r="CC102" s="62">
        <f t="shared" si="65"/>
        <v>293.333333333334</v>
      </c>
      <c r="CD102" s="62">
        <f ca="1">AVERAGE(OFFSET($CC$3,0,0,'Données projet'!$E$12+1,1))-AVERAGE(OFFSET($H$3,0,0,'Données projet'!$E$12+1,1))</f>
        <v>155.96038817644694</v>
      </c>
      <c r="CE102" s="62">
        <f t="shared" si="94"/>
        <v>225.49641371517163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31.889014899894352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31.889014899894352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5.6843418860808015E-14</v>
      </c>
      <c r="CU102" s="18">
        <f>CT102*VLOOKUP('Données projet'!$B$13,Paramètres!$A$1:$I$89,3,0)*VLOOKUP('Données projet'!$B$13,Paramètres!$A$1:$I$89,5,0)</f>
        <v>3.7243808037601412E-14</v>
      </c>
      <c r="CV102" s="14">
        <f t="shared" si="95"/>
        <v>6.2767589361185393E-13</v>
      </c>
      <c r="CW102" s="22">
        <f t="shared" si="67"/>
        <v>1.1580684803728015E-12</v>
      </c>
      <c r="CX102" s="62">
        <f t="shared" si="68"/>
        <v>293.33333333333445</v>
      </c>
      <c r="CY102" s="62">
        <f ca="1">AVERAGE(OFFSET($CX$3,0,0,'Données projet'!$E$13+1,1))-AVERAGE(OFFSET($H$3,0,0,'Données projet'!$E$13+1,1))</f>
        <v>184.06691966531622</v>
      </c>
      <c r="CZ102" s="62">
        <f t="shared" si="96"/>
        <v>269.61868559913404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27.66868506546675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27.66868506546675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4.8</v>
      </c>
      <c r="DO102" s="13">
        <f>IF('Données projet'!$A$166&gt;35,DO101+DN102-DW101,IF(A102&lt;'Données projet'!$A$166,$DL$205^A102,IF(A102='Données projet'!$A$166,'Données projet'!$B$166,DO101+DN102-DW101)))</f>
        <v>277.19999999999987</v>
      </c>
      <c r="DP102" s="18">
        <f>DO102*VLOOKUP('Données projet'!$B$14,Paramètres!$A$1:$I$89,3,0)*VLOOKUP('Données projet'!$B$14,Paramètres!$A$1:$I$89,5,0)</f>
        <v>268.1078399999999</v>
      </c>
      <c r="DQ102" s="14">
        <f t="shared" si="97"/>
        <v>64.447540968014181</v>
      </c>
      <c r="DR102" s="22">
        <f t="shared" si="70"/>
        <v>579.20062185262452</v>
      </c>
      <c r="DS102" s="62">
        <f t="shared" si="71"/>
        <v>872.53395518595789</v>
      </c>
      <c r="DT102" s="62">
        <f ca="1">AVERAGE(OFFSET($DS$3,0,0,'Données projet'!$E$14+1,1))-AVERAGE(OFFSET($H$3,0,0,'Données projet'!$E$14+1,1))</f>
        <v>352.98835012800464</v>
      </c>
      <c r="DU102" s="62">
        <f t="shared" si="98"/>
        <v>244.45149244446094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37.960525343942315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37.960525343942315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333</v>
      </c>
      <c r="L103" s="13">
        <f>VLOOKUP(A103,'Données projet'!$A$35:$I$55,9,0)</f>
        <v>5.4</v>
      </c>
      <c r="M103" s="13">
        <f t="array" ref="M103">INDEX(L:L,MIN(IF(ISNUMBER(L103:L299),ROW(L103:L299),"")))</f>
        <v>5.4</v>
      </c>
      <c r="N103" s="14">
        <f>IF('Données projet'!$A$36&gt;35,N102+M103-V102,IF(A103&lt;'Données projet'!$A$36,$K$205^A103,IF(A103='Données projet'!$A$36,'Données projet'!$B$36,N102+M103-V102)))</f>
        <v>332.99999999999977</v>
      </c>
      <c r="O103" s="14">
        <f>N103*VLOOKUP('Données projet'!$B$9,Paramètres!$A$1:$I$89,3,0)*VLOOKUP('Données projet'!$B$9,Paramètres!$A$1:$I$89,5,0)</f>
        <v>301.29839999999979</v>
      </c>
      <c r="P103" s="14">
        <f t="shared" si="87"/>
        <v>71.448589534990461</v>
      </c>
      <c r="Q103" s="22">
        <f t="shared" si="107"/>
        <v>649.20100677344124</v>
      </c>
      <c r="R103" s="62">
        <f t="shared" si="55"/>
        <v>942.53434010677461</v>
      </c>
      <c r="S103" s="62">
        <f ca="1">AVERAGE(OFFSET($R$3,0,0,'Données projet'!$E$9+1,1))-AVERAGE(OFFSET($H$3,0,0,'Données projet'!$E$9+1,1))</f>
        <v>405.75542653954562</v>
      </c>
      <c r="T103" s="62">
        <f t="shared" si="88"/>
        <v>278.21741231699929</v>
      </c>
      <c r="U103" s="16">
        <f>IF(ISNA(VLOOKUP(A103,'Données projet'!$A$35:$I$55,3,0)),0,VLOOKUP(A103,'Données projet'!$A$35:$I$55,3,0))</f>
        <v>17</v>
      </c>
      <c r="V103" s="16">
        <f>IF(ISNA(VLOOKUP(A103,'Données projet'!$A$35:$I$55,4,0)),0,VLOOKUP(A103,'Données projet'!$A$35:$I$55,4,0))</f>
        <v>333</v>
      </c>
      <c r="W103" s="17">
        <f>IF(ISNA(VLOOKUP(A103,'Données projet'!$A$35:$I$55,5,0)),0%,VLOOKUP(A103,'Données projet'!$A$35:$I$55,5,0)*VLOOKUP('Données projet'!$B$9,Paramètres!$A$1:$I$89,7,0))</f>
        <v>0.38700000000000001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175.00908307831367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175.00908307831367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216</v>
      </c>
      <c r="AG103" s="13">
        <f>VLOOKUP(A103,'Données projet'!$A$61:$I$81,9,0)</f>
        <v>3.6</v>
      </c>
      <c r="AH103" s="13">
        <f t="array" ref="AH103">INDEX(AG:AG,MIN(IF(ISNUMBER(AG103:AG299),ROW(AG103:AG299),"")))</f>
        <v>3.6</v>
      </c>
      <c r="AI103" s="14">
        <f>IF('Données projet'!$A$62&gt;35,AI102+AH103-AQ102,IF(A103&lt;'Données projet'!$A$62,$AF$205^A103,IF(A103='Données projet'!$A$62,'Données projet'!$B$62,AI102+AH103-AQ102)))</f>
        <v>215.99999999999997</v>
      </c>
      <c r="AJ103" s="14">
        <f>AI103*VLOOKUP('Données projet'!$B$10,Paramètres!$A$1:$I$89,3,0)*VLOOKUP('Données projet'!$B$10,Paramètres!$A$1:$I$89,5,0)</f>
        <v>168.48</v>
      </c>
      <c r="AK103" s="14">
        <f t="shared" si="89"/>
        <v>42.74941640538534</v>
      </c>
      <c r="AL103" s="22">
        <f t="shared" si="58"/>
        <v>367.89123357271274</v>
      </c>
      <c r="AM103" s="62">
        <f t="shared" si="59"/>
        <v>661.22456690604599</v>
      </c>
      <c r="AN103" s="62">
        <f ca="1">AVERAGE(OFFSET($AM$3,0,0,'Données projet'!$E$10+1,1))-AVERAGE(OFFSET($H$3,0,0,'Données projet'!$E$10+1,1))</f>
        <v>216.57715548138577</v>
      </c>
      <c r="AO103" s="62">
        <f t="shared" si="90"/>
        <v>131.89900255449828</v>
      </c>
      <c r="AP103" s="16">
        <f>IF(ISNA(VLOOKUP(A103,'Données projet'!$A$61:$I$81,3,0)),0,VLOOKUP(A103,'Données projet'!$A$61:$I$81,3,0))</f>
        <v>16</v>
      </c>
      <c r="AQ103" s="16">
        <f>IF(ISNA(VLOOKUP(A103,'Données projet'!$A$61:$I$81,4,0)),0,VLOOKUP(A103,'Données projet'!$A$61:$I$81,4,0))</f>
        <v>216</v>
      </c>
      <c r="AR103" s="17">
        <f>IF(ISNA(VLOOKUP(A103,'Données projet'!$A$61:$I$81,5,0)),0%,VLOOKUP(A103,'Données projet'!$A$61:$I$81,5,0)*VLOOKUP('Données projet'!$B$10,Paramètres!$A$1:$I$89,7,0))</f>
        <v>0.38700000000000001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91.807282426023662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91.807282426023662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2.8421709430404007E-13</v>
      </c>
      <c r="BE103" s="14">
        <f>BD103*VLOOKUP('Données projet'!$B$11,Paramètres!$A$1:$I$89,3,0)*VLOOKUP('Données projet'!$B$11,Paramètres!$A$1:$I$89,5,0)</f>
        <v>2.2168933355715128E-13</v>
      </c>
      <c r="BF103" s="14">
        <f t="shared" si="91"/>
        <v>3.0356532905768293E-12</v>
      </c>
      <c r="BG103" s="22">
        <f t="shared" si="61"/>
        <v>5.6732050703666821E-12</v>
      </c>
      <c r="BH103" s="62">
        <f t="shared" si="62"/>
        <v>293.333333333339</v>
      </c>
      <c r="BI103" s="62">
        <f ca="1">AVERAGE(OFFSET($BH$3,0,0,'Données projet'!$E$11+1,1))-AVERAGE(OFFSET($H$3,0,0,'Données projet'!$E$11+1,1))</f>
        <v>314.33416150877952</v>
      </c>
      <c r="BJ103" s="62">
        <f t="shared" si="92"/>
        <v>283.48738729114024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81.453211850980964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81.453211850980964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2.8421709430404007E-14</v>
      </c>
      <c r="BZ103" s="14">
        <f>BY103*VLOOKUP('Données projet'!$B$12,Paramètres!$A$1:$I$89,3,0)*VLOOKUP('Données projet'!$B$12,Paramètres!$A$1:$I$89,5,0)</f>
        <v>2.0838797354372217E-14</v>
      </c>
      <c r="CA103" s="14">
        <f t="shared" si="93"/>
        <v>3.7575774393093487E-13</v>
      </c>
      <c r="CB103" s="22">
        <f t="shared" si="64"/>
        <v>6.9073897607190981E-13</v>
      </c>
      <c r="CC103" s="62">
        <f t="shared" si="65"/>
        <v>293.333333333334</v>
      </c>
      <c r="CD103" s="62">
        <f ca="1">AVERAGE(OFFSET($CC$3,0,0,'Données projet'!$E$12+1,1))-AVERAGE(OFFSET($H$3,0,0,'Données projet'!$E$12+1,1))</f>
        <v>155.96038817644694</v>
      </c>
      <c r="CE103" s="62">
        <f t="shared" si="94"/>
        <v>225.49641371517163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31.263690768085947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31.263690768085947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5.6843418860808015E-14</v>
      </c>
      <c r="CU103" s="18">
        <f>CT103*VLOOKUP('Données projet'!$B$13,Paramètres!$A$1:$I$89,3,0)*VLOOKUP('Données projet'!$B$13,Paramètres!$A$1:$I$89,5,0)</f>
        <v>3.7243808037601412E-14</v>
      </c>
      <c r="CV103" s="14">
        <f t="shared" si="95"/>
        <v>6.2767589361185393E-13</v>
      </c>
      <c r="CW103" s="22">
        <f t="shared" si="67"/>
        <v>1.1580684803728015E-12</v>
      </c>
      <c r="CX103" s="62">
        <f t="shared" si="68"/>
        <v>293.33333333333445</v>
      </c>
      <c r="CY103" s="62">
        <f ca="1">AVERAGE(OFFSET($CX$3,0,0,'Données projet'!$E$13+1,1))-AVERAGE(OFFSET($H$3,0,0,'Données projet'!$E$13+1,1))</f>
        <v>184.06691966531622</v>
      </c>
      <c r="CZ103" s="62">
        <f t="shared" si="96"/>
        <v>269.61868559913404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27.126119027564449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27.126119027564449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282</v>
      </c>
      <c r="DM103" s="13">
        <f>VLOOKUP(A103,'Données projet'!$A$165:$I$185,9,0)</f>
        <v>4.8</v>
      </c>
      <c r="DN103" s="13">
        <f t="array" ref="DN103">INDEX(DM:DM,MIN(IF(ISNUMBER(DM103:DM299),ROW(DM103:DM299),"")))</f>
        <v>4.8</v>
      </c>
      <c r="DO103" s="13">
        <f>IF('Données projet'!$A$166&gt;35,DO102+DN103-DW102,IF(A103&lt;'Données projet'!$A$166,$DL$205^A103,IF(A103='Données projet'!$A$166,'Données projet'!$B$166,DO102+DN103-DW102)))</f>
        <v>281.99999999999989</v>
      </c>
      <c r="DP103" s="18">
        <f>DO103*VLOOKUP('Données projet'!$B$14,Paramètres!$A$1:$I$89,3,0)*VLOOKUP('Données projet'!$B$14,Paramètres!$A$1:$I$89,5,0)</f>
        <v>272.7503999999999</v>
      </c>
      <c r="DQ103" s="14">
        <f t="shared" si="97"/>
        <v>65.432628830820633</v>
      </c>
      <c r="DR103" s="22">
        <f t="shared" si="70"/>
        <v>589.00210854701243</v>
      </c>
      <c r="DS103" s="62">
        <f t="shared" si="71"/>
        <v>882.3354418803458</v>
      </c>
      <c r="DT103" s="62">
        <f ca="1">AVERAGE(OFFSET($DS$3,0,0,'Données projet'!$E$14+1,1))-AVERAGE(OFFSET($H$3,0,0,'Données projet'!$E$14+1,1))</f>
        <v>352.98835012800464</v>
      </c>
      <c r="DU103" s="62">
        <f t="shared" si="98"/>
        <v>244.45149244446094</v>
      </c>
      <c r="DV103" s="16">
        <f>IF(ISNA(VLOOKUP(A103,'Données projet'!$A$165:$I$185,3,0)),0,VLOOKUP(A103,'Données projet'!$A$165:$I$185,3,0))</f>
        <v>17</v>
      </c>
      <c r="DW103" s="16">
        <f>IF(ISNA(VLOOKUP(A103,'Données projet'!$A$165:$I$185,4,0)),0,VLOOKUP(A103,'Données projet'!$A$165:$I$185,4,0))</f>
        <v>282</v>
      </c>
      <c r="DX103" s="17">
        <f>IF(ISNA(VLOOKUP(A103,'Données projet'!$A$165:$I$185,5,0)),0%,VLOOKUP(A103,'Données projet'!$A$165:$I$185,5,0)*VLOOKUP('Données projet'!$B$14,Paramètres!$A$1:$I$89,7,0))</f>
        <v>0.38700000000000001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153.90341053121247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153.90341053121247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-2.2737367544323206E-13</v>
      </c>
      <c r="O104" s="14">
        <f>N104*VLOOKUP('Données projet'!$B$9,Paramètres!$A$1:$I$89,3,0)*VLOOKUP('Données projet'!$B$9,Paramètres!$A$1:$I$89,5,0)</f>
        <v>-2.0572770154103635E-13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405.75542653954562</v>
      </c>
      <c r="T104" s="62">
        <f t="shared" si="88"/>
        <v>278.21741231699929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171.57726170414841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171.57726170414841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-2.8421709430404007E-14</v>
      </c>
      <c r="AJ104" s="14">
        <f>AI104*VLOOKUP('Données projet'!$B$10,Paramètres!$A$1:$I$89,3,0)*VLOOKUP('Données projet'!$B$10,Paramètres!$A$1:$I$89,5,0)</f>
        <v>-2.2168933355715127E-14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216.57715548138577</v>
      </c>
      <c r="AO104" s="62">
        <f t="shared" si="90"/>
        <v>131.89900255449828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90.00699761456238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90.00699761456238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2.8421709430404007E-13</v>
      </c>
      <c r="BE104" s="14">
        <f>BD104*VLOOKUP('Données projet'!$B$11,Paramètres!$A$1:$I$89,3,0)*VLOOKUP('Données projet'!$B$11,Paramètres!$A$1:$I$89,5,0)</f>
        <v>2.2168933355715128E-13</v>
      </c>
      <c r="BF104" s="14">
        <f t="shared" si="91"/>
        <v>3.0356532905768293E-12</v>
      </c>
      <c r="BG104" s="22">
        <f t="shared" si="61"/>
        <v>5.6732050703666821E-12</v>
      </c>
      <c r="BH104" s="62">
        <f t="shared" si="62"/>
        <v>293.333333333339</v>
      </c>
      <c r="BI104" s="62">
        <f ca="1">AVERAGE(OFFSET($BH$3,0,0,'Données projet'!$E$11+1,1))-AVERAGE(OFFSET($H$3,0,0,'Données projet'!$E$11+1,1))</f>
        <v>314.33416150877952</v>
      </c>
      <c r="BJ104" s="62">
        <f t="shared" si="92"/>
        <v>283.48738729114024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79.855964048136812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79.855964048136812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2.8421709430404007E-14</v>
      </c>
      <c r="BZ104" s="14">
        <f>BY104*VLOOKUP('Données projet'!$B$12,Paramètres!$A$1:$I$89,3,0)*VLOOKUP('Données projet'!$B$12,Paramètres!$A$1:$I$89,5,0)</f>
        <v>2.0838797354372217E-14</v>
      </c>
      <c r="CA104" s="14">
        <f t="shared" si="93"/>
        <v>3.7575774393093487E-13</v>
      </c>
      <c r="CB104" s="22">
        <f t="shared" si="64"/>
        <v>6.9073897607190981E-13</v>
      </c>
      <c r="CC104" s="62">
        <f t="shared" si="65"/>
        <v>293.333333333334</v>
      </c>
      <c r="CD104" s="62">
        <f ca="1">AVERAGE(OFFSET($CC$3,0,0,'Données projet'!$E$12+1,1))-AVERAGE(OFFSET($H$3,0,0,'Données projet'!$E$12+1,1))</f>
        <v>155.96038817644694</v>
      </c>
      <c r="CE104" s="62">
        <f t="shared" si="94"/>
        <v>225.49641371517163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30.650628861092247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30.650628861092247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5.6843418860808015E-14</v>
      </c>
      <c r="CU104" s="18">
        <f>CT104*VLOOKUP('Données projet'!$B$13,Paramètres!$A$1:$I$89,3,0)*VLOOKUP('Données projet'!$B$13,Paramètres!$A$1:$I$89,5,0)</f>
        <v>3.7243808037601412E-14</v>
      </c>
      <c r="CV104" s="14">
        <f t="shared" si="95"/>
        <v>6.2767589361185393E-13</v>
      </c>
      <c r="CW104" s="22">
        <f t="shared" si="67"/>
        <v>1.1580684803728015E-12</v>
      </c>
      <c r="CX104" s="62">
        <f t="shared" si="68"/>
        <v>293.33333333333445</v>
      </c>
      <c r="CY104" s="62">
        <f ca="1">AVERAGE(OFFSET($CX$3,0,0,'Données projet'!$E$13+1,1))-AVERAGE(OFFSET($H$3,0,0,'Données projet'!$E$13+1,1))</f>
        <v>184.06691966531622</v>
      </c>
      <c r="CZ104" s="62">
        <f t="shared" si="96"/>
        <v>269.61868559913404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26.594192378732807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26.594192378732807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-1.1368683772161603E-13</v>
      </c>
      <c r="DP104" s="18">
        <f>DO104*VLOOKUP('Données projet'!$B$14,Paramètres!$A$1:$I$89,3,0)*VLOOKUP('Données projet'!$B$14,Paramètres!$A$1:$I$89,5,0)</f>
        <v>-1.0995790944434703E-13</v>
      </c>
      <c r="DQ104" s="14" t="e">
        <f t="shared" si="97"/>
        <v>#NUM!</v>
      </c>
      <c r="DR104" s="22" t="e">
        <f t="shared" si="70"/>
        <v>#NUM!</v>
      </c>
      <c r="DS104" s="62" t="e">
        <f t="shared" si="71"/>
        <v>#NUM!</v>
      </c>
      <c r="DT104" s="62">
        <f ca="1">AVERAGE(OFFSET($DS$3,0,0,'Données projet'!$E$14+1,1))-AVERAGE(OFFSET($H$3,0,0,'Données projet'!$E$14+1,1))</f>
        <v>352.98835012800464</v>
      </c>
      <c r="DU104" s="62">
        <f t="shared" si="98"/>
        <v>244.45149244446094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150.88545852250675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150.88545852250675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-2.2737367544323206E-13</v>
      </c>
      <c r="O105" s="14">
        <f>N105*VLOOKUP('Données projet'!$B$9,Paramètres!$A$1:$I$89,3,0)*VLOOKUP('Données projet'!$B$9,Paramètres!$A$1:$I$89,5,0)</f>
        <v>-2.0572770154103635E-13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405.75542653954562</v>
      </c>
      <c r="T105" s="62">
        <f t="shared" si="88"/>
        <v>278.21741231699929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168.21273625392618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168.21273625392618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-2.8421709430404007E-14</v>
      </c>
      <c r="AJ105" s="14">
        <f>AI105*VLOOKUP('Données projet'!$B$10,Paramètres!$A$1:$I$89,3,0)*VLOOKUP('Données projet'!$B$10,Paramètres!$A$1:$I$89,5,0)</f>
        <v>-2.2168933355715127E-14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216.57715548138577</v>
      </c>
      <c r="AO105" s="62">
        <f t="shared" si="90"/>
        <v>131.89900255449828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88.242015290188547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88.242015290188547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2.8421709430404007E-13</v>
      </c>
      <c r="BE105" s="14">
        <f>BD105*VLOOKUP('Données projet'!$B$11,Paramètres!$A$1:$I$89,3,0)*VLOOKUP('Données projet'!$B$11,Paramètres!$A$1:$I$89,5,0)</f>
        <v>2.2168933355715128E-13</v>
      </c>
      <c r="BF105" s="14">
        <f t="shared" si="91"/>
        <v>3.0356532905768293E-12</v>
      </c>
      <c r="BG105" s="22">
        <f t="shared" si="61"/>
        <v>5.6732050703666821E-12</v>
      </c>
      <c r="BH105" s="62">
        <f t="shared" si="62"/>
        <v>293.333333333339</v>
      </c>
      <c r="BI105" s="62">
        <f ca="1">AVERAGE(OFFSET($BH$3,0,0,'Données projet'!$E$11+1,1))-AVERAGE(OFFSET($H$3,0,0,'Données projet'!$E$11+1,1))</f>
        <v>314.33416150877952</v>
      </c>
      <c r="BJ105" s="62">
        <f t="shared" si="92"/>
        <v>283.48738729114024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78.290037300481472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78.290037300481472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2.8421709430404007E-14</v>
      </c>
      <c r="BZ105" s="14">
        <f>BY105*VLOOKUP('Données projet'!$B$12,Paramètres!$A$1:$I$89,3,0)*VLOOKUP('Données projet'!$B$12,Paramètres!$A$1:$I$89,5,0)</f>
        <v>2.0838797354372217E-14</v>
      </c>
      <c r="CA105" s="14">
        <f t="shared" si="93"/>
        <v>3.7575774393093487E-13</v>
      </c>
      <c r="CB105" s="22">
        <f t="shared" si="64"/>
        <v>6.9073897607190981E-13</v>
      </c>
      <c r="CC105" s="62">
        <f t="shared" si="65"/>
        <v>293.333333333334</v>
      </c>
      <c r="CD105" s="62">
        <f ca="1">AVERAGE(OFFSET($CC$3,0,0,'Données projet'!$E$12+1,1))-AVERAGE(OFFSET($H$3,0,0,'Données projet'!$E$12+1,1))</f>
        <v>155.96038817644694</v>
      </c>
      <c r="CE105" s="62">
        <f t="shared" si="94"/>
        <v>225.49641371517163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30.049588724163851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30.049588724163851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5.6843418860808015E-14</v>
      </c>
      <c r="CU105" s="18">
        <f>CT105*VLOOKUP('Données projet'!$B$13,Paramètres!$A$1:$I$89,3,0)*VLOOKUP('Données projet'!$B$13,Paramètres!$A$1:$I$89,5,0)</f>
        <v>3.7243808037601412E-14</v>
      </c>
      <c r="CV105" s="14">
        <f t="shared" si="95"/>
        <v>6.2767589361185393E-13</v>
      </c>
      <c r="CW105" s="22">
        <f t="shared" si="67"/>
        <v>1.1580684803728015E-12</v>
      </c>
      <c r="CX105" s="62">
        <f t="shared" si="68"/>
        <v>293.33333333333445</v>
      </c>
      <c r="CY105" s="62">
        <f ca="1">AVERAGE(OFFSET($CX$3,0,0,'Données projet'!$E$13+1,1))-AVERAGE(OFFSET($H$3,0,0,'Données projet'!$E$13+1,1))</f>
        <v>184.06691966531622</v>
      </c>
      <c r="CZ105" s="62">
        <f t="shared" si="96"/>
        <v>269.61868559913404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26.072696487041529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26.072696487041529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-1.1368683772161603E-13</v>
      </c>
      <c r="DP105" s="18">
        <f>DO105*VLOOKUP('Données projet'!$B$14,Paramètres!$A$1:$I$89,3,0)*VLOOKUP('Données projet'!$B$14,Paramètres!$A$1:$I$89,5,0)</f>
        <v>-1.0995790944434703E-13</v>
      </c>
      <c r="DQ105" s="14" t="e">
        <f t="shared" si="97"/>
        <v>#NUM!</v>
      </c>
      <c r="DR105" s="22" t="e">
        <f t="shared" si="70"/>
        <v>#NUM!</v>
      </c>
      <c r="DS105" s="62" t="e">
        <f t="shared" si="71"/>
        <v>#NUM!</v>
      </c>
      <c r="DT105" s="62">
        <f ca="1">AVERAGE(OFFSET($DS$3,0,0,'Données projet'!$E$14+1,1))-AVERAGE(OFFSET($H$3,0,0,'Données projet'!$E$14+1,1))</f>
        <v>352.98835012800464</v>
      </c>
      <c r="DU105" s="62">
        <f t="shared" si="98"/>
        <v>244.45149244446094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147.92668671192277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147.92668671192277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-2.2737367544323206E-13</v>
      </c>
      <c r="O106" s="14">
        <f>N106*VLOOKUP('Données projet'!$B$9,Paramètres!$A$1:$I$89,3,0)*VLOOKUP('Données projet'!$B$9,Paramètres!$A$1:$I$89,5,0)</f>
        <v>-2.0572770154103635E-13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405.75542653954562</v>
      </c>
      <c r="T106" s="62">
        <f t="shared" si="88"/>
        <v>278.21741231699929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164.91418709562492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164.91418709562492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-2.8421709430404007E-14</v>
      </c>
      <c r="AJ106" s="14">
        <f>AI106*VLOOKUP('Données projet'!$B$10,Paramètres!$A$1:$I$89,3,0)*VLOOKUP('Données projet'!$B$10,Paramètres!$A$1:$I$89,5,0)</f>
        <v>-2.2168933355715127E-14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216.57715548138577</v>
      </c>
      <c r="AO106" s="62">
        <f t="shared" si="90"/>
        <v>131.89900255449828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86.51164319266276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86.51164319266276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2.8421709430404007E-13</v>
      </c>
      <c r="BE106" s="14">
        <f>BD106*VLOOKUP('Données projet'!$B$11,Paramètres!$A$1:$I$89,3,0)*VLOOKUP('Données projet'!$B$11,Paramètres!$A$1:$I$89,5,0)</f>
        <v>2.2168933355715128E-13</v>
      </c>
      <c r="BF106" s="14">
        <f t="shared" si="91"/>
        <v>3.0356532905768293E-12</v>
      </c>
      <c r="BG106" s="22">
        <f t="shared" si="61"/>
        <v>5.6732050703666821E-12</v>
      </c>
      <c r="BH106" s="62">
        <f t="shared" si="62"/>
        <v>293.333333333339</v>
      </c>
      <c r="BI106" s="62">
        <f ca="1">AVERAGE(OFFSET($BH$3,0,0,'Données projet'!$E$11+1,1))-AVERAGE(OFFSET($H$3,0,0,'Données projet'!$E$11+1,1))</f>
        <v>314.33416150877952</v>
      </c>
      <c r="BJ106" s="62">
        <f t="shared" si="92"/>
        <v>283.48738729114024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76.754817421226647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76.754817421226647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2.8421709430404007E-14</v>
      </c>
      <c r="BZ106" s="14">
        <f>BY106*VLOOKUP('Données projet'!$B$12,Paramètres!$A$1:$I$89,3,0)*VLOOKUP('Données projet'!$B$12,Paramètres!$A$1:$I$89,5,0)</f>
        <v>2.0838797354372217E-14</v>
      </c>
      <c r="CA106" s="14">
        <f t="shared" si="93"/>
        <v>3.7575774393093487E-13</v>
      </c>
      <c r="CB106" s="22">
        <f t="shared" si="64"/>
        <v>6.9073897607190981E-13</v>
      </c>
      <c r="CC106" s="62">
        <f t="shared" si="65"/>
        <v>293.333333333334</v>
      </c>
      <c r="CD106" s="62">
        <f ca="1">AVERAGE(OFFSET($CC$3,0,0,'Données projet'!$E$12+1,1))-AVERAGE(OFFSET($H$3,0,0,'Données projet'!$E$12+1,1))</f>
        <v>155.96038817644694</v>
      </c>
      <c r="CE106" s="62">
        <f t="shared" si="94"/>
        <v>225.49641371517163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29.460334617722335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29.460334617722335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5.6843418860808015E-14</v>
      </c>
      <c r="CU106" s="18">
        <f>CT106*VLOOKUP('Données projet'!$B$13,Paramètres!$A$1:$I$89,3,0)*VLOOKUP('Données projet'!$B$13,Paramètres!$A$1:$I$89,5,0)</f>
        <v>3.7243808037601412E-14</v>
      </c>
      <c r="CV106" s="14">
        <f t="shared" si="95"/>
        <v>6.2767589361185393E-13</v>
      </c>
      <c r="CW106" s="22">
        <f t="shared" si="67"/>
        <v>1.1580684803728015E-12</v>
      </c>
      <c r="CX106" s="62">
        <f t="shared" si="68"/>
        <v>293.33333333333445</v>
      </c>
      <c r="CY106" s="62">
        <f ca="1">AVERAGE(OFFSET($CX$3,0,0,'Données projet'!$E$13+1,1))-AVERAGE(OFFSET($H$3,0,0,'Données projet'!$E$13+1,1))</f>
        <v>184.06691966531622</v>
      </c>
      <c r="CZ106" s="62">
        <f t="shared" si="96"/>
        <v>269.61868559913404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25.561426811705232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25.561426811705232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-1.1368683772161603E-13</v>
      </c>
      <c r="DP106" s="18">
        <f>DO106*VLOOKUP('Données projet'!$B$14,Paramètres!$A$1:$I$89,3,0)*VLOOKUP('Données projet'!$B$14,Paramètres!$A$1:$I$89,5,0)</f>
        <v>-1.0995790944434703E-13</v>
      </c>
      <c r="DQ106" s="14" t="e">
        <f t="shared" si="97"/>
        <v>#NUM!</v>
      </c>
      <c r="DR106" s="22" t="e">
        <f t="shared" si="70"/>
        <v>#NUM!</v>
      </c>
      <c r="DS106" s="62" t="e">
        <f t="shared" si="71"/>
        <v>#NUM!</v>
      </c>
      <c r="DT106" s="62">
        <f ca="1">AVERAGE(OFFSET($DS$3,0,0,'Données projet'!$E$14+1,1))-AVERAGE(OFFSET($H$3,0,0,'Données projet'!$E$14+1,1))</f>
        <v>352.98835012800464</v>
      </c>
      <c r="DU106" s="62">
        <f t="shared" si="98"/>
        <v>244.45149244446094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145.02593461187175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145.02593461187175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-2.2737367544323206E-13</v>
      </c>
      <c r="O107" s="14">
        <f>N107*VLOOKUP('Données projet'!$B$9,Paramètres!$A$1:$I$89,3,0)*VLOOKUP('Données projet'!$B$9,Paramètres!$A$1:$I$89,5,0)</f>
        <v>-2.0572770154103635E-13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405.75542653954562</v>
      </c>
      <c r="T107" s="62">
        <f t="shared" si="88"/>
        <v>278.21741231699929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161.68032047440164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161.68032047440164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-2.8421709430404007E-14</v>
      </c>
      <c r="AJ107" s="14">
        <f>AI107*VLOOKUP('Données projet'!$B$10,Paramètres!$A$1:$I$89,3,0)*VLOOKUP('Données projet'!$B$10,Paramètres!$A$1:$I$89,5,0)</f>
        <v>-2.2168933355715127E-14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216.57715548138577</v>
      </c>
      <c r="AO107" s="62">
        <f t="shared" si="90"/>
        <v>131.89900255449828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84.815202636546687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84.815202636546687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2.8421709430404007E-13</v>
      </c>
      <c r="BE107" s="14">
        <f>BD107*VLOOKUP('Données projet'!$B$11,Paramètres!$A$1:$I$89,3,0)*VLOOKUP('Données projet'!$B$11,Paramètres!$A$1:$I$89,5,0)</f>
        <v>2.2168933355715128E-13</v>
      </c>
      <c r="BF107" s="14">
        <f t="shared" si="91"/>
        <v>3.0356532905768293E-12</v>
      </c>
      <c r="BG107" s="22">
        <f t="shared" si="61"/>
        <v>5.6732050703666821E-12</v>
      </c>
      <c r="BH107" s="62">
        <f t="shared" si="62"/>
        <v>293.333333333339</v>
      </c>
      <c r="BI107" s="62">
        <f ca="1">AVERAGE(OFFSET($BH$3,0,0,'Données projet'!$E$11+1,1))-AVERAGE(OFFSET($H$3,0,0,'Données projet'!$E$11+1,1))</f>
        <v>314.33416150877952</v>
      </c>
      <c r="BJ107" s="62">
        <f t="shared" si="92"/>
        <v>283.48738729114024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75.249702267412346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75.249702267412346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2.8421709430404007E-14</v>
      </c>
      <c r="BZ107" s="14">
        <f>BY107*VLOOKUP('Données projet'!$B$12,Paramètres!$A$1:$I$89,3,0)*VLOOKUP('Données projet'!$B$12,Paramètres!$A$1:$I$89,5,0)</f>
        <v>2.0838797354372217E-14</v>
      </c>
      <c r="CA107" s="14">
        <f t="shared" si="93"/>
        <v>3.7575774393093487E-13</v>
      </c>
      <c r="CB107" s="22">
        <f t="shared" si="64"/>
        <v>6.9073897607190981E-13</v>
      </c>
      <c r="CC107" s="62">
        <f t="shared" si="65"/>
        <v>293.333333333334</v>
      </c>
      <c r="CD107" s="62">
        <f ca="1">AVERAGE(OFFSET($CC$3,0,0,'Données projet'!$E$12+1,1))-AVERAGE(OFFSET($H$3,0,0,'Données projet'!$E$12+1,1))</f>
        <v>155.96038817644694</v>
      </c>
      <c r="CE107" s="62">
        <f t="shared" si="94"/>
        <v>225.49641371517163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28.882635424898623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28.882635424898623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5.6843418860808015E-14</v>
      </c>
      <c r="CU107" s="18">
        <f>CT107*VLOOKUP('Données projet'!$B$13,Paramètres!$A$1:$I$89,3,0)*VLOOKUP('Données projet'!$B$13,Paramètres!$A$1:$I$89,5,0)</f>
        <v>3.7243808037601412E-14</v>
      </c>
      <c r="CV107" s="14">
        <f t="shared" si="95"/>
        <v>6.2767589361185393E-13</v>
      </c>
      <c r="CW107" s="22">
        <f t="shared" si="67"/>
        <v>1.1580684803728015E-12</v>
      </c>
      <c r="CX107" s="62">
        <f t="shared" si="68"/>
        <v>293.33333333333445</v>
      </c>
      <c r="CY107" s="62">
        <f ca="1">AVERAGE(OFFSET($CX$3,0,0,'Données projet'!$E$13+1,1))-AVERAGE(OFFSET($H$3,0,0,'Données projet'!$E$13+1,1))</f>
        <v>184.06691966531622</v>
      </c>
      <c r="CZ107" s="62">
        <f t="shared" si="96"/>
        <v>269.61868559913404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25.060182822858572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25.060182822858572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-1.1368683772161603E-13</v>
      </c>
      <c r="DP107" s="18">
        <f>DO107*VLOOKUP('Données projet'!$B$14,Paramètres!$A$1:$I$89,3,0)*VLOOKUP('Données projet'!$B$14,Paramètres!$A$1:$I$89,5,0)</f>
        <v>-1.0995790944434703E-13</v>
      </c>
      <c r="DQ107" s="14" t="e">
        <f t="shared" si="97"/>
        <v>#NUM!</v>
      </c>
      <c r="DR107" s="22" t="e">
        <f t="shared" si="70"/>
        <v>#NUM!</v>
      </c>
      <c r="DS107" s="62" t="e">
        <f t="shared" si="71"/>
        <v>#NUM!</v>
      </c>
      <c r="DT107" s="62">
        <f ca="1">AVERAGE(OFFSET($DS$3,0,0,'Données projet'!$E$14+1,1))-AVERAGE(OFFSET($H$3,0,0,'Données projet'!$E$14+1,1))</f>
        <v>352.98835012800464</v>
      </c>
      <c r="DU107" s="62">
        <f t="shared" si="98"/>
        <v>244.45149244446094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142.18206449121865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142.18206449121865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-2.2737367544323206E-13</v>
      </c>
      <c r="O108" s="14">
        <f>N108*VLOOKUP('Données projet'!$B$9,Paramètres!$A$1:$I$89,3,0)*VLOOKUP('Données projet'!$B$9,Paramètres!$A$1:$I$89,5,0)</f>
        <v>-2.0572770154103635E-13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405.75542653954562</v>
      </c>
      <c r="T108" s="62">
        <f t="shared" si="88"/>
        <v>278.21741231699929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158.50986800515668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158.50986800515668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-2.8421709430404007E-14</v>
      </c>
      <c r="AJ108" s="14">
        <f>AI108*VLOOKUP('Données projet'!$B$10,Paramètres!$A$1:$I$89,3,0)*VLOOKUP('Données projet'!$B$10,Paramètres!$A$1:$I$89,5,0)</f>
        <v>-2.2168933355715127E-14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216.57715548138577</v>
      </c>
      <c r="AO108" s="62">
        <f t="shared" si="90"/>
        <v>131.89900255449828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83.15202824500949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83.15202824500949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2.8421709430404007E-13</v>
      </c>
      <c r="BE108" s="14">
        <f>BD108*VLOOKUP('Données projet'!$B$11,Paramètres!$A$1:$I$89,3,0)*VLOOKUP('Données projet'!$B$11,Paramètres!$A$1:$I$89,5,0)</f>
        <v>2.2168933355715128E-13</v>
      </c>
      <c r="BF108" s="14">
        <f t="shared" si="91"/>
        <v>3.0356532905768293E-12</v>
      </c>
      <c r="BG108" s="22">
        <f t="shared" si="61"/>
        <v>5.6732050703666821E-12</v>
      </c>
      <c r="BH108" s="62">
        <f t="shared" si="62"/>
        <v>293.333333333339</v>
      </c>
      <c r="BI108" s="62">
        <f ca="1">AVERAGE(OFFSET($BH$3,0,0,'Données projet'!$E$11+1,1))-AVERAGE(OFFSET($H$3,0,0,'Données projet'!$E$11+1,1))</f>
        <v>314.33416150877952</v>
      </c>
      <c r="BJ108" s="62">
        <f t="shared" si="92"/>
        <v>283.48738729114024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73.774101503734741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73.774101503734741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2.8421709430404007E-14</v>
      </c>
      <c r="BZ108" s="14">
        <f>BY108*VLOOKUP('Données projet'!$B$12,Paramètres!$A$1:$I$89,3,0)*VLOOKUP('Données projet'!$B$12,Paramètres!$A$1:$I$89,5,0)</f>
        <v>2.0838797354372217E-14</v>
      </c>
      <c r="CA108" s="14">
        <f t="shared" si="93"/>
        <v>3.7575774393093487E-13</v>
      </c>
      <c r="CB108" s="22">
        <f t="shared" si="64"/>
        <v>6.9073897607190981E-13</v>
      </c>
      <c r="CC108" s="62">
        <f t="shared" si="65"/>
        <v>293.333333333334</v>
      </c>
      <c r="CD108" s="62">
        <f ca="1">AVERAGE(OFFSET($CC$3,0,0,'Données projet'!$E$12+1,1))-AVERAGE(OFFSET($H$3,0,0,'Données projet'!$E$12+1,1))</f>
        <v>155.96038817644694</v>
      </c>
      <c r="CE108" s="62">
        <f t="shared" si="94"/>
        <v>225.49641371517163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28.31626456088447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28.31626456088447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5.6843418860808015E-14</v>
      </c>
      <c r="CU108" s="18">
        <f>CT108*VLOOKUP('Données projet'!$B$13,Paramètres!$A$1:$I$89,3,0)*VLOOKUP('Données projet'!$B$13,Paramètres!$A$1:$I$89,5,0)</f>
        <v>3.7243808037601412E-14</v>
      </c>
      <c r="CV108" s="14">
        <f t="shared" si="95"/>
        <v>6.2767589361185393E-13</v>
      </c>
      <c r="CW108" s="22">
        <f t="shared" si="67"/>
        <v>1.1580684803728015E-12</v>
      </c>
      <c r="CX108" s="62">
        <f t="shared" si="68"/>
        <v>293.33333333333445</v>
      </c>
      <c r="CY108" s="62">
        <f ca="1">AVERAGE(OFFSET($CX$3,0,0,'Données projet'!$E$13+1,1))-AVERAGE(OFFSET($H$3,0,0,'Données projet'!$E$13+1,1))</f>
        <v>184.06691966531622</v>
      </c>
      <c r="CZ108" s="62">
        <f t="shared" si="96"/>
        <v>269.61868559913404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24.568767922904549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24.568767922904549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-1.1368683772161603E-13</v>
      </c>
      <c r="DP108" s="18">
        <f>DO108*VLOOKUP('Données projet'!$B$14,Paramètres!$A$1:$I$89,3,0)*VLOOKUP('Données projet'!$B$14,Paramètres!$A$1:$I$89,5,0)</f>
        <v>-1.0995790944434703E-13</v>
      </c>
      <c r="DQ108" s="14" t="e">
        <f t="shared" si="97"/>
        <v>#NUM!</v>
      </c>
      <c r="DR108" s="22" t="e">
        <f t="shared" si="70"/>
        <v>#NUM!</v>
      </c>
      <c r="DS108" s="62" t="e">
        <f t="shared" si="71"/>
        <v>#NUM!</v>
      </c>
      <c r="DT108" s="62">
        <f ca="1">AVERAGE(OFFSET($DS$3,0,0,'Données projet'!$E$14+1,1))-AVERAGE(OFFSET($H$3,0,0,'Données projet'!$E$14+1,1))</f>
        <v>352.98835012800464</v>
      </c>
      <c r="DU108" s="62">
        <f t="shared" si="98"/>
        <v>244.45149244446094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139.39396092904207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139.39396092904207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-2.2737367544323206E-13</v>
      </c>
      <c r="O109" s="14">
        <f>N109*VLOOKUP('Données projet'!$B$9,Paramètres!$A$1:$I$89,3,0)*VLOOKUP('Données projet'!$B$9,Paramètres!$A$1:$I$89,5,0)</f>
        <v>-2.0572770154103635E-13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405.75542653954562</v>
      </c>
      <c r="T109" s="62">
        <f t="shared" si="88"/>
        <v>278.21741231699929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155.40158617504852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155.40158617504852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-2.8421709430404007E-14</v>
      </c>
      <c r="AJ109" s="14">
        <f>AI109*VLOOKUP('Données projet'!$B$10,Paramètres!$A$1:$I$89,3,0)*VLOOKUP('Données projet'!$B$10,Paramètres!$A$1:$I$89,5,0)</f>
        <v>-2.2168933355715127E-14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216.57715548138577</v>
      </c>
      <c r="AO109" s="62">
        <f t="shared" si="90"/>
        <v>131.89900255449828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81.521467688854116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81.521467688854116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2.8421709430404007E-13</v>
      </c>
      <c r="BE109" s="14">
        <f>BD109*VLOOKUP('Données projet'!$B$11,Paramètres!$A$1:$I$89,3,0)*VLOOKUP('Données projet'!$B$11,Paramètres!$A$1:$I$89,5,0)</f>
        <v>2.2168933355715128E-13</v>
      </c>
      <c r="BF109" s="14">
        <f t="shared" si="91"/>
        <v>3.0356532905768293E-12</v>
      </c>
      <c r="BG109" s="22">
        <f t="shared" si="61"/>
        <v>5.6732050703666821E-12</v>
      </c>
      <c r="BH109" s="62">
        <f t="shared" si="62"/>
        <v>293.333333333339</v>
      </c>
      <c r="BI109" s="62">
        <f ca="1">AVERAGE(OFFSET($BH$3,0,0,'Données projet'!$E$11+1,1))-AVERAGE(OFFSET($H$3,0,0,'Données projet'!$E$11+1,1))</f>
        <v>314.33416150877952</v>
      </c>
      <c r="BJ109" s="62">
        <f t="shared" si="92"/>
        <v>283.48738729114024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72.327436371005263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72.327436371005263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2.8421709430404007E-14</v>
      </c>
      <c r="BZ109" s="14">
        <f>BY109*VLOOKUP('Données projet'!$B$12,Paramètres!$A$1:$I$89,3,0)*VLOOKUP('Données projet'!$B$12,Paramètres!$A$1:$I$89,5,0)</f>
        <v>2.0838797354372217E-14</v>
      </c>
      <c r="CA109" s="14">
        <f t="shared" si="93"/>
        <v>3.7575774393093487E-13</v>
      </c>
      <c r="CB109" s="22">
        <f t="shared" si="64"/>
        <v>6.9073897607190981E-13</v>
      </c>
      <c r="CC109" s="62">
        <f t="shared" si="65"/>
        <v>293.333333333334</v>
      </c>
      <c r="CD109" s="62">
        <f ca="1">AVERAGE(OFFSET($CC$3,0,0,'Données projet'!$E$12+1,1))-AVERAGE(OFFSET($H$3,0,0,'Données projet'!$E$12+1,1))</f>
        <v>155.96038817644694</v>
      </c>
      <c r="CE109" s="62">
        <f t="shared" si="94"/>
        <v>225.49641371517163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27.760999884061516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27.760999884061516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5.6843418860808015E-14</v>
      </c>
      <c r="CU109" s="18">
        <f>CT109*VLOOKUP('Données projet'!$B$13,Paramètres!$A$1:$I$89,3,0)*VLOOKUP('Données projet'!$B$13,Paramètres!$A$1:$I$89,5,0)</f>
        <v>3.7243808037601412E-14</v>
      </c>
      <c r="CV109" s="14">
        <f t="shared" si="95"/>
        <v>6.2767589361185393E-13</v>
      </c>
      <c r="CW109" s="22">
        <f t="shared" si="67"/>
        <v>1.1580684803728015E-12</v>
      </c>
      <c r="CX109" s="62">
        <f t="shared" si="68"/>
        <v>293.33333333333445</v>
      </c>
      <c r="CY109" s="62">
        <f ca="1">AVERAGE(OFFSET($CX$3,0,0,'Données projet'!$E$13+1,1))-AVERAGE(OFFSET($H$3,0,0,'Données projet'!$E$13+1,1))</f>
        <v>184.06691966531622</v>
      </c>
      <c r="CZ109" s="62">
        <f t="shared" si="96"/>
        <v>269.61868559913404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24.086989369405131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24.086989369405131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-1.1368683772161603E-13</v>
      </c>
      <c r="DP109" s="18">
        <f>DO109*VLOOKUP('Données projet'!$B$14,Paramètres!$A$1:$I$89,3,0)*VLOOKUP('Données projet'!$B$14,Paramètres!$A$1:$I$89,5,0)</f>
        <v>-1.0995790944434703E-13</v>
      </c>
      <c r="DQ109" s="14" t="e">
        <f t="shared" si="97"/>
        <v>#NUM!</v>
      </c>
      <c r="DR109" s="22" t="e">
        <f t="shared" si="70"/>
        <v>#NUM!</v>
      </c>
      <c r="DS109" s="62" t="e">
        <f t="shared" si="71"/>
        <v>#NUM!</v>
      </c>
      <c r="DT109" s="62">
        <f ca="1">AVERAGE(OFFSET($DS$3,0,0,'Données projet'!$E$14+1,1))-AVERAGE(OFFSET($H$3,0,0,'Données projet'!$E$14+1,1))</f>
        <v>352.98835012800464</v>
      </c>
      <c r="DU109" s="62">
        <f t="shared" si="98"/>
        <v>244.45149244446094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136.66053037714451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136.66053037714451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-2.2737367544323206E-13</v>
      </c>
      <c r="O110" s="14">
        <f>N110*VLOOKUP('Données projet'!$B$9,Paramètres!$A$1:$I$89,3,0)*VLOOKUP('Données projet'!$B$9,Paramètres!$A$1:$I$89,5,0)</f>
        <v>-2.0572770154103635E-13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405.75542653954562</v>
      </c>
      <c r="T110" s="62">
        <f t="shared" si="88"/>
        <v>278.21741231699929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152.35425585576408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152.35425585576408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-2.8421709430404007E-14</v>
      </c>
      <c r="AJ110" s="14">
        <f>AI110*VLOOKUP('Données projet'!$B$10,Paramètres!$A$1:$I$89,3,0)*VLOOKUP('Données projet'!$B$10,Paramètres!$A$1:$I$89,5,0)</f>
        <v>-2.2168933355715127E-14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216.57715548138577</v>
      </c>
      <c r="AO110" s="62">
        <f t="shared" si="90"/>
        <v>131.89900255449828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79.922881430661221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79.922881430661221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2.8421709430404007E-13</v>
      </c>
      <c r="BE110" s="14">
        <f>BD110*VLOOKUP('Données projet'!$B$11,Paramètres!$A$1:$I$89,3,0)*VLOOKUP('Données projet'!$B$11,Paramètres!$A$1:$I$89,5,0)</f>
        <v>2.2168933355715128E-13</v>
      </c>
      <c r="BF110" s="14">
        <f t="shared" si="91"/>
        <v>3.0356532905768293E-12</v>
      </c>
      <c r="BG110" s="22">
        <f t="shared" si="61"/>
        <v>5.6732050703666821E-12</v>
      </c>
      <c r="BH110" s="62">
        <f t="shared" si="62"/>
        <v>293.333333333339</v>
      </c>
      <c r="BI110" s="62">
        <f ca="1">AVERAGE(OFFSET($BH$3,0,0,'Données projet'!$E$11+1,1))-AVERAGE(OFFSET($H$3,0,0,'Données projet'!$E$11+1,1))</f>
        <v>314.33416150877952</v>
      </c>
      <c r="BJ110" s="62">
        <f t="shared" si="92"/>
        <v>283.48738729114024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70.909139459149998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70.909139459149998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2.8421709430404007E-14</v>
      </c>
      <c r="BZ110" s="14">
        <f>BY110*VLOOKUP('Données projet'!$B$12,Paramètres!$A$1:$I$89,3,0)*VLOOKUP('Données projet'!$B$12,Paramètres!$A$1:$I$89,5,0)</f>
        <v>2.0838797354372217E-14</v>
      </c>
      <c r="CA110" s="14">
        <f t="shared" si="93"/>
        <v>3.7575774393093487E-13</v>
      </c>
      <c r="CB110" s="22">
        <f t="shared" si="64"/>
        <v>6.9073897607190981E-13</v>
      </c>
      <c r="CC110" s="62">
        <f t="shared" si="65"/>
        <v>293.333333333334</v>
      </c>
      <c r="CD110" s="62">
        <f ca="1">AVERAGE(OFFSET($CC$3,0,0,'Données projet'!$E$12+1,1))-AVERAGE(OFFSET($H$3,0,0,'Données projet'!$E$12+1,1))</f>
        <v>155.96038817644694</v>
      </c>
      <c r="CE110" s="62">
        <f t="shared" si="94"/>
        <v>225.49641371517163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27.21662360887305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27.21662360887305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5.6843418860808015E-14</v>
      </c>
      <c r="CU110" s="18">
        <f>CT110*VLOOKUP('Données projet'!$B$13,Paramètres!$A$1:$I$89,3,0)*VLOOKUP('Données projet'!$B$13,Paramètres!$A$1:$I$89,5,0)</f>
        <v>3.7243808037601412E-14</v>
      </c>
      <c r="CV110" s="14">
        <f t="shared" si="95"/>
        <v>6.2767589361185393E-13</v>
      </c>
      <c r="CW110" s="22">
        <f t="shared" si="67"/>
        <v>1.1580684803728015E-12</v>
      </c>
      <c r="CX110" s="62">
        <f t="shared" si="68"/>
        <v>293.33333333333445</v>
      </c>
      <c r="CY110" s="62">
        <f ca="1">AVERAGE(OFFSET($CX$3,0,0,'Données projet'!$E$13+1,1))-AVERAGE(OFFSET($H$3,0,0,'Données projet'!$E$13+1,1))</f>
        <v>184.06691966531622</v>
      </c>
      <c r="CZ110" s="62">
        <f t="shared" si="96"/>
        <v>269.61868559913404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23.614658199483937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23.614658199483937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-1.1368683772161603E-13</v>
      </c>
      <c r="DP110" s="18">
        <f>DO110*VLOOKUP('Données projet'!$B$14,Paramètres!$A$1:$I$89,3,0)*VLOOKUP('Données projet'!$B$14,Paramètres!$A$1:$I$89,5,0)</f>
        <v>-1.0995790944434703E-13</v>
      </c>
      <c r="DQ110" s="14" t="e">
        <f t="shared" si="97"/>
        <v>#NUM!</v>
      </c>
      <c r="DR110" s="22" t="e">
        <f t="shared" si="70"/>
        <v>#NUM!</v>
      </c>
      <c r="DS110" s="62" t="e">
        <f t="shared" si="71"/>
        <v>#NUM!</v>
      </c>
      <c r="DT110" s="62">
        <f ca="1">AVERAGE(OFFSET($DS$3,0,0,'Données projet'!$E$14+1,1))-AVERAGE(OFFSET($H$3,0,0,'Données projet'!$E$14+1,1))</f>
        <v>352.98835012800464</v>
      </c>
      <c r="DU110" s="62">
        <f t="shared" si="98"/>
        <v>244.45149244446094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133.98070073114164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133.98070073114164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-2.2737367544323206E-13</v>
      </c>
      <c r="O111" s="14">
        <f>N111*VLOOKUP('Données projet'!$B$9,Paramètres!$A$1:$I$89,3,0)*VLOOKUP('Données projet'!$B$9,Paramètres!$A$1:$I$89,5,0)</f>
        <v>-2.0572770154103635E-13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405.75542653954562</v>
      </c>
      <c r="T111" s="62">
        <f t="shared" si="88"/>
        <v>278.21741231699929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149.36668182535286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149.36668182535286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-2.8421709430404007E-14</v>
      </c>
      <c r="AJ111" s="14">
        <f>AI111*VLOOKUP('Données projet'!$B$10,Paramètres!$A$1:$I$89,3,0)*VLOOKUP('Données projet'!$B$10,Paramètres!$A$1:$I$89,5,0)</f>
        <v>-2.2168933355715127E-14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216.57715548138577</v>
      </c>
      <c r="AO111" s="62">
        <f t="shared" si="90"/>
        <v>131.89900255449828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78.355642473950141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78.355642473950141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2.8421709430404007E-13</v>
      </c>
      <c r="BE111" s="14">
        <f>BD111*VLOOKUP('Données projet'!$B$11,Paramètres!$A$1:$I$89,3,0)*VLOOKUP('Données projet'!$B$11,Paramètres!$A$1:$I$89,5,0)</f>
        <v>2.2168933355715128E-13</v>
      </c>
      <c r="BF111" s="14">
        <f t="shared" si="91"/>
        <v>3.0356532905768293E-12</v>
      </c>
      <c r="BG111" s="22">
        <f t="shared" si="61"/>
        <v>5.6732050703666821E-12</v>
      </c>
      <c r="BH111" s="62">
        <f t="shared" si="62"/>
        <v>293.333333333339</v>
      </c>
      <c r="BI111" s="62">
        <f ca="1">AVERAGE(OFFSET($BH$3,0,0,'Données projet'!$E$11+1,1))-AVERAGE(OFFSET($H$3,0,0,'Données projet'!$E$11+1,1))</f>
        <v>314.33416150877952</v>
      </c>
      <c r="BJ111" s="62">
        <f t="shared" si="92"/>
        <v>283.48738729114024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69.51865448466053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69.51865448466053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2.8421709430404007E-14</v>
      </c>
      <c r="BZ111" s="14">
        <f>BY111*VLOOKUP('Données projet'!$B$12,Paramètres!$A$1:$I$89,3,0)*VLOOKUP('Données projet'!$B$12,Paramètres!$A$1:$I$89,5,0)</f>
        <v>2.0838797354372217E-14</v>
      </c>
      <c r="CA111" s="14">
        <f t="shared" si="93"/>
        <v>3.7575774393093487E-13</v>
      </c>
      <c r="CB111" s="22">
        <f t="shared" si="64"/>
        <v>6.9073897607190981E-13</v>
      </c>
      <c r="CC111" s="62">
        <f t="shared" si="65"/>
        <v>293.333333333334</v>
      </c>
      <c r="CD111" s="62">
        <f ca="1">AVERAGE(OFFSET($CC$3,0,0,'Données projet'!$E$12+1,1))-AVERAGE(OFFSET($H$3,0,0,'Données projet'!$E$12+1,1))</f>
        <v>155.96038817644694</v>
      </c>
      <c r="CE111" s="62">
        <f t="shared" si="94"/>
        <v>225.49641371517163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26.682922220404286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26.682922220404286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5.6843418860808015E-14</v>
      </c>
      <c r="CU111" s="18">
        <f>CT111*VLOOKUP('Données projet'!$B$13,Paramètres!$A$1:$I$89,3,0)*VLOOKUP('Données projet'!$B$13,Paramètres!$A$1:$I$89,5,0)</f>
        <v>3.7243808037601412E-14</v>
      </c>
      <c r="CV111" s="14">
        <f t="shared" si="95"/>
        <v>6.2767589361185393E-13</v>
      </c>
      <c r="CW111" s="22">
        <f t="shared" si="67"/>
        <v>1.1580684803728015E-12</v>
      </c>
      <c r="CX111" s="62">
        <f t="shared" si="68"/>
        <v>293.33333333333445</v>
      </c>
      <c r="CY111" s="62">
        <f ca="1">AVERAGE(OFFSET($CX$3,0,0,'Données projet'!$E$13+1,1))-AVERAGE(OFFSET($H$3,0,0,'Données projet'!$E$13+1,1))</f>
        <v>184.06691966531622</v>
      </c>
      <c r="CZ111" s="62">
        <f t="shared" si="96"/>
        <v>269.61868559913404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23.151589155711328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23.151589155711328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-1.1368683772161603E-13</v>
      </c>
      <c r="DP111" s="18">
        <f>DO111*VLOOKUP('Données projet'!$B$14,Paramètres!$A$1:$I$89,3,0)*VLOOKUP('Données projet'!$B$14,Paramètres!$A$1:$I$89,5,0)</f>
        <v>-1.0995790944434703E-13</v>
      </c>
      <c r="DQ111" s="14" t="e">
        <f t="shared" si="97"/>
        <v>#NUM!</v>
      </c>
      <c r="DR111" s="22" t="e">
        <f t="shared" si="70"/>
        <v>#NUM!</v>
      </c>
      <c r="DS111" s="62" t="e">
        <f t="shared" si="71"/>
        <v>#NUM!</v>
      </c>
      <c r="DT111" s="62">
        <f ca="1">AVERAGE(OFFSET($DS$3,0,0,'Données projet'!$E$14+1,1))-AVERAGE(OFFSET($H$3,0,0,'Données projet'!$E$14+1,1))</f>
        <v>352.98835012800464</v>
      </c>
      <c r="DU111" s="62">
        <f t="shared" si="98"/>
        <v>244.45149244446094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131.35342090996221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131.35342090996221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-2.2737367544323206E-13</v>
      </c>
      <c r="O112" s="14">
        <f>N112*VLOOKUP('Données projet'!$B$9,Paramètres!$A$1:$I$89,3,0)*VLOOKUP('Données projet'!$B$9,Paramètres!$A$1:$I$89,5,0)</f>
        <v>-2.0572770154103635E-13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405.75542653954562</v>
      </c>
      <c r="T112" s="62">
        <f t="shared" si="88"/>
        <v>278.21741231699929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146.43769229943777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146.43769229943777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-2.8421709430404007E-14</v>
      </c>
      <c r="AJ112" s="14">
        <f>AI112*VLOOKUP('Données projet'!$B$10,Paramètres!$A$1:$I$89,3,0)*VLOOKUP('Données projet'!$B$10,Paramètres!$A$1:$I$89,5,0)</f>
        <v>-2.2168933355715127E-14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216.57715548138577</v>
      </c>
      <c r="AO112" s="62">
        <f t="shared" si="90"/>
        <v>131.89900255449828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76.819136117258793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76.819136117258793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2.8421709430404007E-13</v>
      </c>
      <c r="BE112" s="14">
        <f>BD112*VLOOKUP('Données projet'!$B$11,Paramètres!$A$1:$I$89,3,0)*VLOOKUP('Données projet'!$B$11,Paramètres!$A$1:$I$89,5,0)</f>
        <v>2.2168933355715128E-13</v>
      </c>
      <c r="BF112" s="14">
        <f t="shared" si="91"/>
        <v>3.0356532905768293E-12</v>
      </c>
      <c r="BG112" s="22">
        <f t="shared" si="61"/>
        <v>5.6732050703666821E-12</v>
      </c>
      <c r="BH112" s="62">
        <f t="shared" si="62"/>
        <v>293.333333333339</v>
      </c>
      <c r="BI112" s="62">
        <f ca="1">AVERAGE(OFFSET($BH$3,0,0,'Données projet'!$E$11+1,1))-AVERAGE(OFFSET($H$3,0,0,'Données projet'!$E$11+1,1))</f>
        <v>314.33416150877952</v>
      </c>
      <c r="BJ112" s="62">
        <f t="shared" si="92"/>
        <v>283.48738729114024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68.155436072408705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68.155436072408705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2.8421709430404007E-14</v>
      </c>
      <c r="BZ112" s="14">
        <f>BY112*VLOOKUP('Données projet'!$B$12,Paramètres!$A$1:$I$89,3,0)*VLOOKUP('Données projet'!$B$12,Paramètres!$A$1:$I$89,5,0)</f>
        <v>2.0838797354372217E-14</v>
      </c>
      <c r="CA112" s="14">
        <f t="shared" si="93"/>
        <v>3.7575774393093487E-13</v>
      </c>
      <c r="CB112" s="22">
        <f t="shared" si="64"/>
        <v>6.9073897607190981E-13</v>
      </c>
      <c r="CC112" s="62">
        <f t="shared" si="65"/>
        <v>293.333333333334</v>
      </c>
      <c r="CD112" s="62">
        <f ca="1">AVERAGE(OFFSET($CC$3,0,0,'Données projet'!$E$12+1,1))-AVERAGE(OFFSET($H$3,0,0,'Données projet'!$E$12+1,1))</f>
        <v>155.96038817644694</v>
      </c>
      <c r="CE112" s="62">
        <f t="shared" si="94"/>
        <v>225.49641371517163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26.159686390637692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26.159686390637692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5.6843418860808015E-14</v>
      </c>
      <c r="CU112" s="18">
        <f>CT112*VLOOKUP('Données projet'!$B$13,Paramètres!$A$1:$I$89,3,0)*VLOOKUP('Données projet'!$B$13,Paramètres!$A$1:$I$89,5,0)</f>
        <v>3.7243808037601412E-14</v>
      </c>
      <c r="CV112" s="14">
        <f t="shared" si="95"/>
        <v>6.2767589361185393E-13</v>
      </c>
      <c r="CW112" s="22">
        <f t="shared" si="67"/>
        <v>1.1580684803728015E-12</v>
      </c>
      <c r="CX112" s="62">
        <f t="shared" si="68"/>
        <v>293.33333333333445</v>
      </c>
      <c r="CY112" s="62">
        <f ca="1">AVERAGE(OFFSET($CX$3,0,0,'Données projet'!$E$13+1,1))-AVERAGE(OFFSET($H$3,0,0,'Données projet'!$E$13+1,1))</f>
        <v>184.06691966531622</v>
      </c>
      <c r="CZ112" s="62">
        <f t="shared" si="96"/>
        <v>269.61868559913404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22.697600613442873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22.697600613442873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-1.1368683772161603E-13</v>
      </c>
      <c r="DP112" s="18">
        <f>DO112*VLOOKUP('Données projet'!$B$14,Paramètres!$A$1:$I$89,3,0)*VLOOKUP('Données projet'!$B$14,Paramètres!$A$1:$I$89,5,0)</f>
        <v>-1.0995790944434703E-13</v>
      </c>
      <c r="DQ112" s="14" t="e">
        <f t="shared" si="97"/>
        <v>#NUM!</v>
      </c>
      <c r="DR112" s="22" t="e">
        <f t="shared" si="70"/>
        <v>#NUM!</v>
      </c>
      <c r="DS112" s="62" t="e">
        <f t="shared" si="71"/>
        <v>#NUM!</v>
      </c>
      <c r="DT112" s="62">
        <f ca="1">AVERAGE(OFFSET($DS$3,0,0,'Données projet'!$E$14+1,1))-AVERAGE(OFFSET($H$3,0,0,'Données projet'!$E$14+1,1))</f>
        <v>352.98835012800464</v>
      </c>
      <c r="DU112" s="62">
        <f t="shared" si="98"/>
        <v>244.45149244446094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128.77766044359365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128.77766044359365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-2.2737367544323206E-13</v>
      </c>
      <c r="O113" s="14">
        <f>N113*VLOOKUP('Données projet'!$B$9,Paramètres!$A$1:$I$89,3,0)*VLOOKUP('Données projet'!$B$9,Paramètres!$A$1:$I$89,5,0)</f>
        <v>-2.0572770154103635E-13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405.75542653954562</v>
      </c>
      <c r="T113" s="62">
        <f t="shared" si="88"/>
        <v>278.21741231699929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143.56613847161867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143.56613847161867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-2.8421709430404007E-14</v>
      </c>
      <c r="AJ113" s="14">
        <f>AI113*VLOOKUP('Données projet'!$B$10,Paramètres!$A$1:$I$89,3,0)*VLOOKUP('Données projet'!$B$10,Paramètres!$A$1:$I$89,5,0)</f>
        <v>-2.2168933355715127E-14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216.57715548138577</v>
      </c>
      <c r="AO113" s="62">
        <f t="shared" si="90"/>
        <v>131.89900255449828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75.312759713045821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75.312759713045821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2.8421709430404007E-13</v>
      </c>
      <c r="BE113" s="14">
        <f>BD113*VLOOKUP('Données projet'!$B$11,Paramètres!$A$1:$I$89,3,0)*VLOOKUP('Données projet'!$B$11,Paramètres!$A$1:$I$89,5,0)</f>
        <v>2.2168933355715128E-13</v>
      </c>
      <c r="BF113" s="14">
        <f t="shared" si="91"/>
        <v>3.0356532905768293E-12</v>
      </c>
      <c r="BG113" s="22">
        <f t="shared" si="61"/>
        <v>5.6732050703666821E-12</v>
      </c>
      <c r="BH113" s="62">
        <f t="shared" si="62"/>
        <v>293.333333333339</v>
      </c>
      <c r="BI113" s="62">
        <f ca="1">AVERAGE(OFFSET($BH$3,0,0,'Données projet'!$E$11+1,1))-AVERAGE(OFFSET($H$3,0,0,'Données projet'!$E$11+1,1))</f>
        <v>314.33416150877952</v>
      </c>
      <c r="BJ113" s="62">
        <f t="shared" si="92"/>
        <v>283.48738729114024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66.818949541740011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66.818949541740011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2.8421709430404007E-14</v>
      </c>
      <c r="BZ113" s="14">
        <f>BY113*VLOOKUP('Données projet'!$B$12,Paramètres!$A$1:$I$89,3,0)*VLOOKUP('Données projet'!$B$12,Paramètres!$A$1:$I$89,5,0)</f>
        <v>2.0838797354372217E-14</v>
      </c>
      <c r="CA113" s="14">
        <f t="shared" si="93"/>
        <v>3.7575774393093487E-13</v>
      </c>
      <c r="CB113" s="22">
        <f t="shared" si="64"/>
        <v>6.9073897607190981E-13</v>
      </c>
      <c r="CC113" s="62">
        <f t="shared" si="65"/>
        <v>293.333333333334</v>
      </c>
      <c r="CD113" s="62">
        <f ca="1">AVERAGE(OFFSET($CC$3,0,0,'Données projet'!$E$12+1,1))-AVERAGE(OFFSET($H$3,0,0,'Données projet'!$E$12+1,1))</f>
        <v>155.96038817644694</v>
      </c>
      <c r="CE113" s="62">
        <f t="shared" si="94"/>
        <v>225.49641371517163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25.646710896350477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25.646710896350477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5.6843418860808015E-14</v>
      </c>
      <c r="CU113" s="18">
        <f>CT113*VLOOKUP('Données projet'!$B$13,Paramètres!$A$1:$I$89,3,0)*VLOOKUP('Données projet'!$B$13,Paramètres!$A$1:$I$89,5,0)</f>
        <v>3.7243808037601412E-14</v>
      </c>
      <c r="CV113" s="14">
        <f t="shared" si="95"/>
        <v>6.2767589361185393E-13</v>
      </c>
      <c r="CW113" s="22">
        <f t="shared" si="67"/>
        <v>1.1580684803728015E-12</v>
      </c>
      <c r="CX113" s="62">
        <f t="shared" si="68"/>
        <v>293.33333333333445</v>
      </c>
      <c r="CY113" s="62">
        <f ca="1">AVERAGE(OFFSET($CX$3,0,0,'Données projet'!$E$13+1,1))-AVERAGE(OFFSET($H$3,0,0,'Données projet'!$E$13+1,1))</f>
        <v>184.06691966531622</v>
      </c>
      <c r="CZ113" s="62">
        <f t="shared" si="96"/>
        <v>269.61868559913404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22.252514509582635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22.252514509582635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-1.1368683772161603E-13</v>
      </c>
      <c r="DP113" s="18">
        <f>DO113*VLOOKUP('Données projet'!$B$14,Paramètres!$A$1:$I$89,3,0)*VLOOKUP('Données projet'!$B$14,Paramètres!$A$1:$I$89,5,0)</f>
        <v>-1.0995790944434703E-13</v>
      </c>
      <c r="DQ113" s="14" t="e">
        <f t="shared" si="97"/>
        <v>#NUM!</v>
      </c>
      <c r="DR113" s="22" t="e">
        <f t="shared" si="70"/>
        <v>#NUM!</v>
      </c>
      <c r="DS113" s="62" t="e">
        <f t="shared" si="71"/>
        <v>#NUM!</v>
      </c>
      <c r="DT113" s="62">
        <f ca="1">AVERAGE(OFFSET($DS$3,0,0,'Données projet'!$E$14+1,1))-AVERAGE(OFFSET($H$3,0,0,'Données projet'!$E$14+1,1))</f>
        <v>352.98835012800464</v>
      </c>
      <c r="DU113" s="62">
        <f t="shared" si="98"/>
        <v>244.45149244446094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126.25240906891182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126.25240906891182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-2.2737367544323206E-13</v>
      </c>
      <c r="O114" s="14">
        <f>N114*VLOOKUP('Données projet'!$B$9,Paramètres!$A$1:$I$89,3,0)*VLOOKUP('Données projet'!$B$9,Paramètres!$A$1:$I$89,5,0)</f>
        <v>-2.0572770154103635E-13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405.75542653954562</v>
      </c>
      <c r="T114" s="62">
        <f t="shared" si="88"/>
        <v>278.21741231699929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140.75089406288819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140.75089406288819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-2.8421709430404007E-14</v>
      </c>
      <c r="AJ114" s="14">
        <f>AI114*VLOOKUP('Données projet'!$B$10,Paramètres!$A$1:$I$89,3,0)*VLOOKUP('Données projet'!$B$10,Paramètres!$A$1:$I$89,5,0)</f>
        <v>-2.2168933355715127E-14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216.57715548138577</v>
      </c>
      <c r="AO114" s="62">
        <f t="shared" si="90"/>
        <v>131.89900255449828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73.835922431320597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73.835922431320597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2.8421709430404007E-13</v>
      </c>
      <c r="BE114" s="14">
        <f>BD114*VLOOKUP('Données projet'!$B$11,Paramètres!$A$1:$I$89,3,0)*VLOOKUP('Données projet'!$B$11,Paramètres!$A$1:$I$89,5,0)</f>
        <v>2.2168933355715128E-13</v>
      </c>
      <c r="BF114" s="14">
        <f t="shared" si="91"/>
        <v>3.0356532905768293E-12</v>
      </c>
      <c r="BG114" s="22">
        <f t="shared" si="61"/>
        <v>5.6732050703666821E-12</v>
      </c>
      <c r="BH114" s="62">
        <f t="shared" si="62"/>
        <v>293.333333333339</v>
      </c>
      <c r="BI114" s="62">
        <f ca="1">AVERAGE(OFFSET($BH$3,0,0,'Données projet'!$E$11+1,1))-AVERAGE(OFFSET($H$3,0,0,'Données projet'!$E$11+1,1))</f>
        <v>314.33416150877952</v>
      </c>
      <c r="BJ114" s="62">
        <f t="shared" si="92"/>
        <v>283.48738729114024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65.508670696761442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65.508670696761442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2.8421709430404007E-14</v>
      </c>
      <c r="BZ114" s="14">
        <f>BY114*VLOOKUP('Données projet'!$B$12,Paramètres!$A$1:$I$89,3,0)*VLOOKUP('Données projet'!$B$12,Paramètres!$A$1:$I$89,5,0)</f>
        <v>2.0838797354372217E-14</v>
      </c>
      <c r="CA114" s="14">
        <f t="shared" si="93"/>
        <v>3.7575774393093487E-13</v>
      </c>
      <c r="CB114" s="22">
        <f t="shared" si="64"/>
        <v>6.9073897607190981E-13</v>
      </c>
      <c r="CC114" s="62">
        <f t="shared" si="65"/>
        <v>293.333333333334</v>
      </c>
      <c r="CD114" s="62">
        <f ca="1">AVERAGE(OFFSET($CC$3,0,0,'Données projet'!$E$12+1,1))-AVERAGE(OFFSET($H$3,0,0,'Données projet'!$E$12+1,1))</f>
        <v>155.96038817644694</v>
      </c>
      <c r="CE114" s="62">
        <f t="shared" si="94"/>
        <v>225.49641371517163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25.143794538622078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25.143794538622078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5.6843418860808015E-14</v>
      </c>
      <c r="CU114" s="18">
        <f>CT114*VLOOKUP('Données projet'!$B$13,Paramètres!$A$1:$I$89,3,0)*VLOOKUP('Données projet'!$B$13,Paramètres!$A$1:$I$89,5,0)</f>
        <v>3.7243808037601412E-14</v>
      </c>
      <c r="CV114" s="14">
        <f t="shared" si="95"/>
        <v>6.2767589361185393E-13</v>
      </c>
      <c r="CW114" s="22">
        <f t="shared" si="67"/>
        <v>1.1580684803728015E-12</v>
      </c>
      <c r="CX114" s="62">
        <f t="shared" si="68"/>
        <v>293.33333333333445</v>
      </c>
      <c r="CY114" s="62">
        <f ca="1">AVERAGE(OFFSET($CX$3,0,0,'Données projet'!$E$13+1,1))-AVERAGE(OFFSET($H$3,0,0,'Données projet'!$E$13+1,1))</f>
        <v>184.06691966531622</v>
      </c>
      <c r="CZ114" s="62">
        <f t="shared" si="96"/>
        <v>269.61868559913404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21.816156272743378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21.816156272743378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-1.1368683772161603E-13</v>
      </c>
      <c r="DP114" s="18">
        <f>DO114*VLOOKUP('Données projet'!$B$14,Paramètres!$A$1:$I$89,3,0)*VLOOKUP('Données projet'!$B$14,Paramètres!$A$1:$I$89,5,0)</f>
        <v>-1.0995790944434703E-13</v>
      </c>
      <c r="DQ114" s="14" t="e">
        <f t="shared" si="97"/>
        <v>#NUM!</v>
      </c>
      <c r="DR114" s="22" t="e">
        <f t="shared" si="70"/>
        <v>#NUM!</v>
      </c>
      <c r="DS114" s="62" t="e">
        <f t="shared" si="71"/>
        <v>#NUM!</v>
      </c>
      <c r="DT114" s="62">
        <f ca="1">AVERAGE(OFFSET($DS$3,0,0,'Données projet'!$E$14+1,1))-AVERAGE(OFFSET($H$3,0,0,'Données projet'!$E$14+1,1))</f>
        <v>352.98835012800464</v>
      </c>
      <c r="DU114" s="62">
        <f t="shared" si="98"/>
        <v>244.45149244446094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123.77667633343624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123.77667633343624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-2.2737367544323206E-13</v>
      </c>
      <c r="O115" s="14">
        <f>N115*VLOOKUP('Données projet'!$B$9,Paramètres!$A$1:$I$89,3,0)*VLOOKUP('Données projet'!$B$9,Paramètres!$A$1:$I$89,5,0)</f>
        <v>-2.0572770154103635E-13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405.75542653954562</v>
      </c>
      <c r="T115" s="62">
        <f t="shared" si="88"/>
        <v>278.21741231699929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137.99085487988339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137.99085487988339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-2.8421709430404007E-14</v>
      </c>
      <c r="AJ115" s="14">
        <f>AI115*VLOOKUP('Données projet'!$B$10,Paramètres!$A$1:$I$89,3,0)*VLOOKUP('Données projet'!$B$10,Paramètres!$A$1:$I$89,5,0)</f>
        <v>-2.2168933355715127E-14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216.57715548138577</v>
      </c>
      <c r="AO115" s="62">
        <f t="shared" si="90"/>
        <v>131.89900255449828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72.388045027908205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72.388045027908205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2.8421709430404007E-13</v>
      </c>
      <c r="BE115" s="14">
        <f>BD115*VLOOKUP('Données projet'!$B$11,Paramètres!$A$1:$I$89,3,0)*VLOOKUP('Données projet'!$B$11,Paramètres!$A$1:$I$89,5,0)</f>
        <v>2.2168933355715128E-13</v>
      </c>
      <c r="BF115" s="14">
        <f t="shared" si="91"/>
        <v>3.0356532905768293E-12</v>
      </c>
      <c r="BG115" s="22">
        <f t="shared" si="61"/>
        <v>5.6732050703666821E-12</v>
      </c>
      <c r="BH115" s="62">
        <f t="shared" si="62"/>
        <v>293.333333333339</v>
      </c>
      <c r="BI115" s="62">
        <f ca="1">AVERAGE(OFFSET($BH$3,0,0,'Données projet'!$E$11+1,1))-AVERAGE(OFFSET($H$3,0,0,'Données projet'!$E$11+1,1))</f>
        <v>314.33416150877952</v>
      </c>
      <c r="BJ115" s="62">
        <f t="shared" si="92"/>
        <v>283.48738729114024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64.224085620741718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64.224085620741718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2.8421709430404007E-14</v>
      </c>
      <c r="BZ115" s="14">
        <f>BY115*VLOOKUP('Données projet'!$B$12,Paramètres!$A$1:$I$89,3,0)*VLOOKUP('Données projet'!$B$12,Paramètres!$A$1:$I$89,5,0)</f>
        <v>2.0838797354372217E-14</v>
      </c>
      <c r="CA115" s="14">
        <f t="shared" si="93"/>
        <v>3.7575774393093487E-13</v>
      </c>
      <c r="CB115" s="22">
        <f t="shared" si="64"/>
        <v>6.9073897607190981E-13</v>
      </c>
      <c r="CC115" s="62">
        <f t="shared" si="65"/>
        <v>293.333333333334</v>
      </c>
      <c r="CD115" s="62">
        <f ca="1">AVERAGE(OFFSET($CC$3,0,0,'Données projet'!$E$12+1,1))-AVERAGE(OFFSET($H$3,0,0,'Données projet'!$E$12+1,1))</f>
        <v>155.96038817644694</v>
      </c>
      <c r="CE115" s="62">
        <f t="shared" si="94"/>
        <v>225.49641371517163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24.650740063920043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24.650740063920043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5.6843418860808015E-14</v>
      </c>
      <c r="CU115" s="18">
        <f>CT115*VLOOKUP('Données projet'!$B$13,Paramètres!$A$1:$I$89,3,0)*VLOOKUP('Données projet'!$B$13,Paramètres!$A$1:$I$89,5,0)</f>
        <v>3.7243808037601412E-14</v>
      </c>
      <c r="CV115" s="14">
        <f t="shared" si="95"/>
        <v>6.2767589361185393E-13</v>
      </c>
      <c r="CW115" s="22">
        <f t="shared" si="67"/>
        <v>1.1580684803728015E-12</v>
      </c>
      <c r="CX115" s="62">
        <f t="shared" si="68"/>
        <v>293.33333333333445</v>
      </c>
      <c r="CY115" s="62">
        <f ca="1">AVERAGE(OFFSET($CX$3,0,0,'Données projet'!$E$13+1,1))-AVERAGE(OFFSET($H$3,0,0,'Données projet'!$E$13+1,1))</f>
        <v>184.06691966531622</v>
      </c>
      <c r="CZ115" s="62">
        <f t="shared" si="96"/>
        <v>269.61868559913404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21.388354754776294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21.388354754776294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-1.1368683772161603E-13</v>
      </c>
      <c r="DP115" s="18">
        <f>DO115*VLOOKUP('Données projet'!$B$14,Paramètres!$A$1:$I$89,3,0)*VLOOKUP('Données projet'!$B$14,Paramètres!$A$1:$I$89,5,0)</f>
        <v>-1.0995790944434703E-13</v>
      </c>
      <c r="DQ115" s="14" t="e">
        <f t="shared" si="97"/>
        <v>#NUM!</v>
      </c>
      <c r="DR115" s="22" t="e">
        <f t="shared" si="70"/>
        <v>#NUM!</v>
      </c>
      <c r="DS115" s="62" t="e">
        <f t="shared" si="71"/>
        <v>#NUM!</v>
      </c>
      <c r="DT115" s="62">
        <f ca="1">AVERAGE(OFFSET($DS$3,0,0,'Données projet'!$E$14+1,1))-AVERAGE(OFFSET($H$3,0,0,'Données projet'!$E$14+1,1))</f>
        <v>352.98835012800464</v>
      </c>
      <c r="DU115" s="62">
        <f t="shared" si="98"/>
        <v>244.45149244446094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121.34949120685548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121.34949120685548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-2.2737367544323206E-13</v>
      </c>
      <c r="O116" s="14">
        <f>N116*VLOOKUP('Données projet'!$B$9,Paramètres!$A$1:$I$89,3,0)*VLOOKUP('Données projet'!$B$9,Paramètres!$A$1:$I$89,5,0)</f>
        <v>-2.0572770154103635E-13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405.75542653954562</v>
      </c>
      <c r="T116" s="62">
        <f t="shared" si="88"/>
        <v>278.21741231699929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135.28493838179963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135.28493838179963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-2.8421709430404007E-14</v>
      </c>
      <c r="AJ116" s="14">
        <f>AI116*VLOOKUP('Données projet'!$B$10,Paramètres!$A$1:$I$89,3,0)*VLOOKUP('Données projet'!$B$10,Paramètres!$A$1:$I$89,5,0)</f>
        <v>-2.2168933355715127E-14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216.57715548138577</v>
      </c>
      <c r="AO116" s="62">
        <f t="shared" si="90"/>
        <v>131.89900255449828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70.968559617258705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70.968559617258705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2.8421709430404007E-13</v>
      </c>
      <c r="BE116" s="14">
        <f>BD116*VLOOKUP('Données projet'!$B$11,Paramètres!$A$1:$I$89,3,0)*VLOOKUP('Données projet'!$B$11,Paramètres!$A$1:$I$89,5,0)</f>
        <v>2.2168933355715128E-13</v>
      </c>
      <c r="BF116" s="14">
        <f t="shared" si="91"/>
        <v>3.0356532905768293E-12</v>
      </c>
      <c r="BG116" s="22">
        <f t="shared" si="61"/>
        <v>5.6732050703666821E-12</v>
      </c>
      <c r="BH116" s="62">
        <f t="shared" si="62"/>
        <v>293.333333333339</v>
      </c>
      <c r="BI116" s="62">
        <f ca="1">AVERAGE(OFFSET($BH$3,0,0,'Données projet'!$E$11+1,1))-AVERAGE(OFFSET($H$3,0,0,'Données projet'!$E$11+1,1))</f>
        <v>314.33416150877952</v>
      </c>
      <c r="BJ116" s="62">
        <f t="shared" si="92"/>
        <v>283.48738729114024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62.964690474543204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62.964690474543204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2.8421709430404007E-14</v>
      </c>
      <c r="BZ116" s="14">
        <f>BY116*VLOOKUP('Données projet'!$B$12,Paramètres!$A$1:$I$89,3,0)*VLOOKUP('Données projet'!$B$12,Paramètres!$A$1:$I$89,5,0)</f>
        <v>2.0838797354372217E-14</v>
      </c>
      <c r="CA116" s="14">
        <f t="shared" si="93"/>
        <v>3.7575774393093487E-13</v>
      </c>
      <c r="CB116" s="22">
        <f t="shared" si="64"/>
        <v>6.9073897607190981E-13</v>
      </c>
      <c r="CC116" s="62">
        <f t="shared" si="65"/>
        <v>293.333333333334</v>
      </c>
      <c r="CD116" s="62">
        <f ca="1">AVERAGE(OFFSET($CC$3,0,0,'Données projet'!$E$12+1,1))-AVERAGE(OFFSET($H$3,0,0,'Données projet'!$E$12+1,1))</f>
        <v>155.96038817644694</v>
      </c>
      <c r="CE116" s="62">
        <f t="shared" si="94"/>
        <v>225.49641371517163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24.167354086733383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24.167354086733383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5.6843418860808015E-14</v>
      </c>
      <c r="CU116" s="18">
        <f>CT116*VLOOKUP('Données projet'!$B$13,Paramètres!$A$1:$I$89,3,0)*VLOOKUP('Données projet'!$B$13,Paramètres!$A$1:$I$89,5,0)</f>
        <v>3.7243808037601412E-14</v>
      </c>
      <c r="CV116" s="14">
        <f t="shared" si="95"/>
        <v>6.2767589361185393E-13</v>
      </c>
      <c r="CW116" s="22">
        <f t="shared" si="67"/>
        <v>1.1580684803728015E-12</v>
      </c>
      <c r="CX116" s="62">
        <f t="shared" si="68"/>
        <v>293.33333333333445</v>
      </c>
      <c r="CY116" s="62">
        <f ca="1">AVERAGE(OFFSET($CX$3,0,0,'Données projet'!$E$13+1,1))-AVERAGE(OFFSET($H$3,0,0,'Données projet'!$E$13+1,1))</f>
        <v>184.06691966531622</v>
      </c>
      <c r="CZ116" s="62">
        <f t="shared" si="96"/>
        <v>269.61868559913404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20.968942163643383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20.968942163643383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-1.1368683772161603E-13</v>
      </c>
      <c r="DP116" s="18">
        <f>DO116*VLOOKUP('Données projet'!$B$14,Paramètres!$A$1:$I$89,3,0)*VLOOKUP('Données projet'!$B$14,Paramètres!$A$1:$I$89,5,0)</f>
        <v>-1.0995790944434703E-13</v>
      </c>
      <c r="DQ116" s="14" t="e">
        <f t="shared" si="97"/>
        <v>#NUM!</v>
      </c>
      <c r="DR116" s="22" t="e">
        <f t="shared" si="70"/>
        <v>#NUM!</v>
      </c>
      <c r="DS116" s="62" t="e">
        <f t="shared" si="71"/>
        <v>#NUM!</v>
      </c>
      <c r="DT116" s="62">
        <f ca="1">AVERAGE(OFFSET($DS$3,0,0,'Données projet'!$E$14+1,1))-AVERAGE(OFFSET($H$3,0,0,'Données projet'!$E$14+1,1))</f>
        <v>352.98835012800464</v>
      </c>
      <c r="DU116" s="62">
        <f t="shared" si="98"/>
        <v>244.45149244446094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118.96990170017021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118.96990170017021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-2.2737367544323206E-13</v>
      </c>
      <c r="O117" s="14">
        <f>N117*VLOOKUP('Données projet'!$B$9,Paramètres!$A$1:$I$89,3,0)*VLOOKUP('Données projet'!$B$9,Paramètres!$A$1:$I$89,5,0)</f>
        <v>-2.0572770154103635E-13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405.75542653954562</v>
      </c>
      <c r="T117" s="62">
        <f t="shared" si="88"/>
        <v>278.21741231699929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132.6320832557972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132.6320832557972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-2.8421709430404007E-14</v>
      </c>
      <c r="AJ117" s="14">
        <f>AI117*VLOOKUP('Données projet'!$B$10,Paramètres!$A$1:$I$89,3,0)*VLOOKUP('Données projet'!$B$10,Paramètres!$A$1:$I$89,5,0)</f>
        <v>-2.2168933355715127E-14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216.57715548138577</v>
      </c>
      <c r="AO117" s="62">
        <f t="shared" si="90"/>
        <v>131.89900255449828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69.576909449711437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69.576909449711437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2.8421709430404007E-13</v>
      </c>
      <c r="BE117" s="14">
        <f>BD117*VLOOKUP('Données projet'!$B$11,Paramètres!$A$1:$I$89,3,0)*VLOOKUP('Données projet'!$B$11,Paramètres!$A$1:$I$89,5,0)</f>
        <v>2.2168933355715128E-13</v>
      </c>
      <c r="BF117" s="14">
        <f t="shared" si="91"/>
        <v>3.0356532905768293E-12</v>
      </c>
      <c r="BG117" s="22">
        <f t="shared" si="61"/>
        <v>5.6732050703666821E-12</v>
      </c>
      <c r="BH117" s="62">
        <f t="shared" si="62"/>
        <v>293.333333333339</v>
      </c>
      <c r="BI117" s="62">
        <f ca="1">AVERAGE(OFFSET($BH$3,0,0,'Données projet'!$E$11+1,1))-AVERAGE(OFFSET($H$3,0,0,'Données projet'!$E$11+1,1))</f>
        <v>314.33416150877952</v>
      </c>
      <c r="BJ117" s="62">
        <f t="shared" si="92"/>
        <v>283.48738729114024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61.729991299006457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61.729991299006457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2.8421709430404007E-14</v>
      </c>
      <c r="BZ117" s="14">
        <f>BY117*VLOOKUP('Données projet'!$B$12,Paramètres!$A$1:$I$89,3,0)*VLOOKUP('Données projet'!$B$12,Paramètres!$A$1:$I$89,5,0)</f>
        <v>2.0838797354372217E-14</v>
      </c>
      <c r="CA117" s="14">
        <f t="shared" si="93"/>
        <v>3.7575774393093487E-13</v>
      </c>
      <c r="CB117" s="22">
        <f t="shared" si="64"/>
        <v>6.9073897607190981E-13</v>
      </c>
      <c r="CC117" s="62">
        <f t="shared" si="65"/>
        <v>293.333333333334</v>
      </c>
      <c r="CD117" s="62">
        <f ca="1">AVERAGE(OFFSET($CC$3,0,0,'Données projet'!$E$12+1,1))-AVERAGE(OFFSET($H$3,0,0,'Données projet'!$E$12+1,1))</f>
        <v>155.96038817644694</v>
      </c>
      <c r="CE117" s="62">
        <f t="shared" si="94"/>
        <v>225.49641371517163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23.693447013723016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23.693447013723016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5.6843418860808015E-14</v>
      </c>
      <c r="CU117" s="18">
        <f>CT117*VLOOKUP('Données projet'!$B$13,Paramètres!$A$1:$I$89,3,0)*VLOOKUP('Données projet'!$B$13,Paramètres!$A$1:$I$89,5,0)</f>
        <v>3.7243808037601412E-14</v>
      </c>
      <c r="CV117" s="14">
        <f t="shared" si="95"/>
        <v>6.2767589361185393E-13</v>
      </c>
      <c r="CW117" s="22">
        <f t="shared" si="67"/>
        <v>1.1580684803728015E-12</v>
      </c>
      <c r="CX117" s="62">
        <f t="shared" si="68"/>
        <v>293.33333333333445</v>
      </c>
      <c r="CY117" s="62">
        <f ca="1">AVERAGE(OFFSET($CX$3,0,0,'Données projet'!$E$13+1,1))-AVERAGE(OFFSET($H$3,0,0,'Données projet'!$E$13+1,1))</f>
        <v>184.06691966531622</v>
      </c>
      <c r="CZ117" s="62">
        <f t="shared" si="96"/>
        <v>269.61868559913404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20.55775399760617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20.55775399760617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-1.1368683772161603E-13</v>
      </c>
      <c r="DP117" s="18">
        <f>DO117*VLOOKUP('Données projet'!$B$14,Paramètres!$A$1:$I$89,3,0)*VLOOKUP('Données projet'!$B$14,Paramètres!$A$1:$I$89,5,0)</f>
        <v>-1.0995790944434703E-13</v>
      </c>
      <c r="DQ117" s="14" t="e">
        <f t="shared" si="97"/>
        <v>#NUM!</v>
      </c>
      <c r="DR117" s="22" t="e">
        <f t="shared" si="70"/>
        <v>#NUM!</v>
      </c>
      <c r="DS117" s="62" t="e">
        <f t="shared" si="71"/>
        <v>#NUM!</v>
      </c>
      <c r="DT117" s="62">
        <f ca="1">AVERAGE(OFFSET($DS$3,0,0,'Données projet'!$E$14+1,1))-AVERAGE(OFFSET($H$3,0,0,'Données projet'!$E$14+1,1))</f>
        <v>352.98835012800464</v>
      </c>
      <c r="DU117" s="62">
        <f t="shared" si="98"/>
        <v>244.45149244446094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116.63697449230476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116.63697449230476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-2.2737367544323206E-13</v>
      </c>
      <c r="O118" s="14">
        <f>N118*VLOOKUP('Données projet'!$B$9,Paramètres!$A$1:$I$89,3,0)*VLOOKUP('Données projet'!$B$9,Paramètres!$A$1:$I$89,5,0)</f>
        <v>-2.0572770154103635E-13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405.75542653954562</v>
      </c>
      <c r="T118" s="62">
        <f t="shared" si="88"/>
        <v>278.21741231699929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130.03124900073382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130.03124900073382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-2.8421709430404007E-14</v>
      </c>
      <c r="AJ118" s="14">
        <f>AI118*VLOOKUP('Données projet'!$B$10,Paramètres!$A$1:$I$89,3,0)*VLOOKUP('Données projet'!$B$10,Paramètres!$A$1:$I$89,5,0)</f>
        <v>-2.2168933355715127E-14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216.57715548138577</v>
      </c>
      <c r="AO118" s="62">
        <f t="shared" si="90"/>
        <v>131.89900255449828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68.212548693126976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68.212548693126976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2.8421709430404007E-13</v>
      </c>
      <c r="BE118" s="14">
        <f>BD118*VLOOKUP('Données projet'!$B$11,Paramètres!$A$1:$I$89,3,0)*VLOOKUP('Données projet'!$B$11,Paramètres!$A$1:$I$89,5,0)</f>
        <v>2.2168933355715128E-13</v>
      </c>
      <c r="BF118" s="14">
        <f t="shared" si="91"/>
        <v>3.0356532905768293E-12</v>
      </c>
      <c r="BG118" s="22">
        <f t="shared" si="61"/>
        <v>5.6732050703666821E-12</v>
      </c>
      <c r="BH118" s="62">
        <f t="shared" si="62"/>
        <v>293.333333333339</v>
      </c>
      <c r="BI118" s="62">
        <f ca="1">AVERAGE(OFFSET($BH$3,0,0,'Données projet'!$E$11+1,1))-AVERAGE(OFFSET($H$3,0,0,'Données projet'!$E$11+1,1))</f>
        <v>314.33416150877952</v>
      </c>
      <c r="BJ118" s="62">
        <f t="shared" si="92"/>
        <v>283.48738729114024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60.519503821209845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60.519503821209845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2.8421709430404007E-14</v>
      </c>
      <c r="BZ118" s="14">
        <f>BY118*VLOOKUP('Données projet'!$B$12,Paramètres!$A$1:$I$89,3,0)*VLOOKUP('Données projet'!$B$12,Paramètres!$A$1:$I$89,5,0)</f>
        <v>2.0838797354372217E-14</v>
      </c>
      <c r="CA118" s="14">
        <f t="shared" si="93"/>
        <v>3.7575774393093487E-13</v>
      </c>
      <c r="CB118" s="22">
        <f t="shared" si="64"/>
        <v>6.9073897607190981E-13</v>
      </c>
      <c r="CC118" s="62">
        <f t="shared" si="65"/>
        <v>293.333333333334</v>
      </c>
      <c r="CD118" s="62">
        <f ca="1">AVERAGE(OFFSET($CC$3,0,0,'Données projet'!$E$12+1,1))-AVERAGE(OFFSET($H$3,0,0,'Données projet'!$E$12+1,1))</f>
        <v>155.96038817644694</v>
      </c>
      <c r="CE118" s="62">
        <f t="shared" si="94"/>
        <v>225.49641371517163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23.228832969359612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23.228832969359612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5.6843418860808015E-14</v>
      </c>
      <c r="CU118" s="18">
        <f>CT118*VLOOKUP('Données projet'!$B$13,Paramètres!$A$1:$I$89,3,0)*VLOOKUP('Données projet'!$B$13,Paramètres!$A$1:$I$89,5,0)</f>
        <v>3.7243808037601412E-14</v>
      </c>
      <c r="CV118" s="14">
        <f t="shared" si="95"/>
        <v>6.2767589361185393E-13</v>
      </c>
      <c r="CW118" s="22">
        <f t="shared" si="67"/>
        <v>1.1580684803728015E-12</v>
      </c>
      <c r="CX118" s="62">
        <f t="shared" si="68"/>
        <v>293.33333333333445</v>
      </c>
      <c r="CY118" s="62">
        <f ca="1">AVERAGE(OFFSET($CX$3,0,0,'Données projet'!$E$13+1,1))-AVERAGE(OFFSET($H$3,0,0,'Données projet'!$E$13+1,1))</f>
        <v>184.06691966531622</v>
      </c>
      <c r="CZ118" s="62">
        <f t="shared" si="96"/>
        <v>269.61868559913404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20.154628980704928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20.154628980704928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-1.1368683772161603E-13</v>
      </c>
      <c r="DP118" s="18">
        <f>DO118*VLOOKUP('Données projet'!$B$14,Paramètres!$A$1:$I$89,3,0)*VLOOKUP('Données projet'!$B$14,Paramètres!$A$1:$I$89,5,0)</f>
        <v>-1.0995790944434703E-13</v>
      </c>
      <c r="DQ118" s="14" t="e">
        <f t="shared" si="97"/>
        <v>#NUM!</v>
      </c>
      <c r="DR118" s="22" t="e">
        <f t="shared" si="70"/>
        <v>#NUM!</v>
      </c>
      <c r="DS118" s="62" t="e">
        <f t="shared" si="71"/>
        <v>#NUM!</v>
      </c>
      <c r="DT118" s="62">
        <f ca="1">AVERAGE(OFFSET($DS$3,0,0,'Données projet'!$E$14+1,1))-AVERAGE(OFFSET($H$3,0,0,'Données projet'!$E$14+1,1))</f>
        <v>352.98835012800464</v>
      </c>
      <c r="DU118" s="62">
        <f t="shared" si="98"/>
        <v>244.45149244446094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114.34979456404047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114.34979456404047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-2.2737367544323206E-13</v>
      </c>
      <c r="O119" s="14">
        <f>N119*VLOOKUP('Données projet'!$B$9,Paramètres!$A$1:$I$89,3,0)*VLOOKUP('Données projet'!$B$9,Paramètres!$A$1:$I$89,5,0)</f>
        <v>-2.0572770154103635E-13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405.75542653954562</v>
      </c>
      <c r="T119" s="62">
        <f t="shared" si="88"/>
        <v>278.21741231699929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127.48141551905999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127.48141551905999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-2.8421709430404007E-14</v>
      </c>
      <c r="AJ119" s="14">
        <f>AI119*VLOOKUP('Données projet'!$B$10,Paramètres!$A$1:$I$89,3,0)*VLOOKUP('Données projet'!$B$10,Paramètres!$A$1:$I$89,5,0)</f>
        <v>-2.2168933355715127E-14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216.57715548138577</v>
      </c>
      <c r="AO119" s="62">
        <f t="shared" si="90"/>
        <v>131.89900255449828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66.874942218801252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66.874942218801252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2.8421709430404007E-13</v>
      </c>
      <c r="BE119" s="14">
        <f>BD119*VLOOKUP('Données projet'!$B$11,Paramètres!$A$1:$I$89,3,0)*VLOOKUP('Données projet'!$B$11,Paramètres!$A$1:$I$89,5,0)</f>
        <v>2.2168933355715128E-13</v>
      </c>
      <c r="BF119" s="14">
        <f t="shared" si="91"/>
        <v>3.0356532905768293E-12</v>
      </c>
      <c r="BG119" s="22">
        <f t="shared" si="61"/>
        <v>5.6732050703666821E-12</v>
      </c>
      <c r="BH119" s="62">
        <f t="shared" si="62"/>
        <v>293.333333333339</v>
      </c>
      <c r="BI119" s="62">
        <f ca="1">AVERAGE(OFFSET($BH$3,0,0,'Données projet'!$E$11+1,1))-AVERAGE(OFFSET($H$3,0,0,'Données projet'!$E$11+1,1))</f>
        <v>314.33416150877952</v>
      </c>
      <c r="BJ119" s="62">
        <f t="shared" si="92"/>
        <v>283.48738729114024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59.332753264528371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59.332753264528371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2.8421709430404007E-14</v>
      </c>
      <c r="BZ119" s="14">
        <f>BY119*VLOOKUP('Données projet'!$B$12,Paramètres!$A$1:$I$89,3,0)*VLOOKUP('Données projet'!$B$12,Paramètres!$A$1:$I$89,5,0)</f>
        <v>2.0838797354372217E-14</v>
      </c>
      <c r="CA119" s="14">
        <f t="shared" si="93"/>
        <v>3.7575774393093487E-13</v>
      </c>
      <c r="CB119" s="22">
        <f t="shared" si="64"/>
        <v>6.9073897607190981E-13</v>
      </c>
      <c r="CC119" s="62">
        <f t="shared" si="65"/>
        <v>293.333333333334</v>
      </c>
      <c r="CD119" s="62">
        <f ca="1">AVERAGE(OFFSET($CC$3,0,0,'Données projet'!$E$12+1,1))-AVERAGE(OFFSET($H$3,0,0,'Données projet'!$E$12+1,1))</f>
        <v>155.96038817644694</v>
      </c>
      <c r="CE119" s="62">
        <f t="shared" si="94"/>
        <v>225.49641371517163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22.773329723019589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22.773329723019589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5.6843418860808015E-14</v>
      </c>
      <c r="CU119" s="18">
        <f>CT119*VLOOKUP('Données projet'!$B$13,Paramètres!$A$1:$I$89,3,0)*VLOOKUP('Données projet'!$B$13,Paramètres!$A$1:$I$89,5,0)</f>
        <v>3.7243808037601412E-14</v>
      </c>
      <c r="CV119" s="14">
        <f t="shared" si="95"/>
        <v>6.2767589361185393E-13</v>
      </c>
      <c r="CW119" s="22">
        <f t="shared" si="67"/>
        <v>1.1580684803728015E-12</v>
      </c>
      <c r="CX119" s="62">
        <f t="shared" si="68"/>
        <v>293.33333333333445</v>
      </c>
      <c r="CY119" s="62">
        <f ca="1">AVERAGE(OFFSET($CX$3,0,0,'Données projet'!$E$13+1,1))-AVERAGE(OFFSET($H$3,0,0,'Données projet'!$E$13+1,1))</f>
        <v>184.06691966531622</v>
      </c>
      <c r="CZ119" s="62">
        <f t="shared" si="96"/>
        <v>269.61868559913404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19.759408999503137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19.759408999503137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-1.1368683772161603E-13</v>
      </c>
      <c r="DP119" s="18">
        <f>DO119*VLOOKUP('Données projet'!$B$14,Paramètres!$A$1:$I$89,3,0)*VLOOKUP('Données projet'!$B$14,Paramètres!$A$1:$I$89,5,0)</f>
        <v>-1.0995790944434703E-13</v>
      </c>
      <c r="DQ119" s="14" t="e">
        <f t="shared" si="97"/>
        <v>#NUM!</v>
      </c>
      <c r="DR119" s="22" t="e">
        <f t="shared" si="70"/>
        <v>#NUM!</v>
      </c>
      <c r="DS119" s="62" t="e">
        <f t="shared" si="71"/>
        <v>#NUM!</v>
      </c>
      <c r="DT119" s="62">
        <f ca="1">AVERAGE(OFFSET($DS$3,0,0,'Données projet'!$E$14+1,1))-AVERAGE(OFFSET($H$3,0,0,'Données projet'!$E$14+1,1))</f>
        <v>352.98835012800464</v>
      </c>
      <c r="DU119" s="62">
        <f t="shared" si="98"/>
        <v>244.45149244446094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112.10746483912742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112.10746483912742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-2.2737367544323206E-13</v>
      </c>
      <c r="O120" s="14">
        <f>N120*VLOOKUP('Données projet'!$B$9,Paramètres!$A$1:$I$89,3,0)*VLOOKUP('Données projet'!$B$9,Paramètres!$A$1:$I$89,5,0)</f>
        <v>-2.0572770154103635E-13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405.75542653954562</v>
      </c>
      <c r="T120" s="62">
        <f t="shared" si="88"/>
        <v>278.21741231699929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124.98158271671693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124.98158271671693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-2.8421709430404007E-14</v>
      </c>
      <c r="AJ120" s="14">
        <f>AI120*VLOOKUP('Données projet'!$B$10,Paramètres!$A$1:$I$89,3,0)*VLOOKUP('Données projet'!$B$10,Paramètres!$A$1:$I$89,5,0)</f>
        <v>-2.2168933355715127E-14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216.57715548138577</v>
      </c>
      <c r="AO120" s="62">
        <f t="shared" si="90"/>
        <v>131.89900255449828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65.563565391577669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65.563565391577669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2.8421709430404007E-13</v>
      </c>
      <c r="BE120" s="14">
        <f>BD120*VLOOKUP('Données projet'!$B$11,Paramètres!$A$1:$I$89,3,0)*VLOOKUP('Données projet'!$B$11,Paramètres!$A$1:$I$89,5,0)</f>
        <v>2.2168933355715128E-13</v>
      </c>
      <c r="BF120" s="14">
        <f t="shared" si="91"/>
        <v>3.0356532905768293E-12</v>
      </c>
      <c r="BG120" s="22">
        <f t="shared" si="61"/>
        <v>5.6732050703666821E-12</v>
      </c>
      <c r="BH120" s="62">
        <f t="shared" si="62"/>
        <v>293.333333333339</v>
      </c>
      <c r="BI120" s="62">
        <f ca="1">AVERAGE(OFFSET($BH$3,0,0,'Données projet'!$E$11+1,1))-AVERAGE(OFFSET($H$3,0,0,'Données projet'!$E$11+1,1))</f>
        <v>314.33416150877952</v>
      </c>
      <c r="BJ120" s="62">
        <f t="shared" si="92"/>
        <v>283.48738729114024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58.169274162417054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58.169274162417054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2.8421709430404007E-14</v>
      </c>
      <c r="BZ120" s="14">
        <f>BY120*VLOOKUP('Données projet'!$B$12,Paramètres!$A$1:$I$89,3,0)*VLOOKUP('Données projet'!$B$12,Paramètres!$A$1:$I$89,5,0)</f>
        <v>2.0838797354372217E-14</v>
      </c>
      <c r="CA120" s="14">
        <f t="shared" si="93"/>
        <v>3.7575774393093487E-13</v>
      </c>
      <c r="CB120" s="22">
        <f t="shared" si="64"/>
        <v>6.9073897607190981E-13</v>
      </c>
      <c r="CC120" s="62">
        <f t="shared" si="65"/>
        <v>293.333333333334</v>
      </c>
      <c r="CD120" s="62">
        <f ca="1">AVERAGE(OFFSET($CC$3,0,0,'Données projet'!$E$12+1,1))-AVERAGE(OFFSET($H$3,0,0,'Données projet'!$E$12+1,1))</f>
        <v>155.96038817644694</v>
      </c>
      <c r="CE120" s="62">
        <f t="shared" si="94"/>
        <v>225.49641371517163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22.326758617510748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22.326758617510748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5.6843418860808015E-14</v>
      </c>
      <c r="CU120" s="18">
        <f>CT120*VLOOKUP('Données projet'!$B$13,Paramètres!$A$1:$I$89,3,0)*VLOOKUP('Données projet'!$B$13,Paramètres!$A$1:$I$89,5,0)</f>
        <v>3.7243808037601412E-14</v>
      </c>
      <c r="CV120" s="14">
        <f t="shared" si="95"/>
        <v>6.2767589361185393E-13</v>
      </c>
      <c r="CW120" s="22">
        <f t="shared" si="67"/>
        <v>1.1580684803728015E-12</v>
      </c>
      <c r="CX120" s="62">
        <f t="shared" si="68"/>
        <v>293.33333333333445</v>
      </c>
      <c r="CY120" s="62">
        <f ca="1">AVERAGE(OFFSET($CX$3,0,0,'Données projet'!$E$13+1,1))-AVERAGE(OFFSET($H$3,0,0,'Données projet'!$E$13+1,1))</f>
        <v>184.06691966531622</v>
      </c>
      <c r="CZ120" s="62">
        <f t="shared" si="96"/>
        <v>269.61868559913404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19.371939041072331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19.371939041072331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-1.1368683772161603E-13</v>
      </c>
      <c r="DP120" s="18">
        <f>DO120*VLOOKUP('Données projet'!$B$14,Paramètres!$A$1:$I$89,3,0)*VLOOKUP('Données projet'!$B$14,Paramètres!$A$1:$I$89,5,0)</f>
        <v>-1.0995790944434703E-13</v>
      </c>
      <c r="DQ120" s="14" t="e">
        <f t="shared" si="97"/>
        <v>#NUM!</v>
      </c>
      <c r="DR120" s="22" t="e">
        <f t="shared" si="70"/>
        <v>#NUM!</v>
      </c>
      <c r="DS120" s="62" t="e">
        <f t="shared" si="71"/>
        <v>#NUM!</v>
      </c>
      <c r="DT120" s="62">
        <f ca="1">AVERAGE(OFFSET($DS$3,0,0,'Données projet'!$E$14+1,1))-AVERAGE(OFFSET($H$3,0,0,'Données projet'!$E$14+1,1))</f>
        <v>352.98835012800464</v>
      </c>
      <c r="DU120" s="62">
        <f t="shared" si="98"/>
        <v>244.45149244446094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109.90910583243384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109.90910583243384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-2.2737367544323206E-13</v>
      </c>
      <c r="O121" s="14">
        <f>N121*VLOOKUP('Données projet'!$B$9,Paramètres!$A$1:$I$89,3,0)*VLOOKUP('Données projet'!$B$9,Paramètres!$A$1:$I$89,5,0)</f>
        <v>-2.0572770154103635E-13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405.75542653954562</v>
      </c>
      <c r="T121" s="62">
        <f t="shared" si="88"/>
        <v>278.21741231699929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122.53077011088035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122.53077011088035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-2.8421709430404007E-14</v>
      </c>
      <c r="AJ121" s="14">
        <f>AI121*VLOOKUP('Données projet'!$B$10,Paramètres!$A$1:$I$89,3,0)*VLOOKUP('Données projet'!$B$10,Paramètres!$A$1:$I$89,5,0)</f>
        <v>-2.2168933355715127E-14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216.57715548138577</v>
      </c>
      <c r="AO121" s="62">
        <f t="shared" si="90"/>
        <v>131.89900255449828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64.277903864075057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64.277903864075057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2.8421709430404007E-13</v>
      </c>
      <c r="BE121" s="14">
        <f>BD121*VLOOKUP('Données projet'!$B$11,Paramètres!$A$1:$I$89,3,0)*VLOOKUP('Données projet'!$B$11,Paramètres!$A$1:$I$89,5,0)</f>
        <v>2.2168933355715128E-13</v>
      </c>
      <c r="BF121" s="14">
        <f t="shared" si="91"/>
        <v>3.0356532905768293E-12</v>
      </c>
      <c r="BG121" s="22">
        <f t="shared" si="61"/>
        <v>5.6732050703666821E-12</v>
      </c>
      <c r="BH121" s="62">
        <f t="shared" si="62"/>
        <v>293.333333333339</v>
      </c>
      <c r="BI121" s="62">
        <f ca="1">AVERAGE(OFFSET($BH$3,0,0,'Données projet'!$E$11+1,1))-AVERAGE(OFFSET($H$3,0,0,'Données projet'!$E$11+1,1))</f>
        <v>314.33416150877952</v>
      </c>
      <c r="BJ121" s="62">
        <f t="shared" si="92"/>
        <v>283.48738729114024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57.028610175845962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57.028610175845962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2.8421709430404007E-14</v>
      </c>
      <c r="BZ121" s="14">
        <f>BY121*VLOOKUP('Données projet'!$B$12,Paramètres!$A$1:$I$89,3,0)*VLOOKUP('Données projet'!$B$12,Paramètres!$A$1:$I$89,5,0)</f>
        <v>2.0838797354372217E-14</v>
      </c>
      <c r="CA121" s="14">
        <f t="shared" si="93"/>
        <v>3.7575774393093487E-13</v>
      </c>
      <c r="CB121" s="22">
        <f t="shared" si="64"/>
        <v>6.9073897607190981E-13</v>
      </c>
      <c r="CC121" s="62">
        <f t="shared" si="65"/>
        <v>293.333333333334</v>
      </c>
      <c r="CD121" s="62">
        <f ca="1">AVERAGE(OFFSET($CC$3,0,0,'Données projet'!$E$12+1,1))-AVERAGE(OFFSET($H$3,0,0,'Données projet'!$E$12+1,1))</f>
        <v>155.96038817644694</v>
      </c>
      <c r="CE121" s="62">
        <f t="shared" si="94"/>
        <v>225.49641371517163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21.888944498999454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21.888944498999454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5.6843418860808015E-14</v>
      </c>
      <c r="CU121" s="18">
        <f>CT121*VLOOKUP('Données projet'!$B$13,Paramètres!$A$1:$I$89,3,0)*VLOOKUP('Données projet'!$B$13,Paramètres!$A$1:$I$89,5,0)</f>
        <v>3.7243808037601412E-14</v>
      </c>
      <c r="CV121" s="14">
        <f t="shared" si="95"/>
        <v>6.2767589361185393E-13</v>
      </c>
      <c r="CW121" s="22">
        <f t="shared" si="67"/>
        <v>1.1580684803728015E-12</v>
      </c>
      <c r="CX121" s="62">
        <f t="shared" si="68"/>
        <v>293.33333333333445</v>
      </c>
      <c r="CY121" s="62">
        <f ca="1">AVERAGE(OFFSET($CX$3,0,0,'Données projet'!$E$13+1,1))-AVERAGE(OFFSET($H$3,0,0,'Données projet'!$E$13+1,1))</f>
        <v>184.06691966531622</v>
      </c>
      <c r="CZ121" s="62">
        <f t="shared" si="96"/>
        <v>269.61868559913404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18.992067132193011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18.992067132193011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-1.1368683772161603E-13</v>
      </c>
      <c r="DP121" s="18">
        <f>DO121*VLOOKUP('Données projet'!$B$14,Paramètres!$A$1:$I$89,3,0)*VLOOKUP('Données projet'!$B$14,Paramètres!$A$1:$I$89,5,0)</f>
        <v>-1.0995790944434703E-13</v>
      </c>
      <c r="DQ121" s="14" t="e">
        <f t="shared" si="97"/>
        <v>#NUM!</v>
      </c>
      <c r="DR121" s="22" t="e">
        <f t="shared" si="70"/>
        <v>#NUM!</v>
      </c>
      <c r="DS121" s="62" t="e">
        <f t="shared" si="71"/>
        <v>#NUM!</v>
      </c>
      <c r="DT121" s="62">
        <f ca="1">AVERAGE(OFFSET($DS$3,0,0,'Données projet'!$E$14+1,1))-AVERAGE(OFFSET($H$3,0,0,'Données projet'!$E$14+1,1))</f>
        <v>352.98835012800464</v>
      </c>
      <c r="DU121" s="62">
        <f t="shared" si="98"/>
        <v>244.45149244446094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107.75385530499493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107.75385530499493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-2.2737367544323206E-13</v>
      </c>
      <c r="O122" s="14">
        <f>N122*VLOOKUP('Données projet'!$B$9,Paramètres!$A$1:$I$89,3,0)*VLOOKUP('Données projet'!$B$9,Paramètres!$A$1:$I$89,5,0)</f>
        <v>-2.0572770154103635E-13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405.75542653954562</v>
      </c>
      <c r="T122" s="62">
        <f t="shared" si="88"/>
        <v>278.21741231699929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120.12801644539616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120.12801644539616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-2.8421709430404007E-14</v>
      </c>
      <c r="AJ122" s="14">
        <f>AI122*VLOOKUP('Données projet'!$B$10,Paramètres!$A$1:$I$89,3,0)*VLOOKUP('Données projet'!$B$10,Paramètres!$A$1:$I$89,5,0)</f>
        <v>-2.2168933355715127E-14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216.57715548138577</v>
      </c>
      <c r="AO122" s="62">
        <f t="shared" si="90"/>
        <v>131.89900255449828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63.017453374950669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63.017453374950669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2.8421709430404007E-13</v>
      </c>
      <c r="BE122" s="14">
        <f>BD122*VLOOKUP('Données projet'!$B$11,Paramètres!$A$1:$I$89,3,0)*VLOOKUP('Données projet'!$B$11,Paramètres!$A$1:$I$89,5,0)</f>
        <v>2.2168933355715128E-13</v>
      </c>
      <c r="BF122" s="14">
        <f t="shared" si="91"/>
        <v>3.0356532905768293E-12</v>
      </c>
      <c r="BG122" s="22">
        <f t="shared" si="61"/>
        <v>5.6732050703666821E-12</v>
      </c>
      <c r="BH122" s="62">
        <f t="shared" si="62"/>
        <v>293.333333333339</v>
      </c>
      <c r="BI122" s="62">
        <f ca="1">AVERAGE(OFFSET($BH$3,0,0,'Données projet'!$E$11+1,1))-AVERAGE(OFFSET($H$3,0,0,'Données projet'!$E$11+1,1))</f>
        <v>314.33416150877952</v>
      </c>
      <c r="BJ122" s="62">
        <f t="shared" si="92"/>
        <v>283.48738729114024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55.910313914315196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55.910313914315196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2.8421709430404007E-14</v>
      </c>
      <c r="BZ122" s="14">
        <f>BY122*VLOOKUP('Données projet'!$B$12,Paramètres!$A$1:$I$89,3,0)*VLOOKUP('Données projet'!$B$12,Paramètres!$A$1:$I$89,5,0)</f>
        <v>2.0838797354372217E-14</v>
      </c>
      <c r="CA122" s="14">
        <f t="shared" si="93"/>
        <v>3.7575774393093487E-13</v>
      </c>
      <c r="CB122" s="22">
        <f t="shared" si="64"/>
        <v>6.9073897607190981E-13</v>
      </c>
      <c r="CC122" s="62">
        <f t="shared" si="65"/>
        <v>293.333333333334</v>
      </c>
      <c r="CD122" s="62">
        <f ca="1">AVERAGE(OFFSET($CC$3,0,0,'Données projet'!$E$12+1,1))-AVERAGE(OFFSET($H$3,0,0,'Données projet'!$E$12+1,1))</f>
        <v>155.96038817644694</v>
      </c>
      <c r="CE122" s="62">
        <f t="shared" si="94"/>
        <v>225.49641371517163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21.459715648311924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21.459715648311924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5.6843418860808015E-14</v>
      </c>
      <c r="CU122" s="18">
        <f>CT122*VLOOKUP('Données projet'!$B$13,Paramètres!$A$1:$I$89,3,0)*VLOOKUP('Données projet'!$B$13,Paramètres!$A$1:$I$89,5,0)</f>
        <v>3.7243808037601412E-14</v>
      </c>
      <c r="CV122" s="14">
        <f t="shared" si="95"/>
        <v>6.2767589361185393E-13</v>
      </c>
      <c r="CW122" s="22">
        <f t="shared" si="67"/>
        <v>1.1580684803728015E-12</v>
      </c>
      <c r="CX122" s="62">
        <f t="shared" si="68"/>
        <v>293.33333333333445</v>
      </c>
      <c r="CY122" s="62">
        <f ca="1">AVERAGE(OFFSET($CX$3,0,0,'Données projet'!$E$13+1,1))-AVERAGE(OFFSET($H$3,0,0,'Données projet'!$E$13+1,1))</f>
        <v>184.06691966531622</v>
      </c>
      <c r="CZ122" s="62">
        <f t="shared" si="96"/>
        <v>269.61868559913404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18.619644279747831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18.619644279747831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-1.1368683772161603E-13</v>
      </c>
      <c r="DP122" s="18">
        <f>DO122*VLOOKUP('Données projet'!$B$14,Paramètres!$A$1:$I$89,3,0)*VLOOKUP('Données projet'!$B$14,Paramètres!$A$1:$I$89,5,0)</f>
        <v>-1.0995790944434703E-13</v>
      </c>
      <c r="DQ122" s="14" t="e">
        <f t="shared" si="97"/>
        <v>#NUM!</v>
      </c>
      <c r="DR122" s="22" t="e">
        <f t="shared" si="70"/>
        <v>#NUM!</v>
      </c>
      <c r="DS122" s="62" t="e">
        <f t="shared" si="71"/>
        <v>#NUM!</v>
      </c>
      <c r="DT122" s="62">
        <f ca="1">AVERAGE(OFFSET($DS$3,0,0,'Données projet'!$E$14+1,1))-AVERAGE(OFFSET($H$3,0,0,'Données projet'!$E$14+1,1))</f>
        <v>352.98835012800464</v>
      </c>
      <c r="DU122" s="62">
        <f t="shared" si="98"/>
        <v>244.45149244446094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105.64086792582607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105.64086792582607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-2.2737367544323206E-13</v>
      </c>
      <c r="O123" s="14">
        <f>N123*VLOOKUP('Données projet'!$B$9,Paramètres!$A$1:$I$89,3,0)*VLOOKUP('Données projet'!$B$9,Paramètres!$A$1:$I$89,5,0)</f>
        <v>-2.0572770154103635E-13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405.75542653954562</v>
      </c>
      <c r="T123" s="62">
        <f t="shared" si="88"/>
        <v>278.21741231699929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117.77237931375707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117.77237931375707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-2.8421709430404007E-14</v>
      </c>
      <c r="AJ123" s="14">
        <f>AI123*VLOOKUP('Données projet'!$B$10,Paramètres!$A$1:$I$89,3,0)*VLOOKUP('Données projet'!$B$10,Paramètres!$A$1:$I$89,5,0)</f>
        <v>-2.2168933355715127E-14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216.57715548138577</v>
      </c>
      <c r="AO123" s="62">
        <f t="shared" si="90"/>
        <v>131.89900255449828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61.781719551119124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61.781719551119124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2.8421709430404007E-13</v>
      </c>
      <c r="BE123" s="14">
        <f>BD123*VLOOKUP('Données projet'!$B$11,Paramètres!$A$1:$I$89,3,0)*VLOOKUP('Données projet'!$B$11,Paramètres!$A$1:$I$89,5,0)</f>
        <v>2.2168933355715128E-13</v>
      </c>
      <c r="BF123" s="14">
        <f t="shared" si="91"/>
        <v>3.0356532905768293E-12</v>
      </c>
      <c r="BG123" s="22">
        <f t="shared" si="61"/>
        <v>5.6732050703666821E-12</v>
      </c>
      <c r="BH123" s="62">
        <f t="shared" si="62"/>
        <v>293.333333333339</v>
      </c>
      <c r="BI123" s="62">
        <f ca="1">AVERAGE(OFFSET($BH$3,0,0,'Données projet'!$E$11+1,1))-AVERAGE(OFFSET($H$3,0,0,'Données projet'!$E$11+1,1))</f>
        <v>314.33416150877952</v>
      </c>
      <c r="BJ123" s="62">
        <f t="shared" si="92"/>
        <v>283.48738729114024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54.813946760379679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54.813946760379679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2.8421709430404007E-14</v>
      </c>
      <c r="BZ123" s="14">
        <f>BY123*VLOOKUP('Données projet'!$B$12,Paramètres!$A$1:$I$89,3,0)*VLOOKUP('Données projet'!$B$12,Paramètres!$A$1:$I$89,5,0)</f>
        <v>2.0838797354372217E-14</v>
      </c>
      <c r="CA123" s="14">
        <f t="shared" si="93"/>
        <v>3.7575774393093487E-13</v>
      </c>
      <c r="CB123" s="22">
        <f t="shared" si="64"/>
        <v>6.9073897607190981E-13</v>
      </c>
      <c r="CC123" s="62">
        <f t="shared" si="65"/>
        <v>293.333333333334</v>
      </c>
      <c r="CD123" s="62">
        <f ca="1">AVERAGE(OFFSET($CC$3,0,0,'Données projet'!$E$12+1,1))-AVERAGE(OFFSET($H$3,0,0,'Données projet'!$E$12+1,1))</f>
        <v>155.96038817644694</v>
      </c>
      <c r="CE123" s="62">
        <f t="shared" si="94"/>
        <v>225.49641371517163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21.038903713582627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21.038903713582627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5.6843418860808015E-14</v>
      </c>
      <c r="CU123" s="18">
        <f>CT123*VLOOKUP('Données projet'!$B$13,Paramètres!$A$1:$I$89,3,0)*VLOOKUP('Données projet'!$B$13,Paramètres!$A$1:$I$89,5,0)</f>
        <v>3.7243808037601412E-14</v>
      </c>
      <c r="CV123" s="14">
        <f t="shared" si="95"/>
        <v>6.2767589361185393E-13</v>
      </c>
      <c r="CW123" s="22">
        <f t="shared" si="67"/>
        <v>1.1580684803728015E-12</v>
      </c>
      <c r="CX123" s="62">
        <f t="shared" si="68"/>
        <v>293.33333333333445</v>
      </c>
      <c r="CY123" s="62">
        <f ca="1">AVERAGE(OFFSET($CX$3,0,0,'Données projet'!$E$13+1,1))-AVERAGE(OFFSET($H$3,0,0,'Données projet'!$E$13+1,1))</f>
        <v>184.06691966531622</v>
      </c>
      <c r="CZ123" s="62">
        <f t="shared" si="96"/>
        <v>269.61868559913404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18.25452441228359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18.25452441228359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-1.1368683772161603E-13</v>
      </c>
      <c r="DP123" s="18">
        <f>DO123*VLOOKUP('Données projet'!$B$14,Paramètres!$A$1:$I$89,3,0)*VLOOKUP('Données projet'!$B$14,Paramètres!$A$1:$I$89,5,0)</f>
        <v>-1.0995790944434703E-13</v>
      </c>
      <c r="DQ123" s="14" t="e">
        <f t="shared" si="97"/>
        <v>#NUM!</v>
      </c>
      <c r="DR123" s="22" t="e">
        <f t="shared" si="70"/>
        <v>#NUM!</v>
      </c>
      <c r="DS123" s="62" t="e">
        <f t="shared" si="71"/>
        <v>#NUM!</v>
      </c>
      <c r="DT123" s="62">
        <f ca="1">AVERAGE(OFFSET($DS$3,0,0,'Données projet'!$E$14+1,1))-AVERAGE(OFFSET($H$3,0,0,'Données projet'!$E$14+1,1))</f>
        <v>352.98835012800464</v>
      </c>
      <c r="DU123" s="62">
        <f t="shared" si="98"/>
        <v>244.45149244446094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103.56931494036768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103.56931494036768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-2.2737367544323206E-13</v>
      </c>
      <c r="O124" s="14">
        <f>N124*VLOOKUP('Données projet'!$B$9,Paramètres!$A$1:$I$89,3,0)*VLOOKUP('Données projet'!$B$9,Paramètres!$A$1:$I$89,5,0)</f>
        <v>-2.0572770154103635E-13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405.75542653954562</v>
      </c>
      <c r="T124" s="62">
        <f t="shared" si="88"/>
        <v>278.21741231699929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115.46293478947265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115.46293478947265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-2.8421709430404007E-14</v>
      </c>
      <c r="AJ124" s="14">
        <f>AI124*VLOOKUP('Données projet'!$B$10,Paramètres!$A$1:$I$89,3,0)*VLOOKUP('Données projet'!$B$10,Paramètres!$A$1:$I$89,5,0)</f>
        <v>-2.2168933355715127E-14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216.57715548138577</v>
      </c>
      <c r="AO124" s="62">
        <f t="shared" si="90"/>
        <v>131.89900255449828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60.570217713849708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60.570217713849708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2.8421709430404007E-13</v>
      </c>
      <c r="BE124" s="14">
        <f>BD124*VLOOKUP('Données projet'!$B$11,Paramètres!$A$1:$I$89,3,0)*VLOOKUP('Données projet'!$B$11,Paramètres!$A$1:$I$89,5,0)</f>
        <v>2.2168933355715128E-13</v>
      </c>
      <c r="BF124" s="14">
        <f t="shared" si="91"/>
        <v>3.0356532905768293E-12</v>
      </c>
      <c r="BG124" s="22">
        <f t="shared" si="61"/>
        <v>5.6732050703666821E-12</v>
      </c>
      <c r="BH124" s="62">
        <f t="shared" si="62"/>
        <v>293.333333333339</v>
      </c>
      <c r="BI124" s="62">
        <f ca="1">AVERAGE(OFFSET($BH$3,0,0,'Données projet'!$E$11+1,1))-AVERAGE(OFFSET($H$3,0,0,'Données projet'!$E$11+1,1))</f>
        <v>314.33416150877952</v>
      </c>
      <c r="BJ124" s="62">
        <f t="shared" si="92"/>
        <v>283.48738729114024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53.7390786976149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53.7390786976149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2.8421709430404007E-14</v>
      </c>
      <c r="BZ124" s="14">
        <f>BY124*VLOOKUP('Données projet'!$B$12,Paramètres!$A$1:$I$89,3,0)*VLOOKUP('Données projet'!$B$12,Paramètres!$A$1:$I$89,5,0)</f>
        <v>2.0838797354372217E-14</v>
      </c>
      <c r="CA124" s="14">
        <f t="shared" si="93"/>
        <v>3.7575774393093487E-13</v>
      </c>
      <c r="CB124" s="22">
        <f t="shared" si="64"/>
        <v>6.9073897607190981E-13</v>
      </c>
      <c r="CC124" s="62">
        <f t="shared" si="65"/>
        <v>293.333333333334</v>
      </c>
      <c r="CD124" s="62">
        <f ca="1">AVERAGE(OFFSET($CC$3,0,0,'Données projet'!$E$12+1,1))-AVERAGE(OFFSET($H$3,0,0,'Données projet'!$E$12+1,1))</f>
        <v>155.96038817644694</v>
      </c>
      <c r="CE124" s="62">
        <f t="shared" si="94"/>
        <v>225.49641371517163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20.626343644223436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20.626343644223436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5.6843418860808015E-14</v>
      </c>
      <c r="CU124" s="18">
        <f>CT124*VLOOKUP('Données projet'!$B$13,Paramètres!$A$1:$I$89,3,0)*VLOOKUP('Données projet'!$B$13,Paramètres!$A$1:$I$89,5,0)</f>
        <v>3.7243808037601412E-14</v>
      </c>
      <c r="CV124" s="14">
        <f t="shared" si="95"/>
        <v>6.2767589361185393E-13</v>
      </c>
      <c r="CW124" s="22">
        <f t="shared" si="67"/>
        <v>1.1580684803728015E-12</v>
      </c>
      <c r="CX124" s="62">
        <f t="shared" si="68"/>
        <v>293.33333333333445</v>
      </c>
      <c r="CY124" s="62">
        <f ca="1">AVERAGE(OFFSET($CX$3,0,0,'Données projet'!$E$13+1,1))-AVERAGE(OFFSET($H$3,0,0,'Données projet'!$E$13+1,1))</f>
        <v>184.06691966531622</v>
      </c>
      <c r="CZ124" s="62">
        <f t="shared" si="96"/>
        <v>269.61868559913404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17.896564322719193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17.896564322719193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-1.1368683772161603E-13</v>
      </c>
      <c r="DP124" s="18">
        <f>DO124*VLOOKUP('Données projet'!$B$14,Paramètres!$A$1:$I$89,3,0)*VLOOKUP('Données projet'!$B$14,Paramètres!$A$1:$I$89,5,0)</f>
        <v>-1.0995790944434703E-13</v>
      </c>
      <c r="DQ124" s="14" t="e">
        <f t="shared" si="97"/>
        <v>#NUM!</v>
      </c>
      <c r="DR124" s="22" t="e">
        <f t="shared" si="70"/>
        <v>#NUM!</v>
      </c>
      <c r="DS124" s="62" t="e">
        <f t="shared" si="71"/>
        <v>#NUM!</v>
      </c>
      <c r="DT124" s="62">
        <f ca="1">AVERAGE(OFFSET($DS$3,0,0,'Données projet'!$E$14+1,1))-AVERAGE(OFFSET($H$3,0,0,'Données projet'!$E$14+1,1))</f>
        <v>352.98835012800464</v>
      </c>
      <c r="DU124" s="62">
        <f t="shared" si="98"/>
        <v>244.45149244446094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101.53838384543155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101.53838384543155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-2.2737367544323206E-13</v>
      </c>
      <c r="O125" s="14">
        <f>N125*VLOOKUP('Données projet'!$B$9,Paramètres!$A$1:$I$89,3,0)*VLOOKUP('Données projet'!$B$9,Paramètres!$A$1:$I$89,5,0)</f>
        <v>-2.0572770154103635E-13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405.75542653954562</v>
      </c>
      <c r="T125" s="62">
        <f t="shared" si="88"/>
        <v>278.21741231699929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113.19877706368739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113.19877706368739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-2.8421709430404007E-14</v>
      </c>
      <c r="AJ125" s="14">
        <f>AI125*VLOOKUP('Données projet'!$B$10,Paramètres!$A$1:$I$89,3,0)*VLOOKUP('Données projet'!$B$10,Paramètres!$A$1:$I$89,5,0)</f>
        <v>-2.2168933355715127E-14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216.57715548138577</v>
      </c>
      <c r="AO125" s="62">
        <f t="shared" si="90"/>
        <v>131.89900255449828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59.382472688665985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59.382472688665985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2.8421709430404007E-13</v>
      </c>
      <c r="BE125" s="14">
        <f>BD125*VLOOKUP('Données projet'!$B$11,Paramètres!$A$1:$I$89,3,0)*VLOOKUP('Données projet'!$B$11,Paramètres!$A$1:$I$89,5,0)</f>
        <v>2.2168933355715128E-13</v>
      </c>
      <c r="BF125" s="14">
        <f t="shared" si="91"/>
        <v>3.0356532905768293E-12</v>
      </c>
      <c r="BG125" s="22">
        <f t="shared" si="61"/>
        <v>5.6732050703666821E-12</v>
      </c>
      <c r="BH125" s="62">
        <f t="shared" si="62"/>
        <v>293.333333333339</v>
      </c>
      <c r="BI125" s="62">
        <f ca="1">AVERAGE(OFFSET($BH$3,0,0,'Données projet'!$E$11+1,1))-AVERAGE(OFFSET($H$3,0,0,'Données projet'!$E$11+1,1))</f>
        <v>314.33416150877952</v>
      </c>
      <c r="BJ125" s="62">
        <f t="shared" si="92"/>
        <v>283.48738729114024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52.685288141956157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52.685288141956157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2.8421709430404007E-14</v>
      </c>
      <c r="BZ125" s="14">
        <f>BY125*VLOOKUP('Données projet'!$B$12,Paramètres!$A$1:$I$89,3,0)*VLOOKUP('Données projet'!$B$12,Paramètres!$A$1:$I$89,5,0)</f>
        <v>2.0838797354372217E-14</v>
      </c>
      <c r="CA125" s="14">
        <f t="shared" si="93"/>
        <v>3.7575774393093487E-13</v>
      </c>
      <c r="CB125" s="22">
        <f t="shared" si="64"/>
        <v>6.9073897607190981E-13</v>
      </c>
      <c r="CC125" s="62">
        <f t="shared" si="65"/>
        <v>293.333333333334</v>
      </c>
      <c r="CD125" s="62">
        <f ca="1">AVERAGE(OFFSET($CC$3,0,0,'Données projet'!$E$12+1,1))-AVERAGE(OFFSET($H$3,0,0,'Données projet'!$E$12+1,1))</f>
        <v>155.96038817644694</v>
      </c>
      <c r="CE125" s="62">
        <f t="shared" si="94"/>
        <v>225.49641371517163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20.221873626187584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20.221873626187584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5.6843418860808015E-14</v>
      </c>
      <c r="CU125" s="18">
        <f>CT125*VLOOKUP('Données projet'!$B$13,Paramètres!$A$1:$I$89,3,0)*VLOOKUP('Données projet'!$B$13,Paramètres!$A$1:$I$89,5,0)</f>
        <v>3.7243808037601412E-14</v>
      </c>
      <c r="CV125" s="14">
        <f t="shared" si="95"/>
        <v>6.2767589361185393E-13</v>
      </c>
      <c r="CW125" s="22">
        <f t="shared" si="67"/>
        <v>1.1580684803728015E-12</v>
      </c>
      <c r="CX125" s="62">
        <f t="shared" si="68"/>
        <v>293.33333333333445</v>
      </c>
      <c r="CY125" s="62">
        <f ca="1">AVERAGE(OFFSET($CX$3,0,0,'Données projet'!$E$13+1,1))-AVERAGE(OFFSET($H$3,0,0,'Données projet'!$E$13+1,1))</f>
        <v>184.06691966531622</v>
      </c>
      <c r="CZ125" s="62">
        <f t="shared" si="96"/>
        <v>269.61868559913404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17.54562361217706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17.54562361217706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-1.1368683772161603E-13</v>
      </c>
      <c r="DP125" s="18">
        <f>DO125*VLOOKUP('Données projet'!$B$14,Paramètres!$A$1:$I$89,3,0)*VLOOKUP('Données projet'!$B$14,Paramètres!$A$1:$I$89,5,0)</f>
        <v>-1.0995790944434703E-13</v>
      </c>
      <c r="DQ125" s="14" t="e">
        <f t="shared" si="97"/>
        <v>#NUM!</v>
      </c>
      <c r="DR125" s="22" t="e">
        <f t="shared" si="70"/>
        <v>#NUM!</v>
      </c>
      <c r="DS125" s="62" t="e">
        <f t="shared" si="71"/>
        <v>#NUM!</v>
      </c>
      <c r="DT125" s="62">
        <f ca="1">AVERAGE(OFFSET($DS$3,0,0,'Données projet'!$E$14+1,1))-AVERAGE(OFFSET($H$3,0,0,'Données projet'!$E$14+1,1))</f>
        <v>352.98835012800464</v>
      </c>
      <c r="DU125" s="62">
        <f t="shared" si="98"/>
        <v>244.45149244446094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99.547278070521486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99.547278070521486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-2.2737367544323206E-13</v>
      </c>
      <c r="O126" s="14">
        <f>N126*VLOOKUP('Données projet'!$B$9,Paramètres!$A$1:$I$89,3,0)*VLOOKUP('Données projet'!$B$9,Paramètres!$A$1:$I$89,5,0)</f>
        <v>-2.0572770154103635E-13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405.75542653954562</v>
      </c>
      <c r="T126" s="62">
        <f t="shared" si="88"/>
        <v>278.21741231699929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110.97901808990491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110.97901808990491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-2.8421709430404007E-14</v>
      </c>
      <c r="AJ126" s="14">
        <f>AI126*VLOOKUP('Données projet'!$B$10,Paramètres!$A$1:$I$89,3,0)*VLOOKUP('Données projet'!$B$10,Paramètres!$A$1:$I$89,5,0)</f>
        <v>-2.2168933355715127E-14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216.57715548138577</v>
      </c>
      <c r="AO126" s="62">
        <f t="shared" si="90"/>
        <v>131.89900255449828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58.218018618973183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58.218018618973183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2.8421709430404007E-13</v>
      </c>
      <c r="BE126" s="14">
        <f>BD126*VLOOKUP('Données projet'!$B$11,Paramètres!$A$1:$I$89,3,0)*VLOOKUP('Données projet'!$B$11,Paramètres!$A$1:$I$89,5,0)</f>
        <v>2.2168933355715128E-13</v>
      </c>
      <c r="BF126" s="14">
        <f t="shared" si="91"/>
        <v>3.0356532905768293E-12</v>
      </c>
      <c r="BG126" s="22">
        <f t="shared" si="61"/>
        <v>5.6732050703666821E-12</v>
      </c>
      <c r="BH126" s="62">
        <f t="shared" si="62"/>
        <v>293.333333333339</v>
      </c>
      <c r="BI126" s="62">
        <f ca="1">AVERAGE(OFFSET($BH$3,0,0,'Données projet'!$E$11+1,1))-AVERAGE(OFFSET($H$3,0,0,'Données projet'!$E$11+1,1))</f>
        <v>314.33416150877952</v>
      </c>
      <c r="BJ126" s="62">
        <f t="shared" si="92"/>
        <v>283.48738729114024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51.65216177634511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51.65216177634511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2.8421709430404007E-14</v>
      </c>
      <c r="BZ126" s="14">
        <f>BY126*VLOOKUP('Données projet'!$B$12,Paramètres!$A$1:$I$89,3,0)*VLOOKUP('Données projet'!$B$12,Paramètres!$A$1:$I$89,5,0)</f>
        <v>2.0838797354372217E-14</v>
      </c>
      <c r="CA126" s="14">
        <f t="shared" si="93"/>
        <v>3.7575774393093487E-13</v>
      </c>
      <c r="CB126" s="22">
        <f t="shared" si="64"/>
        <v>6.9073897607190981E-13</v>
      </c>
      <c r="CC126" s="62">
        <f t="shared" si="65"/>
        <v>293.333333333334</v>
      </c>
      <c r="CD126" s="62">
        <f ca="1">AVERAGE(OFFSET($CC$3,0,0,'Données projet'!$E$12+1,1))-AVERAGE(OFFSET($H$3,0,0,'Données projet'!$E$12+1,1))</f>
        <v>155.96038817644694</v>
      </c>
      <c r="CE126" s="62">
        <f t="shared" si="94"/>
        <v>225.49641371517163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19.825335018503065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19.825335018503065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5.6843418860808015E-14</v>
      </c>
      <c r="CU126" s="18">
        <f>CT126*VLOOKUP('Données projet'!$B$13,Paramètres!$A$1:$I$89,3,0)*VLOOKUP('Données projet'!$B$13,Paramètres!$A$1:$I$89,5,0)</f>
        <v>3.7243808037601412E-14</v>
      </c>
      <c r="CV126" s="14">
        <f t="shared" si="95"/>
        <v>6.2767589361185393E-13</v>
      </c>
      <c r="CW126" s="22">
        <f t="shared" si="67"/>
        <v>1.1580684803728015E-12</v>
      </c>
      <c r="CX126" s="62">
        <f t="shared" si="68"/>
        <v>293.33333333333445</v>
      </c>
      <c r="CY126" s="62">
        <f ca="1">AVERAGE(OFFSET($CX$3,0,0,'Données projet'!$E$13+1,1))-AVERAGE(OFFSET($H$3,0,0,'Données projet'!$E$13+1,1))</f>
        <v>184.06691966531622</v>
      </c>
      <c r="CZ126" s="62">
        <f t="shared" si="96"/>
        <v>269.61868559913404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17.201564634915957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17.201564634915957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-1.1368683772161603E-13</v>
      </c>
      <c r="DP126" s="18">
        <f>DO126*VLOOKUP('Données projet'!$B$14,Paramètres!$A$1:$I$89,3,0)*VLOOKUP('Données projet'!$B$14,Paramètres!$A$1:$I$89,5,0)</f>
        <v>-1.0995790944434703E-13</v>
      </c>
      <c r="DQ126" s="14" t="e">
        <f t="shared" si="97"/>
        <v>#NUM!</v>
      </c>
      <c r="DR126" s="22" t="e">
        <f t="shared" si="70"/>
        <v>#NUM!</v>
      </c>
      <c r="DS126" s="62" t="e">
        <f t="shared" si="71"/>
        <v>#NUM!</v>
      </c>
      <c r="DT126" s="62">
        <f ca="1">AVERAGE(OFFSET($DS$3,0,0,'Données projet'!$E$14+1,1))-AVERAGE(OFFSET($H$3,0,0,'Données projet'!$E$14+1,1))</f>
        <v>352.98835012800464</v>
      </c>
      <c r="DU126" s="62">
        <f t="shared" si="98"/>
        <v>244.45149244446094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97.595216665402788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97.595216665402788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-2.2737367544323206E-13</v>
      </c>
      <c r="O127" s="14">
        <f>N127*VLOOKUP('Données projet'!$B$9,Paramètres!$A$1:$I$89,3,0)*VLOOKUP('Données projet'!$B$9,Paramètres!$A$1:$I$89,5,0)</f>
        <v>-2.0572770154103635E-13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405.75542653954562</v>
      </c>
      <c r="T127" s="62">
        <f t="shared" si="88"/>
        <v>278.21741231699929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108.80278723567903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108.80278723567903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-2.8421709430404007E-14</v>
      </c>
      <c r="AJ127" s="14">
        <f>AI127*VLOOKUP('Données projet'!$B$10,Paramètres!$A$1:$I$89,3,0)*VLOOKUP('Données projet'!$B$10,Paramètres!$A$1:$I$89,5,0)</f>
        <v>-2.2168933355715127E-14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216.57715548138577</v>
      </c>
      <c r="AO127" s="62">
        <f t="shared" si="90"/>
        <v>131.89900255449828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57.076398783340203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57.076398783340203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2.8421709430404007E-13</v>
      </c>
      <c r="BE127" s="14">
        <f>BD127*VLOOKUP('Données projet'!$B$11,Paramètres!$A$1:$I$89,3,0)*VLOOKUP('Données projet'!$B$11,Paramètres!$A$1:$I$89,5,0)</f>
        <v>2.2168933355715128E-13</v>
      </c>
      <c r="BF127" s="14">
        <f t="shared" si="91"/>
        <v>3.0356532905768293E-12</v>
      </c>
      <c r="BG127" s="22">
        <f t="shared" si="61"/>
        <v>5.6732050703666821E-12</v>
      </c>
      <c r="BH127" s="62">
        <f t="shared" si="62"/>
        <v>293.333333333339</v>
      </c>
      <c r="BI127" s="62">
        <f ca="1">AVERAGE(OFFSET($BH$3,0,0,'Données projet'!$E$11+1,1))-AVERAGE(OFFSET($H$3,0,0,'Données projet'!$E$11+1,1))</f>
        <v>314.33416150877952</v>
      </c>
      <c r="BJ127" s="62">
        <f t="shared" si="92"/>
        <v>283.48738729114024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50.639294388618836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50.639294388618836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2.8421709430404007E-14</v>
      </c>
      <c r="BZ127" s="14">
        <f>BY127*VLOOKUP('Données projet'!$B$12,Paramètres!$A$1:$I$89,3,0)*VLOOKUP('Données projet'!$B$12,Paramètres!$A$1:$I$89,5,0)</f>
        <v>2.0838797354372217E-14</v>
      </c>
      <c r="CA127" s="14">
        <f t="shared" si="93"/>
        <v>3.7575774393093487E-13</v>
      </c>
      <c r="CB127" s="22">
        <f t="shared" si="64"/>
        <v>6.9073897607190981E-13</v>
      </c>
      <c r="CC127" s="62">
        <f t="shared" si="65"/>
        <v>293.333333333334</v>
      </c>
      <c r="CD127" s="62">
        <f ca="1">AVERAGE(OFFSET($CC$3,0,0,'Données projet'!$E$12+1,1))-AVERAGE(OFFSET($H$3,0,0,'Données projet'!$E$12+1,1))</f>
        <v>155.96038817644694</v>
      </c>
      <c r="CE127" s="62">
        <f t="shared" si="94"/>
        <v>225.49641371517163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19.43657229105057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19.43657229105057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5.6843418860808015E-14</v>
      </c>
      <c r="CU127" s="18">
        <f>CT127*VLOOKUP('Données projet'!$B$13,Paramètres!$A$1:$I$89,3,0)*VLOOKUP('Données projet'!$B$13,Paramètres!$A$1:$I$89,5,0)</f>
        <v>3.7243808037601412E-14</v>
      </c>
      <c r="CV127" s="14">
        <f t="shared" si="95"/>
        <v>6.2767589361185393E-13</v>
      </c>
      <c r="CW127" s="22">
        <f t="shared" si="67"/>
        <v>1.1580684803728015E-12</v>
      </c>
      <c r="CX127" s="62">
        <f t="shared" si="68"/>
        <v>293.33333333333445</v>
      </c>
      <c r="CY127" s="62">
        <f ca="1">AVERAGE(OFFSET($CX$3,0,0,'Données projet'!$E$13+1,1))-AVERAGE(OFFSET($H$3,0,0,'Données projet'!$E$13+1,1))</f>
        <v>184.06691966531622</v>
      </c>
      <c r="CZ127" s="62">
        <f t="shared" si="96"/>
        <v>269.61868559913404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16.864252444343691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16.864252444343691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-1.1368683772161603E-13</v>
      </c>
      <c r="DP127" s="18">
        <f>DO127*VLOOKUP('Données projet'!$B$14,Paramètres!$A$1:$I$89,3,0)*VLOOKUP('Données projet'!$B$14,Paramètres!$A$1:$I$89,5,0)</f>
        <v>-1.0995790944434703E-13</v>
      </c>
      <c r="DQ127" s="14" t="e">
        <f t="shared" si="97"/>
        <v>#NUM!</v>
      </c>
      <c r="DR127" s="22" t="e">
        <f t="shared" si="70"/>
        <v>#NUM!</v>
      </c>
      <c r="DS127" s="62" t="e">
        <f t="shared" si="71"/>
        <v>#NUM!</v>
      </c>
      <c r="DT127" s="62">
        <f ca="1">AVERAGE(OFFSET($DS$3,0,0,'Données projet'!$E$14+1,1))-AVERAGE(OFFSET($H$3,0,0,'Données projet'!$E$14+1,1))</f>
        <v>352.98835012800464</v>
      </c>
      <c r="DU127" s="62">
        <f t="shared" si="98"/>
        <v>244.45149244446094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95.681433993798578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95.681433993798578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-2.2737367544323206E-13</v>
      </c>
      <c r="O128" s="14">
        <f>N128*VLOOKUP('Données projet'!$B$9,Paramètres!$A$1:$I$89,3,0)*VLOOKUP('Données projet'!$B$9,Paramètres!$A$1:$I$89,5,0)</f>
        <v>-2.0572770154103635E-13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405.75542653954562</v>
      </c>
      <c r="T128" s="62">
        <f t="shared" si="88"/>
        <v>278.21741231699929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106.66923094113477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106.66923094113477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-2.8421709430404007E-14</v>
      </c>
      <c r="AJ128" s="14">
        <f>AI128*VLOOKUP('Données projet'!$B$10,Paramètres!$A$1:$I$89,3,0)*VLOOKUP('Données projet'!$B$10,Paramètres!$A$1:$I$89,5,0)</f>
        <v>-2.2168933355715127E-14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216.57715548138577</v>
      </c>
      <c r="AO128" s="62">
        <f t="shared" si="90"/>
        <v>131.89900255449828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55.957165416364646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55.957165416364646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2.8421709430404007E-13</v>
      </c>
      <c r="BE128" s="14">
        <f>BD128*VLOOKUP('Données projet'!$B$11,Paramètres!$A$1:$I$89,3,0)*VLOOKUP('Données projet'!$B$11,Paramètres!$A$1:$I$89,5,0)</f>
        <v>2.2168933355715128E-13</v>
      </c>
      <c r="BF128" s="14">
        <f t="shared" si="91"/>
        <v>3.0356532905768293E-12</v>
      </c>
      <c r="BG128" s="22">
        <f t="shared" si="61"/>
        <v>5.6732050703666821E-12</v>
      </c>
      <c r="BH128" s="62">
        <f t="shared" si="62"/>
        <v>293.333333333339</v>
      </c>
      <c r="BI128" s="62">
        <f ca="1">AVERAGE(OFFSET($BH$3,0,0,'Données projet'!$E$11+1,1))-AVERAGE(OFFSET($H$3,0,0,'Données projet'!$E$11+1,1))</f>
        <v>314.33416150877952</v>
      </c>
      <c r="BJ128" s="62">
        <f t="shared" si="92"/>
        <v>283.48738729114024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49.646288712577771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49.646288712577771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2.8421709430404007E-14</v>
      </c>
      <c r="BZ128" s="14">
        <f>BY128*VLOOKUP('Données projet'!$B$12,Paramètres!$A$1:$I$89,3,0)*VLOOKUP('Données projet'!$B$12,Paramètres!$A$1:$I$89,5,0)</f>
        <v>2.0838797354372217E-14</v>
      </c>
      <c r="CA128" s="14">
        <f t="shared" si="93"/>
        <v>3.7575774393093487E-13</v>
      </c>
      <c r="CB128" s="22">
        <f t="shared" si="64"/>
        <v>6.9073897607190981E-13</v>
      </c>
      <c r="CC128" s="62">
        <f t="shared" si="65"/>
        <v>293.333333333334</v>
      </c>
      <c r="CD128" s="62">
        <f ca="1">AVERAGE(OFFSET($CC$3,0,0,'Données projet'!$E$12+1,1))-AVERAGE(OFFSET($H$3,0,0,'Données projet'!$E$12+1,1))</f>
        <v>155.96038817644694</v>
      </c>
      <c r="CE128" s="62">
        <f t="shared" si="94"/>
        <v>225.49641371517163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19.055432963561568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19.055432963561568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5.6843418860808015E-14</v>
      </c>
      <c r="CU128" s="18">
        <f>CT128*VLOOKUP('Données projet'!$B$13,Paramètres!$A$1:$I$89,3,0)*VLOOKUP('Données projet'!$B$13,Paramètres!$A$1:$I$89,5,0)</f>
        <v>3.7243808037601412E-14</v>
      </c>
      <c r="CV128" s="14">
        <f t="shared" si="95"/>
        <v>6.2767589361185393E-13</v>
      </c>
      <c r="CW128" s="22">
        <f t="shared" si="67"/>
        <v>1.1580684803728015E-12</v>
      </c>
      <c r="CX128" s="62">
        <f t="shared" si="68"/>
        <v>293.33333333333445</v>
      </c>
      <c r="CY128" s="62">
        <f ca="1">AVERAGE(OFFSET($CX$3,0,0,'Données projet'!$E$13+1,1))-AVERAGE(OFFSET($H$3,0,0,'Données projet'!$E$13+1,1))</f>
        <v>184.06691966531622</v>
      </c>
      <c r="CZ128" s="62">
        <f t="shared" si="96"/>
        <v>269.61868559913404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16.533554740088427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16.533554740088427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-1.1368683772161603E-13</v>
      </c>
      <c r="DP128" s="18">
        <f>DO128*VLOOKUP('Données projet'!$B$14,Paramètres!$A$1:$I$89,3,0)*VLOOKUP('Données projet'!$B$14,Paramètres!$A$1:$I$89,5,0)</f>
        <v>-1.0995790944434703E-13</v>
      </c>
      <c r="DQ128" s="14" t="e">
        <f t="shared" si="97"/>
        <v>#NUM!</v>
      </c>
      <c r="DR128" s="22" t="e">
        <f t="shared" si="70"/>
        <v>#NUM!</v>
      </c>
      <c r="DS128" s="62" t="e">
        <f t="shared" si="71"/>
        <v>#NUM!</v>
      </c>
      <c r="DT128" s="62">
        <f ca="1">AVERAGE(OFFSET($DS$3,0,0,'Données projet'!$E$14+1,1))-AVERAGE(OFFSET($H$3,0,0,'Données projet'!$E$14+1,1))</f>
        <v>352.98835012800464</v>
      </c>
      <c r="DU128" s="62">
        <f t="shared" si="98"/>
        <v>244.45149244446094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93.805179433092363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93.805179433092363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-2.2737367544323206E-13</v>
      </c>
      <c r="O129" s="14">
        <f>N129*VLOOKUP('Données projet'!$B$9,Paramètres!$A$1:$I$89,3,0)*VLOOKUP('Données projet'!$B$9,Paramètres!$A$1:$I$89,5,0)</f>
        <v>-2.0572770154103635E-13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405.75542653954562</v>
      </c>
      <c r="T129" s="62">
        <f t="shared" si="88"/>
        <v>278.21741231699929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104.57751238418567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104.57751238418567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-2.8421709430404007E-14</v>
      </c>
      <c r="AJ129" s="14">
        <f>AI129*VLOOKUP('Données projet'!$B$10,Paramètres!$A$1:$I$89,3,0)*VLOOKUP('Données projet'!$B$10,Paramètres!$A$1:$I$89,5,0)</f>
        <v>-2.2168933355715127E-14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216.57715548138577</v>
      </c>
      <c r="AO129" s="62">
        <f t="shared" si="90"/>
        <v>131.89900255449828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54.859879533050531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54.859879533050531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2.8421709430404007E-13</v>
      </c>
      <c r="BE129" s="14">
        <f>BD129*VLOOKUP('Données projet'!$B$11,Paramètres!$A$1:$I$89,3,0)*VLOOKUP('Données projet'!$B$11,Paramètres!$A$1:$I$89,5,0)</f>
        <v>2.2168933355715128E-13</v>
      </c>
      <c r="BF129" s="14">
        <f t="shared" si="91"/>
        <v>3.0356532905768293E-12</v>
      </c>
      <c r="BG129" s="22">
        <f t="shared" si="61"/>
        <v>5.6732050703666821E-12</v>
      </c>
      <c r="BH129" s="62">
        <f t="shared" si="62"/>
        <v>293.333333333339</v>
      </c>
      <c r="BI129" s="62">
        <f ca="1">AVERAGE(OFFSET($BH$3,0,0,'Données projet'!$E$11+1,1))-AVERAGE(OFFSET($H$3,0,0,'Données projet'!$E$11+1,1))</f>
        <v>314.33416150877952</v>
      </c>
      <c r="BJ129" s="62">
        <f t="shared" si="92"/>
        <v>283.48738729114024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48.672755272170214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48.672755272170214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2.8421709430404007E-14</v>
      </c>
      <c r="BZ129" s="14">
        <f>BY129*VLOOKUP('Données projet'!$B$12,Paramètres!$A$1:$I$89,3,0)*VLOOKUP('Données projet'!$B$12,Paramètres!$A$1:$I$89,5,0)</f>
        <v>2.0838797354372217E-14</v>
      </c>
      <c r="CA129" s="14">
        <f t="shared" si="93"/>
        <v>3.7575774393093487E-13</v>
      </c>
      <c r="CB129" s="22">
        <f t="shared" si="64"/>
        <v>6.9073897607190981E-13</v>
      </c>
      <c r="CC129" s="62">
        <f t="shared" si="65"/>
        <v>293.333333333334</v>
      </c>
      <c r="CD129" s="62">
        <f ca="1">AVERAGE(OFFSET($CC$3,0,0,'Données projet'!$E$12+1,1))-AVERAGE(OFFSET($H$3,0,0,'Données projet'!$E$12+1,1))</f>
        <v>155.96038817644694</v>
      </c>
      <c r="CE129" s="62">
        <f t="shared" si="94"/>
        <v>225.49641371517163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18.68176754581259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18.68176754581259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5.6843418860808015E-14</v>
      </c>
      <c r="CU129" s="18">
        <f>CT129*VLOOKUP('Données projet'!$B$13,Paramètres!$A$1:$I$89,3,0)*VLOOKUP('Données projet'!$B$13,Paramètres!$A$1:$I$89,5,0)</f>
        <v>3.7243808037601412E-14</v>
      </c>
      <c r="CV129" s="14">
        <f t="shared" si="95"/>
        <v>6.2767589361185393E-13</v>
      </c>
      <c r="CW129" s="22">
        <f t="shared" si="67"/>
        <v>1.1580684803728015E-12</v>
      </c>
      <c r="CX129" s="62">
        <f t="shared" si="68"/>
        <v>293.33333333333445</v>
      </c>
      <c r="CY129" s="62">
        <f ca="1">AVERAGE(OFFSET($CX$3,0,0,'Données projet'!$E$13+1,1))-AVERAGE(OFFSET($H$3,0,0,'Données projet'!$E$13+1,1))</f>
        <v>184.06691966531622</v>
      </c>
      <c r="CZ129" s="62">
        <f t="shared" si="96"/>
        <v>269.61868559913404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16.209341816107926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16.209341816107926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-1.1368683772161603E-13</v>
      </c>
      <c r="DP129" s="18">
        <f>DO129*VLOOKUP('Données projet'!$B$14,Paramètres!$A$1:$I$89,3,0)*VLOOKUP('Données projet'!$B$14,Paramètres!$A$1:$I$89,5,0)</f>
        <v>-1.0995790944434703E-13</v>
      </c>
      <c r="DQ129" s="14" t="e">
        <f t="shared" si="97"/>
        <v>#NUM!</v>
      </c>
      <c r="DR129" s="22" t="e">
        <f t="shared" si="70"/>
        <v>#NUM!</v>
      </c>
      <c r="DS129" s="62" t="e">
        <f t="shared" si="71"/>
        <v>#NUM!</v>
      </c>
      <c r="DT129" s="62">
        <f ca="1">AVERAGE(OFFSET($DS$3,0,0,'Données projet'!$E$14+1,1))-AVERAGE(OFFSET($H$3,0,0,'Données projet'!$E$14+1,1))</f>
        <v>352.98835012800464</v>
      </c>
      <c r="DU129" s="62">
        <f t="shared" si="98"/>
        <v>244.45149244446094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91.965717079919315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91.965717079919315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-2.2737367544323206E-13</v>
      </c>
      <c r="O130" s="14">
        <f>N130*VLOOKUP('Données projet'!$B$9,Paramètres!$A$1:$I$89,3,0)*VLOOKUP('Données projet'!$B$9,Paramètres!$A$1:$I$89,5,0)</f>
        <v>-2.0572770154103635E-13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405.75542653954562</v>
      </c>
      <c r="T130" s="62">
        <f t="shared" si="88"/>
        <v>278.21741231699929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102.526811152316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102.526811152316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-2.8421709430404007E-14</v>
      </c>
      <c r="AJ130" s="14">
        <f>AI130*VLOOKUP('Données projet'!$B$10,Paramètres!$A$1:$I$89,3,0)*VLOOKUP('Données projet'!$B$10,Paramètres!$A$1:$I$89,5,0)</f>
        <v>-2.2168933355715127E-14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216.57715548138577</v>
      </c>
      <c r="AO130" s="62">
        <f t="shared" si="90"/>
        <v>131.89900255449828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53.784110756629907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53.784110756629907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2.8421709430404007E-13</v>
      </c>
      <c r="BE130" s="14">
        <f>BD130*VLOOKUP('Données projet'!$B$11,Paramètres!$A$1:$I$89,3,0)*VLOOKUP('Données projet'!$B$11,Paramètres!$A$1:$I$89,5,0)</f>
        <v>2.2168933355715128E-13</v>
      </c>
      <c r="BF130" s="14">
        <f t="shared" si="91"/>
        <v>3.0356532905768293E-12</v>
      </c>
      <c r="BG130" s="22">
        <f t="shared" si="61"/>
        <v>5.6732050703666821E-12</v>
      </c>
      <c r="BH130" s="62">
        <f t="shared" si="62"/>
        <v>293.333333333339</v>
      </c>
      <c r="BI130" s="62">
        <f ca="1">AVERAGE(OFFSET($BH$3,0,0,'Données projet'!$E$11+1,1))-AVERAGE(OFFSET($H$3,0,0,'Données projet'!$E$11+1,1))</f>
        <v>314.33416150877952</v>
      </c>
      <c r="BJ130" s="62">
        <f t="shared" si="92"/>
        <v>283.48738729114024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47.71831222873228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47.71831222873228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2.8421709430404007E-14</v>
      </c>
      <c r="BZ130" s="14">
        <f>BY130*VLOOKUP('Données projet'!$B$12,Paramètres!$A$1:$I$89,3,0)*VLOOKUP('Données projet'!$B$12,Paramètres!$A$1:$I$89,5,0)</f>
        <v>2.0838797354372217E-14</v>
      </c>
      <c r="CA130" s="14">
        <f t="shared" si="93"/>
        <v>3.7575774393093487E-13</v>
      </c>
      <c r="CB130" s="22">
        <f t="shared" si="64"/>
        <v>6.9073897607190981E-13</v>
      </c>
      <c r="CC130" s="62">
        <f t="shared" si="65"/>
        <v>293.333333333334</v>
      </c>
      <c r="CD130" s="62">
        <f ca="1">AVERAGE(OFFSET($CC$3,0,0,'Données projet'!$E$12+1,1))-AVERAGE(OFFSET($H$3,0,0,'Données projet'!$E$12+1,1))</f>
        <v>155.96038817644694</v>
      </c>
      <c r="CE130" s="62">
        <f t="shared" si="94"/>
        <v>225.49641371517163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18.315429478992272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18.315429478992272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5.6843418860808015E-14</v>
      </c>
      <c r="CU130" s="18">
        <f>CT130*VLOOKUP('Données projet'!$B$13,Paramètres!$A$1:$I$89,3,0)*VLOOKUP('Données projet'!$B$13,Paramètres!$A$1:$I$89,5,0)</f>
        <v>3.7243808037601412E-14</v>
      </c>
      <c r="CV130" s="14">
        <f t="shared" si="95"/>
        <v>6.2767589361185393E-13</v>
      </c>
      <c r="CW130" s="22">
        <f t="shared" si="67"/>
        <v>1.1580684803728015E-12</v>
      </c>
      <c r="CX130" s="62">
        <f t="shared" si="68"/>
        <v>293.33333333333445</v>
      </c>
      <c r="CY130" s="62">
        <f ca="1">AVERAGE(OFFSET($CX$3,0,0,'Données projet'!$E$13+1,1))-AVERAGE(OFFSET($H$3,0,0,'Données projet'!$E$13+1,1))</f>
        <v>184.06691966531622</v>
      </c>
      <c r="CZ130" s="62">
        <f t="shared" si="96"/>
        <v>269.61868559913404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15.891486509816325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15.891486509816325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-1.1368683772161603E-13</v>
      </c>
      <c r="DP130" s="18">
        <f>DO130*VLOOKUP('Données projet'!$B$14,Paramètres!$A$1:$I$89,3,0)*VLOOKUP('Données projet'!$B$14,Paramètres!$A$1:$I$89,5,0)</f>
        <v>-1.0995790944434703E-13</v>
      </c>
      <c r="DQ130" s="14" t="e">
        <f t="shared" si="97"/>
        <v>#NUM!</v>
      </c>
      <c r="DR130" s="22" t="e">
        <f t="shared" si="70"/>
        <v>#NUM!</v>
      </c>
      <c r="DS130" s="62" t="e">
        <f t="shared" si="71"/>
        <v>#NUM!</v>
      </c>
      <c r="DT130" s="62">
        <f ca="1">AVERAGE(OFFSET($DS$3,0,0,'Données projet'!$E$14+1,1))-AVERAGE(OFFSET($H$3,0,0,'Données projet'!$E$14+1,1))</f>
        <v>352.98835012800464</v>
      </c>
      <c r="DU130" s="62">
        <f t="shared" si="98"/>
        <v>244.45149244446094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90.162325461530742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90.162325461530742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-2.2737367544323206E-13</v>
      </c>
      <c r="O131" s="14">
        <f>N131*VLOOKUP('Données projet'!$B$9,Paramètres!$A$1:$I$89,3,0)*VLOOKUP('Données projet'!$B$9,Paramètres!$A$1:$I$89,5,0)</f>
        <v>-2.0572770154103635E-13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405.75542653954562</v>
      </c>
      <c r="T131" s="62">
        <f t="shared" si="88"/>
        <v>278.21741231699929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100.51632292079906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100.51632292079906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-2.8421709430404007E-14</v>
      </c>
      <c r="AJ131" s="14">
        <f>AI131*VLOOKUP('Données projet'!$B$10,Paramètres!$A$1:$I$89,3,0)*VLOOKUP('Données projet'!$B$10,Paramètres!$A$1:$I$89,5,0)</f>
        <v>-2.2168933355715127E-14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216.57715548138577</v>
      </c>
      <c r="AO131" s="62">
        <f t="shared" si="90"/>
        <v>131.89900255449828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52.729437149760727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52.729437149760727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2.8421709430404007E-13</v>
      </c>
      <c r="BE131" s="14">
        <f>BD131*VLOOKUP('Données projet'!$B$11,Paramètres!$A$1:$I$89,3,0)*VLOOKUP('Données projet'!$B$11,Paramètres!$A$1:$I$89,5,0)</f>
        <v>2.2168933355715128E-13</v>
      </c>
      <c r="BF131" s="14">
        <f t="shared" si="91"/>
        <v>3.0356532905768293E-12</v>
      </c>
      <c r="BG131" s="22">
        <f t="shared" si="61"/>
        <v>5.6732050703666821E-12</v>
      </c>
      <c r="BH131" s="62">
        <f t="shared" si="62"/>
        <v>293.333333333339</v>
      </c>
      <c r="BI131" s="62">
        <f ca="1">AVERAGE(OFFSET($BH$3,0,0,'Données projet'!$E$11+1,1))-AVERAGE(OFFSET($H$3,0,0,'Données projet'!$E$11+1,1))</f>
        <v>314.33416150877952</v>
      </c>
      <c r="BJ131" s="62">
        <f t="shared" si="92"/>
        <v>283.48738729114024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46.782585231223393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46.782585231223393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2.8421709430404007E-14</v>
      </c>
      <c r="BZ131" s="14">
        <f>BY131*VLOOKUP('Données projet'!$B$12,Paramètres!$A$1:$I$89,3,0)*VLOOKUP('Données projet'!$B$12,Paramètres!$A$1:$I$89,5,0)</f>
        <v>2.0838797354372217E-14</v>
      </c>
      <c r="CA131" s="14">
        <f t="shared" si="93"/>
        <v>3.7575774393093487E-13</v>
      </c>
      <c r="CB131" s="22">
        <f t="shared" si="64"/>
        <v>6.9073897607190981E-13</v>
      </c>
      <c r="CC131" s="62">
        <f t="shared" si="65"/>
        <v>293.333333333334</v>
      </c>
      <c r="CD131" s="62">
        <f ca="1">AVERAGE(OFFSET($CC$3,0,0,'Données projet'!$E$12+1,1))-AVERAGE(OFFSET($H$3,0,0,'Données projet'!$E$12+1,1))</f>
        <v>155.96038817644694</v>
      </c>
      <c r="CE131" s="62">
        <f t="shared" si="94"/>
        <v>225.49641371517163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17.956275078218141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17.956275078218141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5.6843418860808015E-14</v>
      </c>
      <c r="CU131" s="18">
        <f>CT131*VLOOKUP('Données projet'!$B$13,Paramètres!$A$1:$I$89,3,0)*VLOOKUP('Données projet'!$B$13,Paramètres!$A$1:$I$89,5,0)</f>
        <v>3.7243808037601412E-14</v>
      </c>
      <c r="CV131" s="14">
        <f t="shared" si="95"/>
        <v>6.2767589361185393E-13</v>
      </c>
      <c r="CW131" s="22">
        <f t="shared" si="67"/>
        <v>1.1580684803728015E-12</v>
      </c>
      <c r="CX131" s="62">
        <f t="shared" si="68"/>
        <v>293.33333333333445</v>
      </c>
      <c r="CY131" s="62">
        <f ca="1">AVERAGE(OFFSET($CX$3,0,0,'Données projet'!$E$13+1,1))-AVERAGE(OFFSET($H$3,0,0,'Données projet'!$E$13+1,1))</f>
        <v>184.06691966531622</v>
      </c>
      <c r="CZ131" s="62">
        <f t="shared" si="96"/>
        <v>269.61868559913404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15.579864152208508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15.579864152208508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-1.1368683772161603E-13</v>
      </c>
      <c r="DP131" s="18">
        <f>DO131*VLOOKUP('Données projet'!$B$14,Paramètres!$A$1:$I$89,3,0)*VLOOKUP('Données projet'!$B$14,Paramètres!$A$1:$I$89,5,0)</f>
        <v>-1.0995790944434703E-13</v>
      </c>
      <c r="DQ131" s="14" t="e">
        <f t="shared" si="97"/>
        <v>#NUM!</v>
      </c>
      <c r="DR131" s="22" t="e">
        <f t="shared" si="70"/>
        <v>#NUM!</v>
      </c>
      <c r="DS131" s="62" t="e">
        <f t="shared" si="71"/>
        <v>#NUM!</v>
      </c>
      <c r="DT131" s="62">
        <f ca="1">AVERAGE(OFFSET($DS$3,0,0,'Données projet'!$E$14+1,1))-AVERAGE(OFFSET($H$3,0,0,'Données projet'!$E$14+1,1))</f>
        <v>352.98835012800464</v>
      </c>
      <c r="DU131" s="62">
        <f t="shared" si="98"/>
        <v>244.45149244446094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88.39429725281849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88.39429725281849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-2.2737367544323206E-13</v>
      </c>
      <c r="O132" s="14">
        <f>N132*VLOOKUP('Données projet'!$B$9,Paramètres!$A$1:$I$89,3,0)*VLOOKUP('Données projet'!$B$9,Paramètres!$A$1:$I$89,5,0)</f>
        <v>-2.0572770154103635E-13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405.75542653954562</v>
      </c>
      <c r="T132" s="62">
        <f t="shared" si="88"/>
        <v>278.21741231699929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98.545259137225415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98.545259137225415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-2.8421709430404007E-14</v>
      </c>
      <c r="AJ132" s="14">
        <f>AI132*VLOOKUP('Données projet'!$B$10,Paramètres!$A$1:$I$89,3,0)*VLOOKUP('Données projet'!$B$10,Paramètres!$A$1:$I$89,5,0)</f>
        <v>-2.2168933355715127E-14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216.57715548138577</v>
      </c>
      <c r="AO132" s="62">
        <f t="shared" si="90"/>
        <v>131.89900255449828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51.695445049034866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51.695445049034866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2.8421709430404007E-13</v>
      </c>
      <c r="BE132" s="14">
        <f>BD132*VLOOKUP('Données projet'!$B$11,Paramètres!$A$1:$I$89,3,0)*VLOOKUP('Données projet'!$B$11,Paramètres!$A$1:$I$89,5,0)</f>
        <v>2.2168933355715128E-13</v>
      </c>
      <c r="BF132" s="14">
        <f t="shared" si="91"/>
        <v>3.0356532905768293E-12</v>
      </c>
      <c r="BG132" s="22">
        <f t="shared" ref="BG132:BG153" si="115">(BE132+BF132)*0.475*44/12</f>
        <v>5.6732050703666821E-12</v>
      </c>
      <c r="BH132" s="62">
        <f t="shared" ref="BH132:BH195" si="116">BG132+(AY132+AZ132)*44/12</f>
        <v>293.333333333339</v>
      </c>
      <c r="BI132" s="62">
        <f ca="1">AVERAGE(OFFSET($BH$3,0,0,'Données projet'!$E$11+1,1))-AVERAGE(OFFSET($H$3,0,0,'Données projet'!$E$11+1,1))</f>
        <v>314.33416150877952</v>
      </c>
      <c r="BJ132" s="62">
        <f t="shared" si="92"/>
        <v>283.48738729114024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45.865207269398539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45.865207269398539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2.8421709430404007E-14</v>
      </c>
      <c r="BZ132" s="14">
        <f>BY132*VLOOKUP('Données projet'!$B$12,Paramètres!$A$1:$I$89,3,0)*VLOOKUP('Données projet'!$B$12,Paramètres!$A$1:$I$89,5,0)</f>
        <v>2.0838797354372217E-14</v>
      </c>
      <c r="CA132" s="14">
        <f t="shared" si="93"/>
        <v>3.7575774393093487E-13</v>
      </c>
      <c r="CB132" s="22">
        <f t="shared" ref="CB132:CB153" si="118">(BZ132+CA132)*0.475*44/12</f>
        <v>6.9073897607190981E-13</v>
      </c>
      <c r="CC132" s="62">
        <f t="shared" ref="CC132:CC195" si="119">CB132+(BT132+BU132)*44/12</f>
        <v>293.333333333334</v>
      </c>
      <c r="CD132" s="62">
        <f ca="1">AVERAGE(OFFSET($CC$3,0,0,'Données projet'!$E$12+1,1))-AVERAGE(OFFSET($H$3,0,0,'Données projet'!$E$12+1,1))</f>
        <v>155.96038817644694</v>
      </c>
      <c r="CE132" s="62">
        <f t="shared" si="94"/>
        <v>225.49641371517163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17.604163476180638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17.604163476180638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5.6843418860808015E-14</v>
      </c>
      <c r="CU132" s="18">
        <f>CT132*VLOOKUP('Données projet'!$B$13,Paramètres!$A$1:$I$89,3,0)*VLOOKUP('Données projet'!$B$13,Paramètres!$A$1:$I$89,5,0)</f>
        <v>3.7243808037601412E-14</v>
      </c>
      <c r="CV132" s="14">
        <f t="shared" si="95"/>
        <v>6.2767589361185393E-13</v>
      </c>
      <c r="CW132" s="22">
        <f t="shared" ref="CW132:CW153" si="121">(CU132+CV132)*0.475*44/12</f>
        <v>1.1580684803728015E-12</v>
      </c>
      <c r="CX132" s="62">
        <f t="shared" ref="CX132:CX195" si="122">CW132+(CO132+CP132)*44/12</f>
        <v>293.33333333333445</v>
      </c>
      <c r="CY132" s="62">
        <f ca="1">AVERAGE(OFFSET($CX$3,0,0,'Données projet'!$E$13+1,1))-AVERAGE(OFFSET($H$3,0,0,'Données projet'!$E$13+1,1))</f>
        <v>184.06691966531622</v>
      </c>
      <c r="CZ132" s="62">
        <f t="shared" si="96"/>
        <v>269.61868559913404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15.274352518962511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15.274352518962511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-1.1368683772161603E-13</v>
      </c>
      <c r="DP132" s="18">
        <f>DO132*VLOOKUP('Données projet'!$B$14,Paramètres!$A$1:$I$89,3,0)*VLOOKUP('Données projet'!$B$14,Paramètres!$A$1:$I$89,5,0)</f>
        <v>-1.0995790944434703E-13</v>
      </c>
      <c r="DQ132" s="14" t="e">
        <f t="shared" si="97"/>
        <v>#NUM!</v>
      </c>
      <c r="DR132" s="22" t="e">
        <f t="shared" ref="DR132:DR153" si="124">(DP132+DQ132)*0.475*44/12</f>
        <v>#NUM!</v>
      </c>
      <c r="DS132" s="62" t="e">
        <f t="shared" ref="DS132:DS195" si="125">DR132+(DJ132+DK132)*44/12</f>
        <v>#NUM!</v>
      </c>
      <c r="DT132" s="62">
        <f ca="1">AVERAGE(OFFSET($DS$3,0,0,'Données projet'!$E$14+1,1))-AVERAGE(OFFSET($H$3,0,0,'Données projet'!$E$14+1,1))</f>
        <v>352.98835012800464</v>
      </c>
      <c r="DU132" s="62">
        <f t="shared" si="98"/>
        <v>244.45149244446094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86.660938998888355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86.660938998888355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-2.2737367544323206E-13</v>
      </c>
      <c r="O133" s="14">
        <f>N133*VLOOKUP('Données projet'!$B$9,Paramètres!$A$1:$I$89,3,0)*VLOOKUP('Données projet'!$B$9,Paramètres!$A$1:$I$89,5,0)</f>
        <v>-2.0572770154103635E-13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405.75542653954562</v>
      </c>
      <c r="T133" s="62">
        <f t="shared" ref="T133:T196" si="142">$T$3</f>
        <v>278.21741231699929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96.612846712217461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96.612846712217461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-2.8421709430404007E-14</v>
      </c>
      <c r="AJ133" s="14">
        <f>AI133*VLOOKUP('Données projet'!$B$10,Paramètres!$A$1:$I$89,3,0)*VLOOKUP('Données projet'!$B$10,Paramètres!$A$1:$I$89,5,0)</f>
        <v>-2.2168933355715127E-14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216.57715548138577</v>
      </c>
      <c r="AO133" s="62">
        <f t="shared" ref="AO133:AO196" si="144">$AO$3</f>
        <v>131.89900255449828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50.681728902731336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50.681728902731336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2.8421709430404007E-13</v>
      </c>
      <c r="BE133" s="14">
        <f>BD133*VLOOKUP('Données projet'!$B$11,Paramètres!$A$1:$I$89,3,0)*VLOOKUP('Données projet'!$B$11,Paramètres!$A$1:$I$89,5,0)</f>
        <v>2.2168933355715128E-13</v>
      </c>
      <c r="BF133" s="14">
        <f t="shared" ref="BF133:BF153" si="145">EXP(-1.0587+0.8836*LN(BE133)+0.284)</f>
        <v>3.0356532905768293E-12</v>
      </c>
      <c r="BG133" s="22">
        <f t="shared" si="115"/>
        <v>5.6732050703666821E-12</v>
      </c>
      <c r="BH133" s="62">
        <f t="shared" si="116"/>
        <v>293.333333333339</v>
      </c>
      <c r="BI133" s="62">
        <f ca="1">AVERAGE(OFFSET($BH$3,0,0,'Données projet'!$E$11+1,1))-AVERAGE(OFFSET($H$3,0,0,'Données projet'!$E$11+1,1))</f>
        <v>314.33416150877952</v>
      </c>
      <c r="BJ133" s="62">
        <f t="shared" ref="BJ133:BJ196" si="146">$BJ$3</f>
        <v>283.48738729114024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44.965818529859767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44.965818529859767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2.8421709430404007E-14</v>
      </c>
      <c r="BZ133" s="14">
        <f>BY133*VLOOKUP('Données projet'!$B$12,Paramètres!$A$1:$I$89,3,0)*VLOOKUP('Données projet'!$B$12,Paramètres!$A$1:$I$89,5,0)</f>
        <v>2.0838797354372217E-14</v>
      </c>
      <c r="CA133" s="14">
        <f t="shared" ref="CA133:CA153" si="147">EXP(-1.0587+0.8836*LN(BZ133)+0.284)</f>
        <v>3.7575774393093487E-13</v>
      </c>
      <c r="CB133" s="22">
        <f t="shared" si="118"/>
        <v>6.9073897607190981E-13</v>
      </c>
      <c r="CC133" s="62">
        <f t="shared" si="119"/>
        <v>293.333333333334</v>
      </c>
      <c r="CD133" s="62">
        <f ca="1">AVERAGE(OFFSET($CC$3,0,0,'Données projet'!$E$12+1,1))-AVERAGE(OFFSET($H$3,0,0,'Données projet'!$E$12+1,1))</f>
        <v>155.96038817644694</v>
      </c>
      <c r="CE133" s="62">
        <f t="shared" ref="CE133:CE196" si="148">$CE$3</f>
        <v>225.49641371517163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17.258956567892216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17.258956567892216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5.6843418860808015E-14</v>
      </c>
      <c r="CU133" s="18">
        <f>CT133*VLOOKUP('Données projet'!$B$13,Paramètres!$A$1:$I$89,3,0)*VLOOKUP('Données projet'!$B$13,Paramètres!$A$1:$I$89,5,0)</f>
        <v>3.7243808037601412E-14</v>
      </c>
      <c r="CV133" s="14">
        <f t="shared" ref="CV133:CV153" si="149">EXP(-1.0587+0.8836*LN(CU133)+0.284)</f>
        <v>6.2767589361185393E-13</v>
      </c>
      <c r="CW133" s="22">
        <f t="shared" si="121"/>
        <v>1.1580684803728015E-12</v>
      </c>
      <c r="CX133" s="62">
        <f t="shared" si="122"/>
        <v>293.33333333333445</v>
      </c>
      <c r="CY133" s="62">
        <f ca="1">AVERAGE(OFFSET($CX$3,0,0,'Données projet'!$E$13+1,1))-AVERAGE(OFFSET($H$3,0,0,'Données projet'!$E$13+1,1))</f>
        <v>184.06691966531622</v>
      </c>
      <c r="CZ133" s="62">
        <f t="shared" ref="CZ133:CZ196" si="150">$CZ$3</f>
        <v>269.61868559913404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14.97483178250077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14.97483178250077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-1.1368683772161603E-13</v>
      </c>
      <c r="DP133" s="18">
        <f>DO133*VLOOKUP('Données projet'!$B$14,Paramètres!$A$1:$I$89,3,0)*VLOOKUP('Données projet'!$B$14,Paramètres!$A$1:$I$89,5,0)</f>
        <v>-1.0995790944434703E-13</v>
      </c>
      <c r="DQ133" s="14" t="e">
        <f t="shared" ref="DQ133:DQ153" si="151">EXP(-1.0587+0.8836*LN(DP133)+0.284)</f>
        <v>#NUM!</v>
      </c>
      <c r="DR133" s="22" t="e">
        <f t="shared" si="124"/>
        <v>#NUM!</v>
      </c>
      <c r="DS133" s="62" t="e">
        <f t="shared" si="125"/>
        <v>#NUM!</v>
      </c>
      <c r="DT133" s="62">
        <f ca="1">AVERAGE(OFFSET($DS$3,0,0,'Données projet'!$E$14+1,1))-AVERAGE(OFFSET($H$3,0,0,'Données projet'!$E$14+1,1))</f>
        <v>352.98835012800464</v>
      </c>
      <c r="DU133" s="62">
        <f t="shared" ref="DU133:DU196" si="152">$DU$3</f>
        <v>244.45149244446094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84.961570843073659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84.961570843073659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-2.2737367544323206E-13</v>
      </c>
      <c r="O134" s="14">
        <f>N134*VLOOKUP('Données projet'!$B$9,Paramètres!$A$1:$I$89,3,0)*VLOOKUP('Données projet'!$B$9,Paramètres!$A$1:$I$89,5,0)</f>
        <v>-2.0572770154103635E-13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405.75542653954562</v>
      </c>
      <c r="T134" s="62">
        <f t="shared" si="142"/>
        <v>278.21741231699929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94.718327716208719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94.718327716208719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-2.8421709430404007E-14</v>
      </c>
      <c r="AJ134" s="14">
        <f>AI134*VLOOKUP('Données projet'!$B$10,Paramètres!$A$1:$I$89,3,0)*VLOOKUP('Données projet'!$B$10,Paramètres!$A$1:$I$89,5,0)</f>
        <v>-2.2168933355715127E-14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216.57715548138577</v>
      </c>
      <c r="AO134" s="62">
        <f t="shared" si="144"/>
        <v>131.89900255449828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49.687891111751021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49.687891111751021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2.8421709430404007E-13</v>
      </c>
      <c r="BE134" s="14">
        <f>BD134*VLOOKUP('Données projet'!$B$11,Paramètres!$A$1:$I$89,3,0)*VLOOKUP('Données projet'!$B$11,Paramètres!$A$1:$I$89,5,0)</f>
        <v>2.2168933355715128E-13</v>
      </c>
      <c r="BF134" s="14">
        <f t="shared" si="145"/>
        <v>3.0356532905768293E-12</v>
      </c>
      <c r="BG134" s="22">
        <f t="shared" si="115"/>
        <v>5.6732050703666821E-12</v>
      </c>
      <c r="BH134" s="62">
        <f t="shared" si="116"/>
        <v>293.333333333339</v>
      </c>
      <c r="BI134" s="62">
        <f ca="1">AVERAGE(OFFSET($BH$3,0,0,'Données projet'!$E$11+1,1))-AVERAGE(OFFSET($H$3,0,0,'Données projet'!$E$11+1,1))</f>
        <v>314.33416150877952</v>
      </c>
      <c r="BJ134" s="62">
        <f t="shared" si="146"/>
        <v>283.48738729114024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44.084066254930384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44.084066254930384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2.8421709430404007E-14</v>
      </c>
      <c r="BZ134" s="14">
        <f>BY134*VLOOKUP('Données projet'!$B$12,Paramètres!$A$1:$I$89,3,0)*VLOOKUP('Données projet'!$B$12,Paramètres!$A$1:$I$89,5,0)</f>
        <v>2.0838797354372217E-14</v>
      </c>
      <c r="CA134" s="14">
        <f t="shared" si="147"/>
        <v>3.7575774393093487E-13</v>
      </c>
      <c r="CB134" s="22">
        <f t="shared" si="118"/>
        <v>6.9073897607190981E-13</v>
      </c>
      <c r="CC134" s="62">
        <f t="shared" si="119"/>
        <v>293.333333333334</v>
      </c>
      <c r="CD134" s="62">
        <f ca="1">AVERAGE(OFFSET($CC$3,0,0,'Données projet'!$E$12+1,1))-AVERAGE(OFFSET($H$3,0,0,'Données projet'!$E$12+1,1))</f>
        <v>155.96038817644694</v>
      </c>
      <c r="CE134" s="62">
        <f t="shared" si="148"/>
        <v>225.49641371517163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16.92051895651991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16.92051895651991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5.6843418860808015E-14</v>
      </c>
      <c r="CU134" s="18">
        <f>CT134*VLOOKUP('Données projet'!$B$13,Paramètres!$A$1:$I$89,3,0)*VLOOKUP('Données projet'!$B$13,Paramètres!$A$1:$I$89,5,0)</f>
        <v>3.7243808037601412E-14</v>
      </c>
      <c r="CV134" s="14">
        <f t="shared" si="149"/>
        <v>6.2767589361185393E-13</v>
      </c>
      <c r="CW134" s="22">
        <f t="shared" si="121"/>
        <v>1.1580684803728015E-12</v>
      </c>
      <c r="CX134" s="62">
        <f t="shared" si="122"/>
        <v>293.33333333333445</v>
      </c>
      <c r="CY134" s="62">
        <f ca="1">AVERAGE(OFFSET($CX$3,0,0,'Données projet'!$E$13+1,1))-AVERAGE(OFFSET($H$3,0,0,'Données projet'!$E$13+1,1))</f>
        <v>184.06691966531622</v>
      </c>
      <c r="CZ134" s="62">
        <f t="shared" si="150"/>
        <v>269.61868559913404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14.681184464991436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14.681184464991436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-1.1368683772161603E-13</v>
      </c>
      <c r="DP134" s="18">
        <f>DO134*VLOOKUP('Données projet'!$B$14,Paramètres!$A$1:$I$89,3,0)*VLOOKUP('Données projet'!$B$14,Paramètres!$A$1:$I$89,5,0)</f>
        <v>-1.0995790944434703E-13</v>
      </c>
      <c r="DQ134" s="14" t="e">
        <f t="shared" si="151"/>
        <v>#NUM!</v>
      </c>
      <c r="DR134" s="22" t="e">
        <f t="shared" si="124"/>
        <v>#NUM!</v>
      </c>
      <c r="DS134" s="62" t="e">
        <f t="shared" si="125"/>
        <v>#NUM!</v>
      </c>
      <c r="DT134" s="62">
        <f ca="1">AVERAGE(OFFSET($DS$3,0,0,'Données projet'!$E$14+1,1))-AVERAGE(OFFSET($H$3,0,0,'Données projet'!$E$14+1,1))</f>
        <v>352.98835012800464</v>
      </c>
      <c r="DU134" s="62">
        <f t="shared" si="152"/>
        <v>244.45149244446094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83.295526260282259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83.295526260282259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-2.2737367544323206E-13</v>
      </c>
      <c r="O135" s="14">
        <f>N135*VLOOKUP('Données projet'!$B$9,Paramètres!$A$1:$I$89,3,0)*VLOOKUP('Données projet'!$B$9,Paramètres!$A$1:$I$89,5,0)</f>
        <v>-2.0572770154103635E-13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405.75542653954562</v>
      </c>
      <c r="T135" s="62">
        <f t="shared" si="142"/>
        <v>278.21741231699929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92.860959082169217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92.860959082169217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-2.8421709430404007E-14</v>
      </c>
      <c r="AJ135" s="14">
        <f>AI135*VLOOKUP('Données projet'!$B$10,Paramètres!$A$1:$I$89,3,0)*VLOOKUP('Données projet'!$B$10,Paramètres!$A$1:$I$89,5,0)</f>
        <v>-2.2168933355715127E-14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216.57715548138577</v>
      </c>
      <c r="AO135" s="62">
        <f t="shared" si="144"/>
        <v>131.89900255449828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48.713541873670628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48.713541873670628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2.8421709430404007E-13</v>
      </c>
      <c r="BE135" s="14">
        <f>BD135*VLOOKUP('Données projet'!$B$11,Paramètres!$A$1:$I$89,3,0)*VLOOKUP('Données projet'!$B$11,Paramètres!$A$1:$I$89,5,0)</f>
        <v>2.2168933355715128E-13</v>
      </c>
      <c r="BF135" s="14">
        <f t="shared" si="145"/>
        <v>3.0356532905768293E-12</v>
      </c>
      <c r="BG135" s="22">
        <f t="shared" si="115"/>
        <v>5.6732050703666821E-12</v>
      </c>
      <c r="BH135" s="62">
        <f t="shared" si="116"/>
        <v>293.333333333339</v>
      </c>
      <c r="BI135" s="62">
        <f ca="1">AVERAGE(OFFSET($BH$3,0,0,'Données projet'!$E$11+1,1))-AVERAGE(OFFSET($H$3,0,0,'Données projet'!$E$11+1,1))</f>
        <v>314.33416150877952</v>
      </c>
      <c r="BJ135" s="62">
        <f t="shared" si="146"/>
        <v>283.48738729114024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43.219604604296585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43.219604604296585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2.8421709430404007E-14</v>
      </c>
      <c r="BZ135" s="14">
        <f>BY135*VLOOKUP('Données projet'!$B$12,Paramètres!$A$1:$I$89,3,0)*VLOOKUP('Données projet'!$B$12,Paramètres!$A$1:$I$89,5,0)</f>
        <v>2.0838797354372217E-14</v>
      </c>
      <c r="CA135" s="14">
        <f t="shared" si="147"/>
        <v>3.7575774393093487E-13</v>
      </c>
      <c r="CB135" s="22">
        <f t="shared" si="118"/>
        <v>6.9073897607190981E-13</v>
      </c>
      <c r="CC135" s="62">
        <f t="shared" si="119"/>
        <v>293.333333333334</v>
      </c>
      <c r="CD135" s="62">
        <f ca="1">AVERAGE(OFFSET($CC$3,0,0,'Données projet'!$E$12+1,1))-AVERAGE(OFFSET($H$3,0,0,'Données projet'!$E$12+1,1))</f>
        <v>155.96038817644694</v>
      </c>
      <c r="CE135" s="62">
        <f t="shared" si="148"/>
        <v>225.49641371517163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16.588717900280052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16.588717900280052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5.6843418860808015E-14</v>
      </c>
      <c r="CU135" s="18">
        <f>CT135*VLOOKUP('Données projet'!$B$13,Paramètres!$A$1:$I$89,3,0)*VLOOKUP('Données projet'!$B$13,Paramètres!$A$1:$I$89,5,0)</f>
        <v>3.7243808037601412E-14</v>
      </c>
      <c r="CV135" s="14">
        <f t="shared" si="149"/>
        <v>6.2767589361185393E-13</v>
      </c>
      <c r="CW135" s="22">
        <f t="shared" si="121"/>
        <v>1.1580684803728015E-12</v>
      </c>
      <c r="CX135" s="62">
        <f t="shared" si="122"/>
        <v>293.33333333333445</v>
      </c>
      <c r="CY135" s="62">
        <f ca="1">AVERAGE(OFFSET($CX$3,0,0,'Données projet'!$E$13+1,1))-AVERAGE(OFFSET($H$3,0,0,'Données projet'!$E$13+1,1))</f>
        <v>184.06691966531622</v>
      </c>
      <c r="CZ135" s="62">
        <f t="shared" si="150"/>
        <v>269.61868559913404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14.393295392271281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14.393295392271281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-1.1368683772161603E-13</v>
      </c>
      <c r="DP135" s="18">
        <f>DO135*VLOOKUP('Données projet'!$B$14,Paramètres!$A$1:$I$89,3,0)*VLOOKUP('Données projet'!$B$14,Paramètres!$A$1:$I$89,5,0)</f>
        <v>-1.0995790944434703E-13</v>
      </c>
      <c r="DQ135" s="14" t="e">
        <f t="shared" si="151"/>
        <v>#NUM!</v>
      </c>
      <c r="DR135" s="22" t="e">
        <f t="shared" si="124"/>
        <v>#NUM!</v>
      </c>
      <c r="DS135" s="62" t="e">
        <f t="shared" si="125"/>
        <v>#NUM!</v>
      </c>
      <c r="DT135" s="62">
        <f ca="1">AVERAGE(OFFSET($DS$3,0,0,'Données projet'!$E$14+1,1))-AVERAGE(OFFSET($H$3,0,0,'Données projet'!$E$14+1,1))</f>
        <v>352.98835012800464</v>
      </c>
      <c r="DU135" s="62">
        <f t="shared" si="152"/>
        <v>244.45149244446094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81.662151795572541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81.662151795572541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-2.2737367544323206E-13</v>
      </c>
      <c r="O136" s="14">
        <f>N136*VLOOKUP('Données projet'!$B$9,Paramètres!$A$1:$I$89,3,0)*VLOOKUP('Données projet'!$B$9,Paramètres!$A$1:$I$89,5,0)</f>
        <v>-2.0572770154103635E-13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405.75542653954562</v>
      </c>
      <c r="T136" s="62">
        <f t="shared" si="142"/>
        <v>278.21741231699929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91.040012314160222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91.040012314160222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-2.8421709430404007E-14</v>
      </c>
      <c r="AJ136" s="14">
        <f>AI136*VLOOKUP('Données projet'!$B$10,Paramètres!$A$1:$I$89,3,0)*VLOOKUP('Données projet'!$B$10,Paramètres!$A$1:$I$89,5,0)</f>
        <v>-2.2168933355715127E-14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216.57715548138577</v>
      </c>
      <c r="AO136" s="62">
        <f t="shared" si="144"/>
        <v>131.89900255449828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47.758299029854641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47.758299029854641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2.8421709430404007E-13</v>
      </c>
      <c r="BE136" s="14">
        <f>BD136*VLOOKUP('Données projet'!$B$11,Paramètres!$A$1:$I$89,3,0)*VLOOKUP('Données projet'!$B$11,Paramètres!$A$1:$I$89,5,0)</f>
        <v>2.2168933355715128E-13</v>
      </c>
      <c r="BF136" s="14">
        <f t="shared" si="145"/>
        <v>3.0356532905768293E-12</v>
      </c>
      <c r="BG136" s="22">
        <f t="shared" si="115"/>
        <v>5.6732050703666821E-12</v>
      </c>
      <c r="BH136" s="62">
        <f t="shared" si="116"/>
        <v>293.333333333339</v>
      </c>
      <c r="BI136" s="62">
        <f ca="1">AVERAGE(OFFSET($BH$3,0,0,'Données projet'!$E$11+1,1))-AVERAGE(OFFSET($H$3,0,0,'Données projet'!$E$11+1,1))</f>
        <v>314.33416150877952</v>
      </c>
      <c r="BJ136" s="62">
        <f t="shared" si="146"/>
        <v>283.48738729114024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42.372094519362172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42.372094519362172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2.8421709430404007E-14</v>
      </c>
      <c r="BZ136" s="14">
        <f>BY136*VLOOKUP('Données projet'!$B$12,Paramètres!$A$1:$I$89,3,0)*VLOOKUP('Données projet'!$B$12,Paramètres!$A$1:$I$89,5,0)</f>
        <v>2.0838797354372217E-14</v>
      </c>
      <c r="CA136" s="14">
        <f t="shared" si="147"/>
        <v>3.7575774393093487E-13</v>
      </c>
      <c r="CB136" s="22">
        <f t="shared" si="118"/>
        <v>6.9073897607190981E-13</v>
      </c>
      <c r="CC136" s="62">
        <f t="shared" si="119"/>
        <v>293.333333333334</v>
      </c>
      <c r="CD136" s="62">
        <f ca="1">AVERAGE(OFFSET($CC$3,0,0,'Données projet'!$E$12+1,1))-AVERAGE(OFFSET($H$3,0,0,'Données projet'!$E$12+1,1))</f>
        <v>155.96038817644694</v>
      </c>
      <c r="CE136" s="62">
        <f t="shared" si="148"/>
        <v>225.49641371517163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16.263423260374399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16.263423260374399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5.6843418860808015E-14</v>
      </c>
      <c r="CU136" s="18">
        <f>CT136*VLOOKUP('Données projet'!$B$13,Paramètres!$A$1:$I$89,3,0)*VLOOKUP('Données projet'!$B$13,Paramètres!$A$1:$I$89,5,0)</f>
        <v>3.7243808037601412E-14</v>
      </c>
      <c r="CV136" s="14">
        <f t="shared" si="149"/>
        <v>6.2767589361185393E-13</v>
      </c>
      <c r="CW136" s="22">
        <f t="shared" si="121"/>
        <v>1.1580684803728015E-12</v>
      </c>
      <c r="CX136" s="62">
        <f t="shared" si="122"/>
        <v>293.33333333333445</v>
      </c>
      <c r="CY136" s="62">
        <f ca="1">AVERAGE(OFFSET($CX$3,0,0,'Données projet'!$E$13+1,1))-AVERAGE(OFFSET($H$3,0,0,'Données projet'!$E$13+1,1))</f>
        <v>184.06691966531622</v>
      </c>
      <c r="CZ136" s="62">
        <f t="shared" si="150"/>
        <v>269.61868559913404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14.111051648672172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14.111051648672172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-1.1368683772161603E-13</v>
      </c>
      <c r="DP136" s="18">
        <f>DO136*VLOOKUP('Données projet'!$B$14,Paramètres!$A$1:$I$89,3,0)*VLOOKUP('Données projet'!$B$14,Paramètres!$A$1:$I$89,5,0)</f>
        <v>-1.0995790944434703E-13</v>
      </c>
      <c r="DQ136" s="14" t="e">
        <f t="shared" si="151"/>
        <v>#NUM!</v>
      </c>
      <c r="DR136" s="22" t="e">
        <f t="shared" si="124"/>
        <v>#NUM!</v>
      </c>
      <c r="DS136" s="62" t="e">
        <f t="shared" si="125"/>
        <v>#NUM!</v>
      </c>
      <c r="DT136" s="62">
        <f ca="1">AVERAGE(OFFSET($DS$3,0,0,'Données projet'!$E$14+1,1))-AVERAGE(OFFSET($H$3,0,0,'Données projet'!$E$14+1,1))</f>
        <v>352.98835012800464</v>
      </c>
      <c r="DU136" s="62">
        <f t="shared" si="152"/>
        <v>244.45149244446094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80.060806807855727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80.060806807855727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-2.2737367544323206E-13</v>
      </c>
      <c r="O137" s="14">
        <f>N137*VLOOKUP('Données projet'!$B$9,Paramètres!$A$1:$I$89,3,0)*VLOOKUP('Données projet'!$B$9,Paramètres!$A$1:$I$89,5,0)</f>
        <v>-2.0572770154103635E-13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405.75542653954562</v>
      </c>
      <c r="T137" s="62">
        <f t="shared" si="142"/>
        <v>278.21741231699929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89.254773201604024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89.254773201604024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-2.8421709430404007E-14</v>
      </c>
      <c r="AJ137" s="14">
        <f>AI137*VLOOKUP('Données projet'!$B$10,Paramètres!$A$1:$I$89,3,0)*VLOOKUP('Données projet'!$B$10,Paramètres!$A$1:$I$89,5,0)</f>
        <v>-2.2168933355715127E-14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216.57715548138577</v>
      </c>
      <c r="AO137" s="62">
        <f t="shared" si="144"/>
        <v>131.89900255449828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46.821787915565281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46.821787915565281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2.8421709430404007E-13</v>
      </c>
      <c r="BE137" s="14">
        <f>BD137*VLOOKUP('Données projet'!$B$11,Paramètres!$A$1:$I$89,3,0)*VLOOKUP('Données projet'!$B$11,Paramètres!$A$1:$I$89,5,0)</f>
        <v>2.2168933355715128E-13</v>
      </c>
      <c r="BF137" s="14">
        <f t="shared" si="145"/>
        <v>3.0356532905768293E-12</v>
      </c>
      <c r="BG137" s="22">
        <f t="shared" si="115"/>
        <v>5.6732050703666821E-12</v>
      </c>
      <c r="BH137" s="62">
        <f t="shared" si="116"/>
        <v>293.333333333339</v>
      </c>
      <c r="BI137" s="62">
        <f ca="1">AVERAGE(OFFSET($BH$3,0,0,'Données projet'!$E$11+1,1))-AVERAGE(OFFSET($H$3,0,0,'Données projet'!$E$11+1,1))</f>
        <v>314.33416150877952</v>
      </c>
      <c r="BJ137" s="62">
        <f t="shared" si="146"/>
        <v>283.48738729114024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41.541203590263208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41.541203590263208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2.8421709430404007E-14</v>
      </c>
      <c r="BZ137" s="14">
        <f>BY137*VLOOKUP('Données projet'!$B$12,Paramètres!$A$1:$I$89,3,0)*VLOOKUP('Données projet'!$B$12,Paramètres!$A$1:$I$89,5,0)</f>
        <v>2.0838797354372217E-14</v>
      </c>
      <c r="CA137" s="14">
        <f t="shared" si="147"/>
        <v>3.7575774393093487E-13</v>
      </c>
      <c r="CB137" s="22">
        <f t="shared" si="118"/>
        <v>6.9073897607190981E-13</v>
      </c>
      <c r="CC137" s="62">
        <f t="shared" si="119"/>
        <v>293.333333333334</v>
      </c>
      <c r="CD137" s="62">
        <f ca="1">AVERAGE(OFFSET($CC$3,0,0,'Données projet'!$E$12+1,1))-AVERAGE(OFFSET($H$3,0,0,'Données projet'!$E$12+1,1))</f>
        <v>155.96038817644694</v>
      </c>
      <c r="CE137" s="62">
        <f t="shared" si="148"/>
        <v>225.49641371517163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15.944507449947157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15.944507449947157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5.6843418860808015E-14</v>
      </c>
      <c r="CU137" s="18">
        <f>CT137*VLOOKUP('Données projet'!$B$13,Paramètres!$A$1:$I$89,3,0)*VLOOKUP('Données projet'!$B$13,Paramètres!$A$1:$I$89,5,0)</f>
        <v>3.7243808037601412E-14</v>
      </c>
      <c r="CV137" s="14">
        <f t="shared" si="149"/>
        <v>6.2767589361185393E-13</v>
      </c>
      <c r="CW137" s="22">
        <f t="shared" si="121"/>
        <v>1.1580684803728015E-12</v>
      </c>
      <c r="CX137" s="62">
        <f t="shared" si="122"/>
        <v>293.33333333333445</v>
      </c>
      <c r="CY137" s="62">
        <f ca="1">AVERAGE(OFFSET($CX$3,0,0,'Données projet'!$E$13+1,1))-AVERAGE(OFFSET($H$3,0,0,'Données projet'!$E$13+1,1))</f>
        <v>184.06691966531622</v>
      </c>
      <c r="CZ137" s="62">
        <f t="shared" si="150"/>
        <v>269.61868559913404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13.834342532733356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13.834342532733356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-1.1368683772161603E-13</v>
      </c>
      <c r="DP137" s="18">
        <f>DO137*VLOOKUP('Données projet'!$B$14,Paramètres!$A$1:$I$89,3,0)*VLOOKUP('Données projet'!$B$14,Paramètres!$A$1:$I$89,5,0)</f>
        <v>-1.0995790944434703E-13</v>
      </c>
      <c r="DQ137" s="14" t="e">
        <f t="shared" si="151"/>
        <v>#NUM!</v>
      </c>
      <c r="DR137" s="22" t="e">
        <f t="shared" si="124"/>
        <v>#NUM!</v>
      </c>
      <c r="DS137" s="62" t="e">
        <f t="shared" si="125"/>
        <v>#NUM!</v>
      </c>
      <c r="DT137" s="62">
        <f ca="1">AVERAGE(OFFSET($DS$3,0,0,'Données projet'!$E$14+1,1))-AVERAGE(OFFSET($H$3,0,0,'Données projet'!$E$14+1,1))</f>
        <v>352.98835012800464</v>
      </c>
      <c r="DU137" s="62">
        <f t="shared" si="152"/>
        <v>244.45149244446094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78.490863218624042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78.490863218624042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-2.2737367544323206E-13</v>
      </c>
      <c r="O138" s="14">
        <f>N138*VLOOKUP('Données projet'!$B$9,Paramètres!$A$1:$I$89,3,0)*VLOOKUP('Données projet'!$B$9,Paramètres!$A$1:$I$89,5,0)</f>
        <v>-2.0572770154103635E-13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405.75542653954562</v>
      </c>
      <c r="T138" s="62">
        <f t="shared" si="142"/>
        <v>278.21741231699929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87.504541539156719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87.504541539156719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-2.8421709430404007E-14</v>
      </c>
      <c r="AJ138" s="14">
        <f>AI138*VLOOKUP('Données projet'!$B$10,Paramètres!$A$1:$I$89,3,0)*VLOOKUP('Données projet'!$B$10,Paramètres!$A$1:$I$89,5,0)</f>
        <v>-2.2168933355715127E-14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216.57715548138577</v>
      </c>
      <c r="AO138" s="62">
        <f t="shared" si="144"/>
        <v>131.89900255449828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45.90364121301176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45.90364121301176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2.8421709430404007E-13</v>
      </c>
      <c r="BE138" s="14">
        <f>BD138*VLOOKUP('Données projet'!$B$11,Paramètres!$A$1:$I$89,3,0)*VLOOKUP('Données projet'!$B$11,Paramètres!$A$1:$I$89,5,0)</f>
        <v>2.2168933355715128E-13</v>
      </c>
      <c r="BF138" s="14">
        <f t="shared" si="145"/>
        <v>3.0356532905768293E-12</v>
      </c>
      <c r="BG138" s="22">
        <f t="shared" si="115"/>
        <v>5.6732050703666821E-12</v>
      </c>
      <c r="BH138" s="62">
        <f t="shared" si="116"/>
        <v>293.333333333339</v>
      </c>
      <c r="BI138" s="62">
        <f ca="1">AVERAGE(OFFSET($BH$3,0,0,'Données projet'!$E$11+1,1))-AVERAGE(OFFSET($H$3,0,0,'Données projet'!$E$11+1,1))</f>
        <v>314.33416150877952</v>
      </c>
      <c r="BJ138" s="62">
        <f t="shared" si="146"/>
        <v>283.48738729114024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40.726605925490453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40.726605925490453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2.8421709430404007E-14</v>
      </c>
      <c r="BZ138" s="14">
        <f>BY138*VLOOKUP('Données projet'!$B$12,Paramètres!$A$1:$I$89,3,0)*VLOOKUP('Données projet'!$B$12,Paramètres!$A$1:$I$89,5,0)</f>
        <v>2.0838797354372217E-14</v>
      </c>
      <c r="CA138" s="14">
        <f t="shared" si="147"/>
        <v>3.7575774393093487E-13</v>
      </c>
      <c r="CB138" s="22">
        <f t="shared" si="118"/>
        <v>6.9073897607190981E-13</v>
      </c>
      <c r="CC138" s="62">
        <f t="shared" si="119"/>
        <v>293.333333333334</v>
      </c>
      <c r="CD138" s="62">
        <f ca="1">AVERAGE(OFFSET($CC$3,0,0,'Données projet'!$E$12+1,1))-AVERAGE(OFFSET($H$3,0,0,'Données projet'!$E$12+1,1))</f>
        <v>155.96038817644694</v>
      </c>
      <c r="CE138" s="62">
        <f t="shared" si="148"/>
        <v>225.49641371517163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15.631845384042954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15.631845384042954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5.6843418860808015E-14</v>
      </c>
      <c r="CU138" s="18">
        <f>CT138*VLOOKUP('Données projet'!$B$13,Paramètres!$A$1:$I$89,3,0)*VLOOKUP('Données projet'!$B$13,Paramètres!$A$1:$I$89,5,0)</f>
        <v>3.7243808037601412E-14</v>
      </c>
      <c r="CV138" s="14">
        <f t="shared" si="149"/>
        <v>6.2767589361185393E-13</v>
      </c>
      <c r="CW138" s="22">
        <f t="shared" si="121"/>
        <v>1.1580684803728015E-12</v>
      </c>
      <c r="CX138" s="62">
        <f t="shared" si="122"/>
        <v>293.33333333333445</v>
      </c>
      <c r="CY138" s="62">
        <f ca="1">AVERAGE(OFFSET($CX$3,0,0,'Données projet'!$E$13+1,1))-AVERAGE(OFFSET($H$3,0,0,'Données projet'!$E$13+1,1))</f>
        <v>184.06691966531622</v>
      </c>
      <c r="CZ138" s="62">
        <f t="shared" si="150"/>
        <v>269.61868559913404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13.563059513782205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13.563059513782205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-1.1368683772161603E-13</v>
      </c>
      <c r="DP138" s="18">
        <f>DO138*VLOOKUP('Données projet'!$B$14,Paramètres!$A$1:$I$89,3,0)*VLOOKUP('Données projet'!$B$14,Paramètres!$A$1:$I$89,5,0)</f>
        <v>-1.0995790944434703E-13</v>
      </c>
      <c r="DQ138" s="14" t="e">
        <f t="shared" si="151"/>
        <v>#NUM!</v>
      </c>
      <c r="DR138" s="22" t="e">
        <f t="shared" si="124"/>
        <v>#NUM!</v>
      </c>
      <c r="DS138" s="62" t="e">
        <f t="shared" si="125"/>
        <v>#NUM!</v>
      </c>
      <c r="DT138" s="62">
        <f ca="1">AVERAGE(OFFSET($DS$3,0,0,'Données projet'!$E$14+1,1))-AVERAGE(OFFSET($H$3,0,0,'Données projet'!$E$14+1,1))</f>
        <v>352.98835012800464</v>
      </c>
      <c r="DU138" s="62">
        <f t="shared" si="152"/>
        <v>244.45149244446094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76.951705265606151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76.951705265606151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-2.2737367544323206E-13</v>
      </c>
      <c r="O139" s="14">
        <f>N139*VLOOKUP('Données projet'!$B$9,Paramètres!$A$1:$I$89,3,0)*VLOOKUP('Données projet'!$B$9,Paramètres!$A$1:$I$89,5,0)</f>
        <v>-2.0572770154103635E-13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405.75542653954562</v>
      </c>
      <c r="T139" s="62">
        <f t="shared" si="142"/>
        <v>278.21741231699929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85.788630852074093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85.788630852074093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-2.8421709430404007E-14</v>
      </c>
      <c r="AJ139" s="14">
        <f>AI139*VLOOKUP('Données projet'!$B$10,Paramètres!$A$1:$I$89,3,0)*VLOOKUP('Données projet'!$B$10,Paramètres!$A$1:$I$89,5,0)</f>
        <v>-2.2168933355715127E-14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216.57715548138577</v>
      </c>
      <c r="AO139" s="62">
        <f t="shared" si="144"/>
        <v>131.89900255449828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45.003498807281119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45.003498807281119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2.8421709430404007E-13</v>
      </c>
      <c r="BE139" s="14">
        <f>BD139*VLOOKUP('Données projet'!$B$11,Paramètres!$A$1:$I$89,3,0)*VLOOKUP('Données projet'!$B$11,Paramètres!$A$1:$I$89,5,0)</f>
        <v>2.2168933355715128E-13</v>
      </c>
      <c r="BF139" s="14">
        <f t="shared" si="145"/>
        <v>3.0356532905768293E-12</v>
      </c>
      <c r="BG139" s="22">
        <f t="shared" si="115"/>
        <v>5.6732050703666821E-12</v>
      </c>
      <c r="BH139" s="62">
        <f t="shared" si="116"/>
        <v>293.333333333339</v>
      </c>
      <c r="BI139" s="62">
        <f ca="1">AVERAGE(OFFSET($BH$3,0,0,'Données projet'!$E$11+1,1))-AVERAGE(OFFSET($H$3,0,0,'Données projet'!$E$11+1,1))</f>
        <v>314.33416150877952</v>
      </c>
      <c r="BJ139" s="62">
        <f t="shared" si="146"/>
        <v>283.48738729114024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39.927982024068378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39.927982024068378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2.8421709430404007E-14</v>
      </c>
      <c r="BZ139" s="14">
        <f>BY139*VLOOKUP('Données projet'!$B$12,Paramètres!$A$1:$I$89,3,0)*VLOOKUP('Données projet'!$B$12,Paramètres!$A$1:$I$89,5,0)</f>
        <v>2.0838797354372217E-14</v>
      </c>
      <c r="CA139" s="14">
        <f t="shared" si="147"/>
        <v>3.7575774393093487E-13</v>
      </c>
      <c r="CB139" s="22">
        <f t="shared" si="118"/>
        <v>6.9073897607190981E-13</v>
      </c>
      <c r="CC139" s="62">
        <f t="shared" si="119"/>
        <v>293.333333333334</v>
      </c>
      <c r="CD139" s="62">
        <f ca="1">AVERAGE(OFFSET($CC$3,0,0,'Données projet'!$E$12+1,1))-AVERAGE(OFFSET($H$3,0,0,'Données projet'!$E$12+1,1))</f>
        <v>155.96038817644694</v>
      </c>
      <c r="CE139" s="62">
        <f t="shared" si="148"/>
        <v>225.49641371517163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15.325314430546104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15.325314430546104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5.6843418860808015E-14</v>
      </c>
      <c r="CU139" s="18">
        <f>CT139*VLOOKUP('Données projet'!$B$13,Paramètres!$A$1:$I$89,3,0)*VLOOKUP('Données projet'!$B$13,Paramètres!$A$1:$I$89,5,0)</f>
        <v>3.7243808037601412E-14</v>
      </c>
      <c r="CV139" s="14">
        <f t="shared" si="149"/>
        <v>6.2767589361185393E-13</v>
      </c>
      <c r="CW139" s="22">
        <f t="shared" si="121"/>
        <v>1.1580684803728015E-12</v>
      </c>
      <c r="CX139" s="62">
        <f t="shared" si="122"/>
        <v>293.33333333333445</v>
      </c>
      <c r="CY139" s="62">
        <f ca="1">AVERAGE(OFFSET($CX$3,0,0,'Données projet'!$E$13+1,1))-AVERAGE(OFFSET($H$3,0,0,'Données projet'!$E$13+1,1))</f>
        <v>184.06691966531622</v>
      </c>
      <c r="CZ139" s="62">
        <f t="shared" si="150"/>
        <v>269.61868559913404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13.297096189366384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13.297096189366384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-1.1368683772161603E-13</v>
      </c>
      <c r="DP139" s="18">
        <f>DO139*VLOOKUP('Données projet'!$B$14,Paramètres!$A$1:$I$89,3,0)*VLOOKUP('Données projet'!$B$14,Paramètres!$A$1:$I$89,5,0)</f>
        <v>-1.0995790944434703E-13</v>
      </c>
      <c r="DQ139" s="14" t="e">
        <f t="shared" si="151"/>
        <v>#NUM!</v>
      </c>
      <c r="DR139" s="22" t="e">
        <f t="shared" si="124"/>
        <v>#NUM!</v>
      </c>
      <c r="DS139" s="62" t="e">
        <f t="shared" si="125"/>
        <v>#NUM!</v>
      </c>
      <c r="DT139" s="62">
        <f ca="1">AVERAGE(OFFSET($DS$3,0,0,'Données projet'!$E$14+1,1))-AVERAGE(OFFSET($H$3,0,0,'Données projet'!$E$14+1,1))</f>
        <v>352.98835012800464</v>
      </c>
      <c r="DU139" s="62">
        <f t="shared" si="152"/>
        <v>244.45149244446094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75.442729261253291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75.442729261253291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-2.2737367544323206E-13</v>
      </c>
      <c r="O140" s="14">
        <f>N140*VLOOKUP('Données projet'!$B$9,Paramètres!$A$1:$I$89,3,0)*VLOOKUP('Données projet'!$B$9,Paramètres!$A$1:$I$89,5,0)</f>
        <v>-2.0572770154103635E-13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405.75542653954562</v>
      </c>
      <c r="T140" s="62">
        <f t="shared" si="142"/>
        <v>278.21741231699929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84.106368126962991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84.106368126962991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-2.8421709430404007E-14</v>
      </c>
      <c r="AJ140" s="14">
        <f>AI140*VLOOKUP('Données projet'!$B$10,Paramètres!$A$1:$I$89,3,0)*VLOOKUP('Données projet'!$B$10,Paramètres!$A$1:$I$89,5,0)</f>
        <v>-2.2168933355715127E-14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216.57715548138577</v>
      </c>
      <c r="AO140" s="62">
        <f t="shared" si="144"/>
        <v>131.89900255449828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44.121007645094203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44.121007645094203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2.8421709430404007E-13</v>
      </c>
      <c r="BE140" s="14">
        <f>BD140*VLOOKUP('Données projet'!$B$11,Paramètres!$A$1:$I$89,3,0)*VLOOKUP('Données projet'!$B$11,Paramètres!$A$1:$I$89,5,0)</f>
        <v>2.2168933355715128E-13</v>
      </c>
      <c r="BF140" s="14">
        <f t="shared" si="145"/>
        <v>3.0356532905768293E-12</v>
      </c>
      <c r="BG140" s="22">
        <f t="shared" si="115"/>
        <v>5.6732050703666821E-12</v>
      </c>
      <c r="BH140" s="62">
        <f t="shared" si="116"/>
        <v>293.333333333339</v>
      </c>
      <c r="BI140" s="62">
        <f ca="1">AVERAGE(OFFSET($BH$3,0,0,'Données projet'!$E$11+1,1))-AVERAGE(OFFSET($H$3,0,0,'Données projet'!$E$11+1,1))</f>
        <v>314.33416150877952</v>
      </c>
      <c r="BJ140" s="62">
        <f t="shared" si="146"/>
        <v>283.48738729114024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39.145018650240708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39.145018650240708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2.8421709430404007E-14</v>
      </c>
      <c r="BZ140" s="14">
        <f>BY140*VLOOKUP('Données projet'!$B$12,Paramètres!$A$1:$I$89,3,0)*VLOOKUP('Données projet'!$B$12,Paramètres!$A$1:$I$89,5,0)</f>
        <v>2.0838797354372217E-14</v>
      </c>
      <c r="CA140" s="14">
        <f t="shared" si="147"/>
        <v>3.7575774393093487E-13</v>
      </c>
      <c r="CB140" s="22">
        <f t="shared" si="118"/>
        <v>6.9073897607190981E-13</v>
      </c>
      <c r="CC140" s="62">
        <f t="shared" si="119"/>
        <v>293.333333333334</v>
      </c>
      <c r="CD140" s="62">
        <f ca="1">AVERAGE(OFFSET($CC$3,0,0,'Données projet'!$E$12+1,1))-AVERAGE(OFFSET($H$3,0,0,'Données projet'!$E$12+1,1))</f>
        <v>155.96038817644694</v>
      </c>
      <c r="CE140" s="62">
        <f t="shared" si="148"/>
        <v>225.49641371517163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15.024794362081908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15.024794362081908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5.6843418860808015E-14</v>
      </c>
      <c r="CU140" s="18">
        <f>CT140*VLOOKUP('Données projet'!$B$13,Paramètres!$A$1:$I$89,3,0)*VLOOKUP('Données projet'!$B$13,Paramètres!$A$1:$I$89,5,0)</f>
        <v>3.7243808037601412E-14</v>
      </c>
      <c r="CV140" s="14">
        <f t="shared" si="149"/>
        <v>6.2767589361185393E-13</v>
      </c>
      <c r="CW140" s="22">
        <f t="shared" si="121"/>
        <v>1.1580684803728015E-12</v>
      </c>
      <c r="CX140" s="62">
        <f t="shared" si="122"/>
        <v>293.33333333333445</v>
      </c>
      <c r="CY140" s="62">
        <f ca="1">AVERAGE(OFFSET($CX$3,0,0,'Données projet'!$E$13+1,1))-AVERAGE(OFFSET($H$3,0,0,'Données projet'!$E$13+1,1))</f>
        <v>184.06691966531622</v>
      </c>
      <c r="CZ140" s="62">
        <f t="shared" si="150"/>
        <v>269.61868559913404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13.036348243520747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13.036348243520747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-1.1368683772161603E-13</v>
      </c>
      <c r="DP140" s="18">
        <f>DO140*VLOOKUP('Données projet'!$B$14,Paramètres!$A$1:$I$89,3,0)*VLOOKUP('Données projet'!$B$14,Paramètres!$A$1:$I$89,5,0)</f>
        <v>-1.0995790944434703E-13</v>
      </c>
      <c r="DQ140" s="14" t="e">
        <f t="shared" si="151"/>
        <v>#NUM!</v>
      </c>
      <c r="DR140" s="22" t="e">
        <f t="shared" si="124"/>
        <v>#NUM!</v>
      </c>
      <c r="DS140" s="62" t="e">
        <f t="shared" si="125"/>
        <v>#NUM!</v>
      </c>
      <c r="DT140" s="62">
        <f ca="1">AVERAGE(OFFSET($DS$3,0,0,'Données projet'!$E$14+1,1))-AVERAGE(OFFSET($H$3,0,0,'Données projet'!$E$14+1,1))</f>
        <v>352.98835012800464</v>
      </c>
      <c r="DU140" s="62">
        <f t="shared" si="152"/>
        <v>244.45149244446094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73.963343355961314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73.963343355961314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-2.2737367544323206E-13</v>
      </c>
      <c r="O141" s="14">
        <f>N141*VLOOKUP('Données projet'!$B$9,Paramètres!$A$1:$I$89,3,0)*VLOOKUP('Données projet'!$B$9,Paramètres!$A$1:$I$89,5,0)</f>
        <v>-2.0572770154103635E-13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405.75542653954562</v>
      </c>
      <c r="T141" s="62">
        <f t="shared" si="142"/>
        <v>278.21741231699929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82.457093547812363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82.457093547812363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-2.8421709430404007E-14</v>
      </c>
      <c r="AJ141" s="14">
        <f>AI141*VLOOKUP('Données projet'!$B$10,Paramètres!$A$1:$I$89,3,0)*VLOOKUP('Données projet'!$B$10,Paramètres!$A$1:$I$89,5,0)</f>
        <v>-2.2168933355715127E-14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216.57715548138577</v>
      </c>
      <c r="AO141" s="62">
        <f t="shared" si="144"/>
        <v>131.89900255449828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43.255821596331316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43.255821596331316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2.8421709430404007E-13</v>
      </c>
      <c r="BE141" s="14">
        <f>BD141*VLOOKUP('Données projet'!$B$11,Paramètres!$A$1:$I$89,3,0)*VLOOKUP('Données projet'!$B$11,Paramètres!$A$1:$I$89,5,0)</f>
        <v>2.2168933355715128E-13</v>
      </c>
      <c r="BF141" s="14">
        <f t="shared" si="145"/>
        <v>3.0356532905768293E-12</v>
      </c>
      <c r="BG141" s="22">
        <f t="shared" si="115"/>
        <v>5.6732050703666821E-12</v>
      </c>
      <c r="BH141" s="62">
        <f t="shared" si="116"/>
        <v>293.333333333339</v>
      </c>
      <c r="BI141" s="62">
        <f ca="1">AVERAGE(OFFSET($BH$3,0,0,'Données projet'!$E$11+1,1))-AVERAGE(OFFSET($H$3,0,0,'Données projet'!$E$11+1,1))</f>
        <v>314.33416150877952</v>
      </c>
      <c r="BJ141" s="62">
        <f t="shared" si="146"/>
        <v>283.48738729114024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38.377408710613295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38.377408710613295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2.8421709430404007E-14</v>
      </c>
      <c r="BZ141" s="14">
        <f>BY141*VLOOKUP('Données projet'!$B$12,Paramètres!$A$1:$I$89,3,0)*VLOOKUP('Données projet'!$B$12,Paramètres!$A$1:$I$89,5,0)</f>
        <v>2.0838797354372217E-14</v>
      </c>
      <c r="CA141" s="14">
        <f t="shared" si="147"/>
        <v>3.7575774393093487E-13</v>
      </c>
      <c r="CB141" s="22">
        <f t="shared" si="118"/>
        <v>6.9073897607190981E-13</v>
      </c>
      <c r="CC141" s="62">
        <f t="shared" si="119"/>
        <v>293.333333333334</v>
      </c>
      <c r="CD141" s="62">
        <f ca="1">AVERAGE(OFFSET($CC$3,0,0,'Données projet'!$E$12+1,1))-AVERAGE(OFFSET($H$3,0,0,'Données projet'!$E$12+1,1))</f>
        <v>155.96038817644694</v>
      </c>
      <c r="CE141" s="62">
        <f t="shared" si="148"/>
        <v>225.49641371517163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14.730167308861152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14.730167308861152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5.6843418860808015E-14</v>
      </c>
      <c r="CU141" s="18">
        <f>CT141*VLOOKUP('Données projet'!$B$13,Paramètres!$A$1:$I$89,3,0)*VLOOKUP('Données projet'!$B$13,Paramètres!$A$1:$I$89,5,0)</f>
        <v>3.7243808037601412E-14</v>
      </c>
      <c r="CV141" s="14">
        <f t="shared" si="149"/>
        <v>6.2767589361185393E-13</v>
      </c>
      <c r="CW141" s="22">
        <f t="shared" si="121"/>
        <v>1.1580684803728015E-12</v>
      </c>
      <c r="CX141" s="62">
        <f t="shared" si="122"/>
        <v>293.33333333333445</v>
      </c>
      <c r="CY141" s="62">
        <f ca="1">AVERAGE(OFFSET($CX$3,0,0,'Données projet'!$E$13+1,1))-AVERAGE(OFFSET($H$3,0,0,'Données projet'!$E$13+1,1))</f>
        <v>184.06691966531622</v>
      </c>
      <c r="CZ141" s="62">
        <f t="shared" si="150"/>
        <v>269.61868559913404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12.7807134058526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12.7807134058526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-1.1368683772161603E-13</v>
      </c>
      <c r="DP141" s="18">
        <f>DO141*VLOOKUP('Données projet'!$B$14,Paramètres!$A$1:$I$89,3,0)*VLOOKUP('Données projet'!$B$14,Paramètres!$A$1:$I$89,5,0)</f>
        <v>-1.0995790944434703E-13</v>
      </c>
      <c r="DQ141" s="14" t="e">
        <f t="shared" si="151"/>
        <v>#NUM!</v>
      </c>
      <c r="DR141" s="22" t="e">
        <f t="shared" si="124"/>
        <v>#NUM!</v>
      </c>
      <c r="DS141" s="62" t="e">
        <f t="shared" si="125"/>
        <v>#NUM!</v>
      </c>
      <c r="DT141" s="62">
        <f ca="1">AVERAGE(OFFSET($DS$3,0,0,'Données projet'!$E$14+1,1))-AVERAGE(OFFSET($H$3,0,0,'Données projet'!$E$14+1,1))</f>
        <v>352.98835012800464</v>
      </c>
      <c r="DU141" s="62">
        <f t="shared" si="152"/>
        <v>244.45149244446094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72.512967305935803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72.512967305935803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-2.2737367544323206E-13</v>
      </c>
      <c r="O142" s="14">
        <f>N142*VLOOKUP('Données projet'!$B$9,Paramètres!$A$1:$I$89,3,0)*VLOOKUP('Données projet'!$B$9,Paramètres!$A$1:$I$89,5,0)</f>
        <v>-2.0572770154103635E-13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405.75542653954562</v>
      </c>
      <c r="T142" s="62">
        <f t="shared" si="142"/>
        <v>278.21741231699929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80.84016023720072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80.84016023720072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-2.8421709430404007E-14</v>
      </c>
      <c r="AJ142" s="14">
        <f>AI142*VLOOKUP('Données projet'!$B$10,Paramètres!$A$1:$I$89,3,0)*VLOOKUP('Données projet'!$B$10,Paramètres!$A$1:$I$89,5,0)</f>
        <v>-2.2168933355715127E-14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216.57715548138577</v>
      </c>
      <c r="AO142" s="62">
        <f t="shared" si="144"/>
        <v>131.89900255449828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42.407601318273286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42.407601318273286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2.8421709430404007E-13</v>
      </c>
      <c r="BE142" s="14">
        <f>BD142*VLOOKUP('Données projet'!$B$11,Paramètres!$A$1:$I$89,3,0)*VLOOKUP('Données projet'!$B$11,Paramètres!$A$1:$I$89,5,0)</f>
        <v>2.2168933355715128E-13</v>
      </c>
      <c r="BF142" s="14">
        <f t="shared" si="145"/>
        <v>3.0356532905768293E-12</v>
      </c>
      <c r="BG142" s="22">
        <f t="shared" si="115"/>
        <v>5.6732050703666821E-12</v>
      </c>
      <c r="BH142" s="62">
        <f t="shared" si="116"/>
        <v>293.333333333339</v>
      </c>
      <c r="BI142" s="62">
        <f ca="1">AVERAGE(OFFSET($BH$3,0,0,'Données projet'!$E$11+1,1))-AVERAGE(OFFSET($H$3,0,0,'Données projet'!$E$11+1,1))</f>
        <v>314.33416150877952</v>
      </c>
      <c r="BJ142" s="62">
        <f t="shared" si="146"/>
        <v>283.48738729114024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37.624851133706144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37.624851133706144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2.8421709430404007E-14</v>
      </c>
      <c r="BZ142" s="14">
        <f>BY142*VLOOKUP('Données projet'!$B$12,Paramètres!$A$1:$I$89,3,0)*VLOOKUP('Données projet'!$B$12,Paramètres!$A$1:$I$89,5,0)</f>
        <v>2.0838797354372217E-14</v>
      </c>
      <c r="CA142" s="14">
        <f t="shared" si="147"/>
        <v>3.7575774393093487E-13</v>
      </c>
      <c r="CB142" s="22">
        <f t="shared" si="118"/>
        <v>6.9073897607190981E-13</v>
      </c>
      <c r="CC142" s="62">
        <f t="shared" si="119"/>
        <v>293.333333333334</v>
      </c>
      <c r="CD142" s="62">
        <f ca="1">AVERAGE(OFFSET($CC$3,0,0,'Données projet'!$E$12+1,1))-AVERAGE(OFFSET($H$3,0,0,'Données projet'!$E$12+1,1))</f>
        <v>155.96038817644694</v>
      </c>
      <c r="CE142" s="62">
        <f t="shared" si="148"/>
        <v>225.49641371517163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14.441317712449296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14.441317712449296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5.6843418860808015E-14</v>
      </c>
      <c r="CU142" s="18">
        <f>CT142*VLOOKUP('Données projet'!$B$13,Paramètres!$A$1:$I$89,3,0)*VLOOKUP('Données projet'!$B$13,Paramètres!$A$1:$I$89,5,0)</f>
        <v>3.7243808037601412E-14</v>
      </c>
      <c r="CV142" s="14">
        <f t="shared" si="149"/>
        <v>6.2767589361185393E-13</v>
      </c>
      <c r="CW142" s="22">
        <f t="shared" si="121"/>
        <v>1.1580684803728015E-12</v>
      </c>
      <c r="CX142" s="62">
        <f t="shared" si="122"/>
        <v>293.33333333333445</v>
      </c>
      <c r="CY142" s="62">
        <f ca="1">AVERAGE(OFFSET($CX$3,0,0,'Données projet'!$E$13+1,1))-AVERAGE(OFFSET($H$3,0,0,'Données projet'!$E$13+1,1))</f>
        <v>184.06691966531622</v>
      </c>
      <c r="CZ142" s="62">
        <f t="shared" si="150"/>
        <v>269.61868559913404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12.53009141142927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12.53009141142927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-1.1368683772161603E-13</v>
      </c>
      <c r="DP142" s="18">
        <f>DO142*VLOOKUP('Données projet'!$B$14,Paramètres!$A$1:$I$89,3,0)*VLOOKUP('Données projet'!$B$14,Paramètres!$A$1:$I$89,5,0)</f>
        <v>-1.0995790944434703E-13</v>
      </c>
      <c r="DQ142" s="14" t="e">
        <f t="shared" si="151"/>
        <v>#NUM!</v>
      </c>
      <c r="DR142" s="22" t="e">
        <f t="shared" si="124"/>
        <v>#NUM!</v>
      </c>
      <c r="DS142" s="62" t="e">
        <f t="shared" si="125"/>
        <v>#NUM!</v>
      </c>
      <c r="DT142" s="62">
        <f ca="1">AVERAGE(OFFSET($DS$3,0,0,'Données projet'!$E$14+1,1))-AVERAGE(OFFSET($H$3,0,0,'Données projet'!$E$14+1,1))</f>
        <v>352.98835012800464</v>
      </c>
      <c r="DU142" s="62">
        <f t="shared" si="152"/>
        <v>244.45149244446094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71.091032245609256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71.091032245609256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-2.2737367544323206E-13</v>
      </c>
      <c r="O143" s="14">
        <f>N143*VLOOKUP('Données projet'!$B$9,Paramètres!$A$1:$I$89,3,0)*VLOOKUP('Données projet'!$B$9,Paramètres!$A$1:$I$89,5,0)</f>
        <v>-2.0572770154103635E-13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405.75542653954562</v>
      </c>
      <c r="T143" s="62">
        <f t="shared" si="142"/>
        <v>278.21741231699929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79.254934002578239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79.254934002578239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-2.8421709430404007E-14</v>
      </c>
      <c r="AJ143" s="14">
        <f>AI143*VLOOKUP('Données projet'!$B$10,Paramètres!$A$1:$I$89,3,0)*VLOOKUP('Données projet'!$B$10,Paramètres!$A$1:$I$89,5,0)</f>
        <v>-2.2168933355715127E-14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216.57715548138577</v>
      </c>
      <c r="AO143" s="62">
        <f t="shared" si="144"/>
        <v>131.89900255449828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41.576014122504688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41.576014122504688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2.8421709430404007E-13</v>
      </c>
      <c r="BE143" s="14">
        <f>BD143*VLOOKUP('Données projet'!$B$11,Paramètres!$A$1:$I$89,3,0)*VLOOKUP('Données projet'!$B$11,Paramètres!$A$1:$I$89,5,0)</f>
        <v>2.2168933355715128E-13</v>
      </c>
      <c r="BF143" s="14">
        <f t="shared" si="145"/>
        <v>3.0356532905768293E-12</v>
      </c>
      <c r="BG143" s="22">
        <f t="shared" si="115"/>
        <v>5.6732050703666821E-12</v>
      </c>
      <c r="BH143" s="62">
        <f t="shared" si="116"/>
        <v>293.333333333339</v>
      </c>
      <c r="BI143" s="62">
        <f ca="1">AVERAGE(OFFSET($BH$3,0,0,'Données projet'!$E$11+1,1))-AVERAGE(OFFSET($H$3,0,0,'Données projet'!$E$11+1,1))</f>
        <v>314.33416150877952</v>
      </c>
      <c r="BJ143" s="62">
        <f t="shared" si="146"/>
        <v>283.48738729114024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36.887050751867342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36.887050751867342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2.8421709430404007E-14</v>
      </c>
      <c r="BZ143" s="14">
        <f>BY143*VLOOKUP('Données projet'!$B$12,Paramètres!$A$1:$I$89,3,0)*VLOOKUP('Données projet'!$B$12,Paramètres!$A$1:$I$89,5,0)</f>
        <v>2.0838797354372217E-14</v>
      </c>
      <c r="CA143" s="14">
        <f t="shared" si="147"/>
        <v>3.7575774393093487E-13</v>
      </c>
      <c r="CB143" s="22">
        <f t="shared" si="118"/>
        <v>6.9073897607190981E-13</v>
      </c>
      <c r="CC143" s="62">
        <f t="shared" si="119"/>
        <v>293.333333333334</v>
      </c>
      <c r="CD143" s="62">
        <f ca="1">AVERAGE(OFFSET($CC$3,0,0,'Données projet'!$E$12+1,1))-AVERAGE(OFFSET($H$3,0,0,'Données projet'!$E$12+1,1))</f>
        <v>155.96038817644694</v>
      </c>
      <c r="CE143" s="62">
        <f t="shared" si="148"/>
        <v>225.49641371517163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14.158132280442219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14.158132280442219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5.6843418860808015E-14</v>
      </c>
      <c r="CU143" s="18">
        <f>CT143*VLOOKUP('Données projet'!$B$13,Paramètres!$A$1:$I$89,3,0)*VLOOKUP('Données projet'!$B$13,Paramètres!$A$1:$I$89,5,0)</f>
        <v>3.7243808037601412E-14</v>
      </c>
      <c r="CV143" s="14">
        <f t="shared" si="149"/>
        <v>6.2767589361185393E-13</v>
      </c>
      <c r="CW143" s="22">
        <f t="shared" si="121"/>
        <v>1.1580684803728015E-12</v>
      </c>
      <c r="CX143" s="62">
        <f t="shared" si="122"/>
        <v>293.33333333333445</v>
      </c>
      <c r="CY143" s="62">
        <f ca="1">AVERAGE(OFFSET($CX$3,0,0,'Données projet'!$E$13+1,1))-AVERAGE(OFFSET($H$3,0,0,'Données projet'!$E$13+1,1))</f>
        <v>184.06691966531622</v>
      </c>
      <c r="CZ143" s="62">
        <f t="shared" si="150"/>
        <v>269.61868559913404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12.284383961452258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12.284383961452258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-1.1368683772161603E-13</v>
      </c>
      <c r="DP143" s="18">
        <f>DO143*VLOOKUP('Données projet'!$B$14,Paramètres!$A$1:$I$89,3,0)*VLOOKUP('Données projet'!$B$14,Paramètres!$A$1:$I$89,5,0)</f>
        <v>-1.0995790944434703E-13</v>
      </c>
      <c r="DQ143" s="14" t="e">
        <f t="shared" si="151"/>
        <v>#NUM!</v>
      </c>
      <c r="DR143" s="22" t="e">
        <f t="shared" si="124"/>
        <v>#NUM!</v>
      </c>
      <c r="DS143" s="62" t="e">
        <f t="shared" si="125"/>
        <v>#NUM!</v>
      </c>
      <c r="DT143" s="62">
        <f ca="1">AVERAGE(OFFSET($DS$3,0,0,'Données projet'!$E$14+1,1))-AVERAGE(OFFSET($H$3,0,0,'Données projet'!$E$14+1,1))</f>
        <v>352.98835012800464</v>
      </c>
      <c r="DU143" s="62">
        <f t="shared" si="152"/>
        <v>244.45149244446094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69.696980464520962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69.696980464520962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-2.2737367544323206E-13</v>
      </c>
      <c r="O144" s="14">
        <f>N144*VLOOKUP('Données projet'!$B$9,Paramètres!$A$1:$I$89,3,0)*VLOOKUP('Données projet'!$B$9,Paramètres!$A$1:$I$89,5,0)</f>
        <v>-2.0572770154103635E-13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405.75542653954562</v>
      </c>
      <c r="T144" s="62">
        <f t="shared" si="142"/>
        <v>278.21741231699929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77.700793087524175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77.700793087524175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-2.8421709430404007E-14</v>
      </c>
      <c r="AJ144" s="14">
        <f>AI144*VLOOKUP('Données projet'!$B$10,Paramètres!$A$1:$I$89,3,0)*VLOOKUP('Données projet'!$B$10,Paramètres!$A$1:$I$89,5,0)</f>
        <v>-2.2168933355715127E-14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216.57715548138577</v>
      </c>
      <c r="AO144" s="62">
        <f t="shared" si="144"/>
        <v>131.89900255449828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40.760733844427008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40.760733844427008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2.8421709430404007E-13</v>
      </c>
      <c r="BE144" s="14">
        <f>BD144*VLOOKUP('Données projet'!$B$11,Paramètres!$A$1:$I$89,3,0)*VLOOKUP('Données projet'!$B$11,Paramètres!$A$1:$I$89,5,0)</f>
        <v>2.2168933355715128E-13</v>
      </c>
      <c r="BF144" s="14">
        <f t="shared" si="145"/>
        <v>3.0356532905768293E-12</v>
      </c>
      <c r="BG144" s="22">
        <f t="shared" si="115"/>
        <v>5.6732050703666821E-12</v>
      </c>
      <c r="BH144" s="62">
        <f t="shared" si="116"/>
        <v>293.333333333339</v>
      </c>
      <c r="BI144" s="62">
        <f ca="1">AVERAGE(OFFSET($BH$3,0,0,'Données projet'!$E$11+1,1))-AVERAGE(OFFSET($H$3,0,0,'Données projet'!$E$11+1,1))</f>
        <v>314.33416150877952</v>
      </c>
      <c r="BJ144" s="62">
        <f t="shared" si="146"/>
        <v>283.48738729114024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36.163718185502603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36.163718185502603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2.8421709430404007E-14</v>
      </c>
      <c r="BZ144" s="14">
        <f>BY144*VLOOKUP('Données projet'!$B$12,Paramètres!$A$1:$I$89,3,0)*VLOOKUP('Données projet'!$B$12,Paramètres!$A$1:$I$89,5,0)</f>
        <v>2.0838797354372217E-14</v>
      </c>
      <c r="CA144" s="14">
        <f t="shared" si="147"/>
        <v>3.7575774393093487E-13</v>
      </c>
      <c r="CB144" s="22">
        <f t="shared" si="118"/>
        <v>6.9073897607190981E-13</v>
      </c>
      <c r="CC144" s="62">
        <f t="shared" si="119"/>
        <v>293.333333333334</v>
      </c>
      <c r="CD144" s="62">
        <f ca="1">AVERAGE(OFFSET($CC$3,0,0,'Données projet'!$E$12+1,1))-AVERAGE(OFFSET($H$3,0,0,'Données projet'!$E$12+1,1))</f>
        <v>155.96038817644694</v>
      </c>
      <c r="CE144" s="62">
        <f t="shared" si="148"/>
        <v>225.49641371517163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13.880499942030742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13.880499942030742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5.6843418860808015E-14</v>
      </c>
      <c r="CU144" s="18">
        <f>CT144*VLOOKUP('Données projet'!$B$13,Paramètres!$A$1:$I$89,3,0)*VLOOKUP('Données projet'!$B$13,Paramètres!$A$1:$I$89,5,0)</f>
        <v>3.7243808037601412E-14</v>
      </c>
      <c r="CV144" s="14">
        <f t="shared" si="149"/>
        <v>6.2767589361185393E-13</v>
      </c>
      <c r="CW144" s="22">
        <f t="shared" si="121"/>
        <v>1.1580684803728015E-12</v>
      </c>
      <c r="CX144" s="62">
        <f t="shared" si="122"/>
        <v>293.33333333333445</v>
      </c>
      <c r="CY144" s="62">
        <f ca="1">AVERAGE(OFFSET($CX$3,0,0,'Données projet'!$E$13+1,1))-AVERAGE(OFFSET($H$3,0,0,'Données projet'!$E$13+1,1))</f>
        <v>184.06691966531622</v>
      </c>
      <c r="CZ144" s="62">
        <f t="shared" si="150"/>
        <v>269.61868559913404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12.04349468470255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12.04349468470255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-1.1368683772161603E-13</v>
      </c>
      <c r="DP144" s="18">
        <f>DO144*VLOOKUP('Données projet'!$B$14,Paramètres!$A$1:$I$89,3,0)*VLOOKUP('Données projet'!$B$14,Paramètres!$A$1:$I$89,5,0)</f>
        <v>-1.0995790944434703E-13</v>
      </c>
      <c r="DQ144" s="14" t="e">
        <f t="shared" si="151"/>
        <v>#NUM!</v>
      </c>
      <c r="DR144" s="22" t="e">
        <f t="shared" si="124"/>
        <v>#NUM!</v>
      </c>
      <c r="DS144" s="62" t="e">
        <f t="shared" si="125"/>
        <v>#NUM!</v>
      </c>
      <c r="DT144" s="62">
        <f ca="1">AVERAGE(OFFSET($DS$3,0,0,'Données projet'!$E$14+1,1))-AVERAGE(OFFSET($H$3,0,0,'Données projet'!$E$14+1,1))</f>
        <v>352.98835012800464</v>
      </c>
      <c r="DU144" s="62">
        <f t="shared" si="152"/>
        <v>244.45149244446094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68.330265188572184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68.330265188572184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-2.2737367544323206E-13</v>
      </c>
      <c r="O145" s="14">
        <f>N145*VLOOKUP('Données projet'!$B$9,Paramètres!$A$1:$I$89,3,0)*VLOOKUP('Données projet'!$B$9,Paramètres!$A$1:$I$89,5,0)</f>
        <v>-2.0572770154103635E-13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405.75542653954562</v>
      </c>
      <c r="T145" s="62">
        <f t="shared" si="142"/>
        <v>278.21741231699929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76.177127927881955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76.177127927881955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-2.8421709430404007E-14</v>
      </c>
      <c r="AJ145" s="14">
        <f>AI145*VLOOKUP('Données projet'!$B$10,Paramètres!$A$1:$I$89,3,0)*VLOOKUP('Données projet'!$B$10,Paramètres!$A$1:$I$89,5,0)</f>
        <v>-2.2168933355715127E-14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216.57715548138577</v>
      </c>
      <c r="AO145" s="62">
        <f t="shared" si="144"/>
        <v>131.89900255449828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39.961440715330561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39.961440715330561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2.8421709430404007E-13</v>
      </c>
      <c r="BE145" s="14">
        <f>BD145*VLOOKUP('Données projet'!$B$11,Paramètres!$A$1:$I$89,3,0)*VLOOKUP('Données projet'!$B$11,Paramètres!$A$1:$I$89,5,0)</f>
        <v>2.2168933355715128E-13</v>
      </c>
      <c r="BF145" s="14">
        <f t="shared" si="145"/>
        <v>3.0356532905768293E-12</v>
      </c>
      <c r="BG145" s="22">
        <f t="shared" si="115"/>
        <v>5.6732050703666821E-12</v>
      </c>
      <c r="BH145" s="62">
        <f t="shared" si="116"/>
        <v>293.333333333339</v>
      </c>
      <c r="BI145" s="62">
        <f ca="1">AVERAGE(OFFSET($BH$3,0,0,'Données projet'!$E$11+1,1))-AVERAGE(OFFSET($H$3,0,0,'Données projet'!$E$11+1,1))</f>
        <v>314.33416150877952</v>
      </c>
      <c r="BJ145" s="62">
        <f t="shared" si="146"/>
        <v>283.48738729114024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35.45456972957497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35.45456972957497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2.8421709430404007E-14</v>
      </c>
      <c r="BZ145" s="14">
        <f>BY145*VLOOKUP('Données projet'!$B$12,Paramètres!$A$1:$I$89,3,0)*VLOOKUP('Données projet'!$B$12,Paramètres!$A$1:$I$89,5,0)</f>
        <v>2.0838797354372217E-14</v>
      </c>
      <c r="CA145" s="14">
        <f t="shared" si="147"/>
        <v>3.7575774393093487E-13</v>
      </c>
      <c r="CB145" s="22">
        <f t="shared" si="118"/>
        <v>6.9073897607190981E-13</v>
      </c>
      <c r="CC145" s="62">
        <f t="shared" si="119"/>
        <v>293.333333333334</v>
      </c>
      <c r="CD145" s="62">
        <f ca="1">AVERAGE(OFFSET($CC$3,0,0,'Données projet'!$E$12+1,1))-AVERAGE(OFFSET($H$3,0,0,'Données projet'!$E$12+1,1))</f>
        <v>155.96038817644694</v>
      </c>
      <c r="CE145" s="62">
        <f t="shared" si="148"/>
        <v>225.49641371517163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13.608311804436509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13.608311804436509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5.6843418860808015E-14</v>
      </c>
      <c r="CU145" s="18">
        <f>CT145*VLOOKUP('Données projet'!$B$13,Paramètres!$A$1:$I$89,3,0)*VLOOKUP('Données projet'!$B$13,Paramètres!$A$1:$I$89,5,0)</f>
        <v>3.7243808037601412E-14</v>
      </c>
      <c r="CV145" s="14">
        <f t="shared" si="149"/>
        <v>6.2767589361185393E-13</v>
      </c>
      <c r="CW145" s="22">
        <f t="shared" si="121"/>
        <v>1.1580684803728015E-12</v>
      </c>
      <c r="CX145" s="62">
        <f t="shared" si="122"/>
        <v>293.33333333333445</v>
      </c>
      <c r="CY145" s="62">
        <f ca="1">AVERAGE(OFFSET($CX$3,0,0,'Données projet'!$E$13+1,1))-AVERAGE(OFFSET($H$3,0,0,'Données projet'!$E$13+1,1))</f>
        <v>184.06691966531622</v>
      </c>
      <c r="CZ145" s="62">
        <f t="shared" si="150"/>
        <v>269.61868559913404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11.807329099741953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11.807329099741953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-1.1368683772161603E-13</v>
      </c>
      <c r="DP145" s="18">
        <f>DO145*VLOOKUP('Données projet'!$B$14,Paramètres!$A$1:$I$89,3,0)*VLOOKUP('Données projet'!$B$14,Paramètres!$A$1:$I$89,5,0)</f>
        <v>-1.0995790944434703E-13</v>
      </c>
      <c r="DQ145" s="14" t="e">
        <f t="shared" si="151"/>
        <v>#NUM!</v>
      </c>
      <c r="DR145" s="22" t="e">
        <f t="shared" si="124"/>
        <v>#NUM!</v>
      </c>
      <c r="DS145" s="62" t="e">
        <f t="shared" si="125"/>
        <v>#NUM!</v>
      </c>
      <c r="DT145" s="62">
        <f ca="1">AVERAGE(OFFSET($DS$3,0,0,'Données projet'!$E$14+1,1))-AVERAGE(OFFSET($H$3,0,0,'Données projet'!$E$14+1,1))</f>
        <v>352.98835012800464</v>
      </c>
      <c r="DU145" s="62">
        <f t="shared" si="152"/>
        <v>244.45149244446094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66.990350365570748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66.990350365570748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-2.2737367544323206E-13</v>
      </c>
      <c r="O146" s="14">
        <f>N146*VLOOKUP('Données projet'!$B$9,Paramètres!$A$1:$I$89,3,0)*VLOOKUP('Données projet'!$B$9,Paramètres!$A$1:$I$89,5,0)</f>
        <v>-2.0572770154103635E-13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405.75542653954562</v>
      </c>
      <c r="T146" s="62">
        <f t="shared" si="142"/>
        <v>278.21741231699929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74.683340912676343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74.683340912676343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-2.8421709430404007E-14</v>
      </c>
      <c r="AJ146" s="14">
        <f>AI146*VLOOKUP('Données projet'!$B$10,Paramètres!$A$1:$I$89,3,0)*VLOOKUP('Données projet'!$B$10,Paramètres!$A$1:$I$89,5,0)</f>
        <v>-2.2168933355715127E-14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216.57715548138577</v>
      </c>
      <c r="AO146" s="62">
        <f t="shared" si="144"/>
        <v>131.89900255449828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39.177821236975028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39.177821236975028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2.8421709430404007E-13</v>
      </c>
      <c r="BE146" s="14">
        <f>BD146*VLOOKUP('Données projet'!$B$11,Paramètres!$A$1:$I$89,3,0)*VLOOKUP('Données projet'!$B$11,Paramètres!$A$1:$I$89,5,0)</f>
        <v>2.2168933355715128E-13</v>
      </c>
      <c r="BF146" s="14">
        <f t="shared" si="145"/>
        <v>3.0356532905768293E-12</v>
      </c>
      <c r="BG146" s="22">
        <f t="shared" si="115"/>
        <v>5.6732050703666821E-12</v>
      </c>
      <c r="BH146" s="62">
        <f t="shared" si="116"/>
        <v>293.333333333339</v>
      </c>
      <c r="BI146" s="62">
        <f ca="1">AVERAGE(OFFSET($BH$3,0,0,'Données projet'!$E$11+1,1))-AVERAGE(OFFSET($H$3,0,0,'Données projet'!$E$11+1,1))</f>
        <v>314.33416150877952</v>
      </c>
      <c r="BJ146" s="62">
        <f t="shared" si="146"/>
        <v>283.48738729114024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34.759327242330237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34.759327242330237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2.8421709430404007E-14</v>
      </c>
      <c r="BZ146" s="14">
        <f>BY146*VLOOKUP('Données projet'!$B$12,Paramètres!$A$1:$I$89,3,0)*VLOOKUP('Données projet'!$B$12,Paramètres!$A$1:$I$89,5,0)</f>
        <v>2.0838797354372217E-14</v>
      </c>
      <c r="CA146" s="14">
        <f t="shared" si="147"/>
        <v>3.7575774393093487E-13</v>
      </c>
      <c r="CB146" s="22">
        <f t="shared" si="118"/>
        <v>6.9073897607190981E-13</v>
      </c>
      <c r="CC146" s="62">
        <f t="shared" si="119"/>
        <v>293.333333333334</v>
      </c>
      <c r="CD146" s="62">
        <f ca="1">AVERAGE(OFFSET($CC$3,0,0,'Données projet'!$E$12+1,1))-AVERAGE(OFFSET($H$3,0,0,'Données projet'!$E$12+1,1))</f>
        <v>155.96038817644694</v>
      </c>
      <c r="CE146" s="62">
        <f t="shared" si="148"/>
        <v>225.49641371517163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13.341461110202127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13.341461110202127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5.6843418860808015E-14</v>
      </c>
      <c r="CU146" s="18">
        <f>CT146*VLOOKUP('Données projet'!$B$13,Paramètres!$A$1:$I$89,3,0)*VLOOKUP('Données projet'!$B$13,Paramètres!$A$1:$I$89,5,0)</f>
        <v>3.7243808037601412E-14</v>
      </c>
      <c r="CV146" s="14">
        <f t="shared" si="149"/>
        <v>6.2767589361185393E-13</v>
      </c>
      <c r="CW146" s="22">
        <f t="shared" si="121"/>
        <v>1.1580684803728015E-12</v>
      </c>
      <c r="CX146" s="62">
        <f t="shared" si="122"/>
        <v>293.33333333333445</v>
      </c>
      <c r="CY146" s="62">
        <f ca="1">AVERAGE(OFFSET($CX$3,0,0,'Données projet'!$E$13+1,1))-AVERAGE(OFFSET($H$3,0,0,'Données projet'!$E$13+1,1))</f>
        <v>184.06691966531622</v>
      </c>
      <c r="CZ146" s="62">
        <f t="shared" si="150"/>
        <v>269.61868559913404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11.57579457785565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11.57579457785565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-1.1368683772161603E-13</v>
      </c>
      <c r="DP146" s="18">
        <f>DO146*VLOOKUP('Données projet'!$B$14,Paramètres!$A$1:$I$89,3,0)*VLOOKUP('Données projet'!$B$14,Paramètres!$A$1:$I$89,5,0)</f>
        <v>-1.0995790944434703E-13</v>
      </c>
      <c r="DQ146" s="14" t="e">
        <f t="shared" si="151"/>
        <v>#NUM!</v>
      </c>
      <c r="DR146" s="22" t="e">
        <f t="shared" si="124"/>
        <v>#NUM!</v>
      </c>
      <c r="DS146" s="62" t="e">
        <f t="shared" si="125"/>
        <v>#NUM!</v>
      </c>
      <c r="DT146" s="62">
        <f ca="1">AVERAGE(OFFSET($DS$3,0,0,'Données projet'!$E$14+1,1))-AVERAGE(OFFSET($H$3,0,0,'Données projet'!$E$14+1,1))</f>
        <v>352.98835012800464</v>
      </c>
      <c r="DU146" s="62">
        <f t="shared" si="152"/>
        <v>244.45149244446094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65.676710454981034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65.676710454981034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-2.2737367544323206E-13</v>
      </c>
      <c r="O147" s="14">
        <f>N147*VLOOKUP('Données projet'!$B$9,Paramètres!$A$1:$I$89,3,0)*VLOOKUP('Données projet'!$B$9,Paramètres!$A$1:$I$89,5,0)</f>
        <v>-2.0572770154103635E-13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405.75542653954562</v>
      </c>
      <c r="T147" s="62">
        <f t="shared" si="142"/>
        <v>278.21741231699929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73.2188461497188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73.2188461497188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-2.8421709430404007E-14</v>
      </c>
      <c r="AJ147" s="14">
        <f>AI147*VLOOKUP('Données projet'!$B$10,Paramètres!$A$1:$I$89,3,0)*VLOOKUP('Données projet'!$B$10,Paramètres!$A$1:$I$89,5,0)</f>
        <v>-2.2168933355715127E-14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216.57715548138577</v>
      </c>
      <c r="AO147" s="62">
        <f t="shared" si="144"/>
        <v>131.89900255449828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38.409568058629354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38.409568058629354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2.8421709430404007E-13</v>
      </c>
      <c r="BE147" s="14">
        <f>BD147*VLOOKUP('Données projet'!$B$11,Paramètres!$A$1:$I$89,3,0)*VLOOKUP('Données projet'!$B$11,Paramètres!$A$1:$I$89,5,0)</f>
        <v>2.2168933355715128E-13</v>
      </c>
      <c r="BF147" s="14">
        <f t="shared" si="145"/>
        <v>3.0356532905768293E-12</v>
      </c>
      <c r="BG147" s="22">
        <f t="shared" si="115"/>
        <v>5.6732050703666821E-12</v>
      </c>
      <c r="BH147" s="62">
        <f t="shared" si="116"/>
        <v>293.333333333339</v>
      </c>
      <c r="BI147" s="62">
        <f ca="1">AVERAGE(OFFSET($BH$3,0,0,'Données projet'!$E$11+1,1))-AVERAGE(OFFSET($H$3,0,0,'Données projet'!$E$11+1,1))</f>
        <v>314.33416150877952</v>
      </c>
      <c r="BJ147" s="62">
        <f t="shared" si="146"/>
        <v>283.48738729114024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34.077718036204324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34.077718036204324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2.8421709430404007E-14</v>
      </c>
      <c r="BZ147" s="14">
        <f>BY147*VLOOKUP('Données projet'!$B$12,Paramètres!$A$1:$I$89,3,0)*VLOOKUP('Données projet'!$B$12,Paramètres!$A$1:$I$89,5,0)</f>
        <v>2.0838797354372217E-14</v>
      </c>
      <c r="CA147" s="14">
        <f t="shared" si="147"/>
        <v>3.7575774393093487E-13</v>
      </c>
      <c r="CB147" s="22">
        <f t="shared" si="118"/>
        <v>6.9073897607190981E-13</v>
      </c>
      <c r="CC147" s="62">
        <f t="shared" si="119"/>
        <v>293.333333333334</v>
      </c>
      <c r="CD147" s="62">
        <f ca="1">AVERAGE(OFFSET($CC$3,0,0,'Données projet'!$E$12+1,1))-AVERAGE(OFFSET($H$3,0,0,'Données projet'!$E$12+1,1))</f>
        <v>155.96038817644694</v>
      </c>
      <c r="CE147" s="62">
        <f t="shared" si="148"/>
        <v>225.49641371517163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13.07984319531883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13.07984319531883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5.6843418860808015E-14</v>
      </c>
      <c r="CU147" s="18">
        <f>CT147*VLOOKUP('Données projet'!$B$13,Paramètres!$A$1:$I$89,3,0)*VLOOKUP('Données projet'!$B$13,Paramètres!$A$1:$I$89,5,0)</f>
        <v>3.7243808037601412E-14</v>
      </c>
      <c r="CV147" s="14">
        <f t="shared" si="149"/>
        <v>6.2767589361185393E-13</v>
      </c>
      <c r="CW147" s="22">
        <f t="shared" si="121"/>
        <v>1.1580684803728015E-12</v>
      </c>
      <c r="CX147" s="62">
        <f t="shared" si="122"/>
        <v>293.33333333333445</v>
      </c>
      <c r="CY147" s="62">
        <f ca="1">AVERAGE(OFFSET($CX$3,0,0,'Données projet'!$E$13+1,1))-AVERAGE(OFFSET($H$3,0,0,'Données projet'!$E$13+1,1))</f>
        <v>184.06691966531622</v>
      </c>
      <c r="CZ147" s="62">
        <f t="shared" si="150"/>
        <v>269.61868559913404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11.348800306721422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11.348800306721422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-1.1368683772161603E-13</v>
      </c>
      <c r="DP147" s="18">
        <f>DO147*VLOOKUP('Données projet'!$B$14,Paramètres!$A$1:$I$89,3,0)*VLOOKUP('Données projet'!$B$14,Paramètres!$A$1:$I$89,5,0)</f>
        <v>-1.0995790944434703E-13</v>
      </c>
      <c r="DQ147" s="14" t="e">
        <f t="shared" si="151"/>
        <v>#NUM!</v>
      </c>
      <c r="DR147" s="22" t="e">
        <f t="shared" si="124"/>
        <v>#NUM!</v>
      </c>
      <c r="DS147" s="62" t="e">
        <f t="shared" si="125"/>
        <v>#NUM!</v>
      </c>
      <c r="DT147" s="62">
        <f ca="1">AVERAGE(OFFSET($DS$3,0,0,'Données projet'!$E$14+1,1))-AVERAGE(OFFSET($H$3,0,0,'Données projet'!$E$14+1,1))</f>
        <v>352.98835012800464</v>
      </c>
      <c r="DU147" s="62">
        <f t="shared" si="152"/>
        <v>244.45149244446094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64.388830221796752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64.388830221796752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-2.2737367544323206E-13</v>
      </c>
      <c r="O148" s="14">
        <f>N148*VLOOKUP('Données projet'!$B$9,Paramètres!$A$1:$I$89,3,0)*VLOOKUP('Données projet'!$B$9,Paramètres!$A$1:$I$89,5,0)</f>
        <v>-2.0572770154103635E-13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405.75542653954562</v>
      </c>
      <c r="T148" s="62">
        <f t="shared" si="142"/>
        <v>278.21741231699929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71.783069235809251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71.783069235809251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-2.8421709430404007E-14</v>
      </c>
      <c r="AJ148" s="14">
        <f>AI148*VLOOKUP('Données projet'!$B$10,Paramètres!$A$1:$I$89,3,0)*VLOOKUP('Données projet'!$B$10,Paramètres!$A$1:$I$89,5,0)</f>
        <v>-2.2168933355715127E-14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216.57715548138577</v>
      </c>
      <c r="AO148" s="62">
        <f t="shared" si="144"/>
        <v>131.89900255449828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37.656379856522875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37.656379856522875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2.8421709430404007E-13</v>
      </c>
      <c r="BE148" s="14">
        <f>BD148*VLOOKUP('Données projet'!$B$11,Paramètres!$A$1:$I$89,3,0)*VLOOKUP('Données projet'!$B$11,Paramètres!$A$1:$I$89,5,0)</f>
        <v>2.2168933355715128E-13</v>
      </c>
      <c r="BF148" s="14">
        <f t="shared" si="145"/>
        <v>3.0356532905768293E-12</v>
      </c>
      <c r="BG148" s="22">
        <f t="shared" si="115"/>
        <v>5.6732050703666821E-12</v>
      </c>
      <c r="BH148" s="62">
        <f t="shared" si="116"/>
        <v>293.333333333339</v>
      </c>
      <c r="BI148" s="62">
        <f ca="1">AVERAGE(OFFSET($BH$3,0,0,'Données projet'!$E$11+1,1))-AVERAGE(OFFSET($H$3,0,0,'Données projet'!$E$11+1,1))</f>
        <v>314.33416150877952</v>
      </c>
      <c r="BJ148" s="62">
        <f t="shared" si="146"/>
        <v>283.48738729114024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33.409474770869977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33.409474770869977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2.8421709430404007E-14</v>
      </c>
      <c r="BZ148" s="14">
        <f>BY148*VLOOKUP('Données projet'!$B$12,Paramètres!$A$1:$I$89,3,0)*VLOOKUP('Données projet'!$B$12,Paramètres!$A$1:$I$89,5,0)</f>
        <v>2.0838797354372217E-14</v>
      </c>
      <c r="CA148" s="14">
        <f t="shared" si="147"/>
        <v>3.7575774393093487E-13</v>
      </c>
      <c r="CB148" s="22">
        <f t="shared" si="118"/>
        <v>6.9073897607190981E-13</v>
      </c>
      <c r="CC148" s="62">
        <f t="shared" si="119"/>
        <v>293.333333333334</v>
      </c>
      <c r="CD148" s="62">
        <f ca="1">AVERAGE(OFFSET($CC$3,0,0,'Données projet'!$E$12+1,1))-AVERAGE(OFFSET($H$3,0,0,'Données projet'!$E$12+1,1))</f>
        <v>155.96038817644694</v>
      </c>
      <c r="CE148" s="62">
        <f t="shared" si="148"/>
        <v>225.49641371517163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12.823355448175223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12.823355448175223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5.6843418860808015E-14</v>
      </c>
      <c r="CU148" s="18">
        <f>CT148*VLOOKUP('Données projet'!$B$13,Paramètres!$A$1:$I$89,3,0)*VLOOKUP('Données projet'!$B$13,Paramètres!$A$1:$I$89,5,0)</f>
        <v>3.7243808037601412E-14</v>
      </c>
      <c r="CV148" s="14">
        <f t="shared" si="149"/>
        <v>6.2767589361185393E-13</v>
      </c>
      <c r="CW148" s="22">
        <f t="shared" si="121"/>
        <v>1.1580684803728015E-12</v>
      </c>
      <c r="CX148" s="62">
        <f t="shared" si="122"/>
        <v>293.33333333333445</v>
      </c>
      <c r="CY148" s="62">
        <f ca="1">AVERAGE(OFFSET($CX$3,0,0,'Données projet'!$E$13+1,1))-AVERAGE(OFFSET($H$3,0,0,'Données projet'!$E$13+1,1))</f>
        <v>184.06691966531622</v>
      </c>
      <c r="CZ148" s="62">
        <f t="shared" si="150"/>
        <v>269.61868559913404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11.126257254791303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11.126257254791303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-1.1368683772161603E-13</v>
      </c>
      <c r="DP148" s="18">
        <f>DO148*VLOOKUP('Données projet'!$B$14,Paramètres!$A$1:$I$89,3,0)*VLOOKUP('Données projet'!$B$14,Paramètres!$A$1:$I$89,5,0)</f>
        <v>-1.0995790944434703E-13</v>
      </c>
      <c r="DQ148" s="14" t="e">
        <f t="shared" si="151"/>
        <v>#NUM!</v>
      </c>
      <c r="DR148" s="22" t="e">
        <f t="shared" si="124"/>
        <v>#NUM!</v>
      </c>
      <c r="DS148" s="62" t="e">
        <f t="shared" si="125"/>
        <v>#NUM!</v>
      </c>
      <c r="DT148" s="62">
        <f ca="1">AVERAGE(OFFSET($DS$3,0,0,'Données projet'!$E$14+1,1))-AVERAGE(OFFSET($H$3,0,0,'Données projet'!$E$14+1,1))</f>
        <v>352.98835012800464</v>
      </c>
      <c r="DU148" s="62">
        <f t="shared" si="152"/>
        <v>244.45149244446094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63.126204534455837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63.126204534455837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-2.2737367544323206E-13</v>
      </c>
      <c r="O149" s="14">
        <f>N149*VLOOKUP('Données projet'!$B$9,Paramètres!$A$1:$I$89,3,0)*VLOOKUP('Données projet'!$B$9,Paramètres!$A$1:$I$89,5,0)</f>
        <v>-2.0572770154103635E-13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405.75542653954562</v>
      </c>
      <c r="T149" s="62">
        <f t="shared" si="142"/>
        <v>278.21741231699929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70.375447031444025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70.375447031444025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-2.8421709430404007E-14</v>
      </c>
      <c r="AJ149" s="14">
        <f>AI149*VLOOKUP('Données projet'!$B$10,Paramètres!$A$1:$I$89,3,0)*VLOOKUP('Données projet'!$B$10,Paramètres!$A$1:$I$89,5,0)</f>
        <v>-2.2168933355715127E-14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216.57715548138577</v>
      </c>
      <c r="AO149" s="62">
        <f t="shared" si="144"/>
        <v>131.89900255449828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36.917961215660263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36.917961215660263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2.8421709430404007E-13</v>
      </c>
      <c r="BE149" s="14">
        <f>BD149*VLOOKUP('Données projet'!$B$11,Paramètres!$A$1:$I$89,3,0)*VLOOKUP('Données projet'!$B$11,Paramètres!$A$1:$I$89,5,0)</f>
        <v>2.2168933355715128E-13</v>
      </c>
      <c r="BF149" s="14">
        <f t="shared" si="145"/>
        <v>3.0356532905768293E-12</v>
      </c>
      <c r="BG149" s="22">
        <f t="shared" si="115"/>
        <v>5.6732050703666821E-12</v>
      </c>
      <c r="BH149" s="62">
        <f t="shared" si="116"/>
        <v>293.333333333339</v>
      </c>
      <c r="BI149" s="62">
        <f ca="1">AVERAGE(OFFSET($BH$3,0,0,'Données projet'!$E$11+1,1))-AVERAGE(OFFSET($H$3,0,0,'Données projet'!$E$11+1,1))</f>
        <v>314.33416150877952</v>
      </c>
      <c r="BJ149" s="62">
        <f t="shared" si="146"/>
        <v>283.48738729114024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32.754335348380692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32.754335348380692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2.8421709430404007E-14</v>
      </c>
      <c r="BZ149" s="14">
        <f>BY149*VLOOKUP('Données projet'!$B$12,Paramètres!$A$1:$I$89,3,0)*VLOOKUP('Données projet'!$B$12,Paramètres!$A$1:$I$89,5,0)</f>
        <v>2.0838797354372217E-14</v>
      </c>
      <c r="CA149" s="14">
        <f t="shared" si="147"/>
        <v>3.7575774393093487E-13</v>
      </c>
      <c r="CB149" s="22">
        <f t="shared" si="118"/>
        <v>6.9073897607190981E-13</v>
      </c>
      <c r="CC149" s="62">
        <f t="shared" si="119"/>
        <v>293.333333333334</v>
      </c>
      <c r="CD149" s="62">
        <f ca="1">AVERAGE(OFFSET($CC$3,0,0,'Données projet'!$E$12+1,1))-AVERAGE(OFFSET($H$3,0,0,'Données projet'!$E$12+1,1))</f>
        <v>155.96038817644694</v>
      </c>
      <c r="CE149" s="62">
        <f t="shared" si="148"/>
        <v>225.49641371517163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12.571897269311023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12.571897269311023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5.6843418860808015E-14</v>
      </c>
      <c r="CU149" s="18">
        <f>CT149*VLOOKUP('Données projet'!$B$13,Paramètres!$A$1:$I$89,3,0)*VLOOKUP('Données projet'!$B$13,Paramètres!$A$1:$I$89,5,0)</f>
        <v>3.7243808037601412E-14</v>
      </c>
      <c r="CV149" s="14">
        <f t="shared" si="149"/>
        <v>6.2767589361185393E-13</v>
      </c>
      <c r="CW149" s="22">
        <f t="shared" si="121"/>
        <v>1.1580684803728015E-12</v>
      </c>
      <c r="CX149" s="62">
        <f t="shared" si="122"/>
        <v>293.33333333333445</v>
      </c>
      <c r="CY149" s="62">
        <f ca="1">AVERAGE(OFFSET($CX$3,0,0,'Données projet'!$E$13+1,1))-AVERAGE(OFFSET($H$3,0,0,'Données projet'!$E$13+1,1))</f>
        <v>184.06691966531622</v>
      </c>
      <c r="CZ149" s="62">
        <f t="shared" si="150"/>
        <v>269.61868559913404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10.908078136371675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10.908078136371675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-1.1368683772161603E-13</v>
      </c>
      <c r="DP149" s="18">
        <f>DO149*VLOOKUP('Données projet'!$B$14,Paramètres!$A$1:$I$89,3,0)*VLOOKUP('Données projet'!$B$14,Paramètres!$A$1:$I$89,5,0)</f>
        <v>-1.0995790944434703E-13</v>
      </c>
      <c r="DQ149" s="14" t="e">
        <f t="shared" si="151"/>
        <v>#NUM!</v>
      </c>
      <c r="DR149" s="22" t="e">
        <f t="shared" si="124"/>
        <v>#NUM!</v>
      </c>
      <c r="DS149" s="62" t="e">
        <f t="shared" si="125"/>
        <v>#NUM!</v>
      </c>
      <c r="DT149" s="62">
        <f ca="1">AVERAGE(OFFSET($DS$3,0,0,'Données projet'!$E$14+1,1))-AVERAGE(OFFSET($H$3,0,0,'Données projet'!$E$14+1,1))</f>
        <v>352.98835012800464</v>
      </c>
      <c r="DU149" s="62">
        <f t="shared" si="152"/>
        <v>244.45149244446094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61.88833816671805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61.88833816671805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-2.2737367544323206E-13</v>
      </c>
      <c r="O150" s="14">
        <f>N150*VLOOKUP('Données projet'!$B$9,Paramètres!$A$1:$I$89,3,0)*VLOOKUP('Données projet'!$B$9,Paramètres!$A$1:$I$89,5,0)</f>
        <v>-2.0572770154103635E-13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405.75542653954562</v>
      </c>
      <c r="T150" s="62">
        <f t="shared" si="142"/>
        <v>278.21741231699929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68.995427439941622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68.995427439941622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-2.8421709430404007E-14</v>
      </c>
      <c r="AJ150" s="14">
        <f>AI150*VLOOKUP('Données projet'!$B$10,Paramètres!$A$1:$I$89,3,0)*VLOOKUP('Données projet'!$B$10,Paramètres!$A$1:$I$89,5,0)</f>
        <v>-2.2168933355715127E-14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216.57715548138577</v>
      </c>
      <c r="AO150" s="62">
        <f t="shared" si="144"/>
        <v>131.89900255449828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36.194022513954067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36.194022513954067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2.8421709430404007E-13</v>
      </c>
      <c r="BE150" s="14">
        <f>BD150*VLOOKUP('Données projet'!$B$11,Paramètres!$A$1:$I$89,3,0)*VLOOKUP('Données projet'!$B$11,Paramètres!$A$1:$I$89,5,0)</f>
        <v>2.2168933355715128E-13</v>
      </c>
      <c r="BF150" s="14">
        <f t="shared" si="145"/>
        <v>3.0356532905768293E-12</v>
      </c>
      <c r="BG150" s="22">
        <f t="shared" si="115"/>
        <v>5.6732050703666821E-12</v>
      </c>
      <c r="BH150" s="62">
        <f t="shared" si="116"/>
        <v>293.333333333339</v>
      </c>
      <c r="BI150" s="62">
        <f ca="1">AVERAGE(OFFSET($BH$3,0,0,'Données projet'!$E$11+1,1))-AVERAGE(OFFSET($H$3,0,0,'Données projet'!$E$11+1,1))</f>
        <v>314.33416150877952</v>
      </c>
      <c r="BJ150" s="62">
        <f t="shared" si="146"/>
        <v>283.48738729114024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32.112042810370831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32.112042810370831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2.8421709430404007E-14</v>
      </c>
      <c r="BZ150" s="14">
        <f>BY150*VLOOKUP('Données projet'!$B$12,Paramètres!$A$1:$I$89,3,0)*VLOOKUP('Données projet'!$B$12,Paramètres!$A$1:$I$89,5,0)</f>
        <v>2.0838797354372217E-14</v>
      </c>
      <c r="CA150" s="14">
        <f t="shared" si="147"/>
        <v>3.7575774393093487E-13</v>
      </c>
      <c r="CB150" s="22">
        <f t="shared" si="118"/>
        <v>6.9073897607190981E-13</v>
      </c>
      <c r="CC150" s="62">
        <f t="shared" si="119"/>
        <v>293.333333333334</v>
      </c>
      <c r="CD150" s="62">
        <f ca="1">AVERAGE(OFFSET($CC$3,0,0,'Données projet'!$E$12+1,1))-AVERAGE(OFFSET($H$3,0,0,'Données projet'!$E$12+1,1))</f>
        <v>155.96038817644694</v>
      </c>
      <c r="CE150" s="62">
        <f t="shared" si="148"/>
        <v>225.49641371517163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12.325370031960006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12.325370031960006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5.6843418860808015E-14</v>
      </c>
      <c r="CU150" s="18">
        <f>CT150*VLOOKUP('Données projet'!$B$13,Paramètres!$A$1:$I$89,3,0)*VLOOKUP('Données projet'!$B$13,Paramètres!$A$1:$I$89,5,0)</f>
        <v>3.7243808037601412E-14</v>
      </c>
      <c r="CV150" s="14">
        <f t="shared" si="149"/>
        <v>6.2767589361185393E-13</v>
      </c>
      <c r="CW150" s="22">
        <f t="shared" si="121"/>
        <v>1.1580684803728015E-12</v>
      </c>
      <c r="CX150" s="62">
        <f t="shared" si="122"/>
        <v>293.33333333333445</v>
      </c>
      <c r="CY150" s="62">
        <f ca="1">AVERAGE(OFFSET($CX$3,0,0,'Données projet'!$E$13+1,1))-AVERAGE(OFFSET($H$3,0,0,'Données projet'!$E$13+1,1))</f>
        <v>184.06691966531622</v>
      </c>
      <c r="CZ150" s="62">
        <f t="shared" si="150"/>
        <v>269.61868559913404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10.694177377388133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10.694177377388133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-1.1368683772161603E-13</v>
      </c>
      <c r="DP150" s="18">
        <f>DO150*VLOOKUP('Données projet'!$B$14,Paramètres!$A$1:$I$89,3,0)*VLOOKUP('Données projet'!$B$14,Paramètres!$A$1:$I$89,5,0)</f>
        <v>-1.0995790944434703E-13</v>
      </c>
      <c r="DQ150" s="14" t="e">
        <f t="shared" si="151"/>
        <v>#NUM!</v>
      </c>
      <c r="DR150" s="22" t="e">
        <f t="shared" si="124"/>
        <v>#NUM!</v>
      </c>
      <c r="DS150" s="62" t="e">
        <f t="shared" si="125"/>
        <v>#NUM!</v>
      </c>
      <c r="DT150" s="62">
        <f ca="1">AVERAGE(OFFSET($DS$3,0,0,'Données projet'!$E$14+1,1))-AVERAGE(OFFSET($H$3,0,0,'Données projet'!$E$14+1,1))</f>
        <v>352.98835012800464</v>
      </c>
      <c r="DU150" s="62">
        <f t="shared" si="152"/>
        <v>244.45149244446094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60.674745603427667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60.674745603427667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-2.2737367544323206E-13</v>
      </c>
      <c r="O151" s="14">
        <f>N151*VLOOKUP('Données projet'!$B$9,Paramètres!$A$1:$I$89,3,0)*VLOOKUP('Données projet'!$B$9,Paramètres!$A$1:$I$89,5,0)</f>
        <v>-2.0572770154103635E-13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405.75542653954562</v>
      </c>
      <c r="T151" s="62">
        <f t="shared" si="142"/>
        <v>278.21741231699929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67.642469190899746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67.642469190899746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-2.8421709430404007E-14</v>
      </c>
      <c r="AJ151" s="14">
        <f>AI151*VLOOKUP('Données projet'!$B$10,Paramètres!$A$1:$I$89,3,0)*VLOOKUP('Données projet'!$B$10,Paramètres!$A$1:$I$89,5,0)</f>
        <v>-2.2168933355715127E-14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216.57715548138577</v>
      </c>
      <c r="AO151" s="62">
        <f t="shared" si="144"/>
        <v>131.89900255449828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35.484279808629317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35.484279808629317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2.8421709430404007E-13</v>
      </c>
      <c r="BE151" s="14">
        <f>BD151*VLOOKUP('Données projet'!$B$11,Paramètres!$A$1:$I$89,3,0)*VLOOKUP('Données projet'!$B$11,Paramètres!$A$1:$I$89,5,0)</f>
        <v>2.2168933355715128E-13</v>
      </c>
      <c r="BF151" s="14">
        <f t="shared" si="145"/>
        <v>3.0356532905768293E-12</v>
      </c>
      <c r="BG151" s="22">
        <f t="shared" si="115"/>
        <v>5.6732050703666821E-12</v>
      </c>
      <c r="BH151" s="62">
        <f t="shared" si="116"/>
        <v>293.333333333339</v>
      </c>
      <c r="BI151" s="62">
        <f ca="1">AVERAGE(OFFSET($BH$3,0,0,'Données projet'!$E$11+1,1))-AVERAGE(OFFSET($H$3,0,0,'Données projet'!$E$11+1,1))</f>
        <v>314.33416150877952</v>
      </c>
      <c r="BJ151" s="62">
        <f t="shared" si="146"/>
        <v>283.48738729114024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31.482345237271577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31.482345237271577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2.8421709430404007E-14</v>
      </c>
      <c r="BZ151" s="14">
        <f>BY151*VLOOKUP('Données projet'!$B$12,Paramètres!$A$1:$I$89,3,0)*VLOOKUP('Données projet'!$B$12,Paramètres!$A$1:$I$89,5,0)</f>
        <v>2.0838797354372217E-14</v>
      </c>
      <c r="CA151" s="14">
        <f t="shared" si="147"/>
        <v>3.7575774393093487E-13</v>
      </c>
      <c r="CB151" s="22">
        <f t="shared" si="118"/>
        <v>6.9073897607190981E-13</v>
      </c>
      <c r="CC151" s="62">
        <f t="shared" si="119"/>
        <v>293.333333333334</v>
      </c>
      <c r="CD151" s="62">
        <f ca="1">AVERAGE(OFFSET($CC$3,0,0,'Données projet'!$E$12+1,1))-AVERAGE(OFFSET($H$3,0,0,'Données projet'!$E$12+1,1))</f>
        <v>155.96038817644694</v>
      </c>
      <c r="CE151" s="62">
        <f t="shared" si="148"/>
        <v>225.49641371517163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12.083677043366675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12.083677043366675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5.6843418860808015E-14</v>
      </c>
      <c r="CU151" s="18">
        <f>CT151*VLOOKUP('Données projet'!$B$13,Paramètres!$A$1:$I$89,3,0)*VLOOKUP('Données projet'!$B$13,Paramètres!$A$1:$I$89,5,0)</f>
        <v>3.7243808037601412E-14</v>
      </c>
      <c r="CV151" s="14">
        <f t="shared" si="149"/>
        <v>6.2767589361185393E-13</v>
      </c>
      <c r="CW151" s="22">
        <f t="shared" si="121"/>
        <v>1.1580684803728015E-12</v>
      </c>
      <c r="CX151" s="62">
        <f t="shared" si="122"/>
        <v>293.33333333333445</v>
      </c>
      <c r="CY151" s="62">
        <f ca="1">AVERAGE(OFFSET($CX$3,0,0,'Données projet'!$E$13+1,1))-AVERAGE(OFFSET($H$3,0,0,'Données projet'!$E$13+1,1))</f>
        <v>184.06691966531622</v>
      </c>
      <c r="CZ151" s="62">
        <f t="shared" si="150"/>
        <v>269.61868559913404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10.484471081821679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10.484471081821679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-1.1368683772161603E-13</v>
      </c>
      <c r="DP151" s="18">
        <f>DO151*VLOOKUP('Données projet'!$B$14,Paramètres!$A$1:$I$89,3,0)*VLOOKUP('Données projet'!$B$14,Paramètres!$A$1:$I$89,5,0)</f>
        <v>-1.0995790944434703E-13</v>
      </c>
      <c r="DQ151" s="14" t="e">
        <f t="shared" si="151"/>
        <v>#NUM!</v>
      </c>
      <c r="DR151" s="22" t="e">
        <f t="shared" si="124"/>
        <v>#NUM!</v>
      </c>
      <c r="DS151" s="62" t="e">
        <f t="shared" si="125"/>
        <v>#NUM!</v>
      </c>
      <c r="DT151" s="62">
        <f ca="1">AVERAGE(OFFSET($DS$3,0,0,'Données projet'!$E$14+1,1))-AVERAGE(OFFSET($H$3,0,0,'Données projet'!$E$14+1,1))</f>
        <v>352.98835012800464</v>
      </c>
      <c r="DU151" s="62">
        <f t="shared" si="152"/>
        <v>244.45149244446094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59.484950850085035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59.484950850085035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-2.2737367544323206E-13</v>
      </c>
      <c r="O152" s="14">
        <f>N152*VLOOKUP('Données projet'!$B$9,Paramètres!$A$1:$I$89,3,0)*VLOOKUP('Données projet'!$B$9,Paramètres!$A$1:$I$89,5,0)</f>
        <v>-2.0572770154103635E-13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405.75542653954562</v>
      </c>
      <c r="T152" s="62">
        <f t="shared" si="142"/>
        <v>278.21741231699929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66.316041627898542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66.316041627898542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-2.8421709430404007E-14</v>
      </c>
      <c r="AJ152" s="14">
        <f>AI152*VLOOKUP('Données projet'!$B$10,Paramètres!$A$1:$I$89,3,0)*VLOOKUP('Données projet'!$B$10,Paramètres!$A$1:$I$89,5,0)</f>
        <v>-2.2168933355715127E-14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216.57715548138577</v>
      </c>
      <c r="AO152" s="62">
        <f t="shared" si="144"/>
        <v>131.89900255449828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34.788454724855683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34.788454724855683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2.8421709430404007E-13</v>
      </c>
      <c r="BE152" s="14">
        <f>BD152*VLOOKUP('Données projet'!$B$11,Paramètres!$A$1:$I$89,3,0)*VLOOKUP('Données projet'!$B$11,Paramètres!$A$1:$I$89,5,0)</f>
        <v>2.2168933355715128E-13</v>
      </c>
      <c r="BF152" s="14">
        <f t="shared" si="145"/>
        <v>3.0356532905768293E-12</v>
      </c>
      <c r="BG152" s="22">
        <f t="shared" si="115"/>
        <v>5.6732050703666821E-12</v>
      </c>
      <c r="BH152" s="62">
        <f t="shared" si="116"/>
        <v>293.333333333339</v>
      </c>
      <c r="BI152" s="62">
        <f ca="1">AVERAGE(OFFSET($BH$3,0,0,'Données projet'!$E$11+1,1))-AVERAGE(OFFSET($H$3,0,0,'Données projet'!$E$11+1,1))</f>
        <v>314.33416150877952</v>
      </c>
      <c r="BJ152" s="62">
        <f t="shared" si="146"/>
        <v>283.48738729114024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30.864995649503204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30.864995649503204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2.8421709430404007E-14</v>
      </c>
      <c r="BZ152" s="14">
        <f>BY152*VLOOKUP('Données projet'!$B$12,Paramètres!$A$1:$I$89,3,0)*VLOOKUP('Données projet'!$B$12,Paramètres!$A$1:$I$89,5,0)</f>
        <v>2.0838797354372217E-14</v>
      </c>
      <c r="CA152" s="14">
        <f t="shared" si="147"/>
        <v>3.7575774393093487E-13</v>
      </c>
      <c r="CB152" s="22">
        <f t="shared" si="118"/>
        <v>6.9073897607190981E-13</v>
      </c>
      <c r="CC152" s="62">
        <f t="shared" si="119"/>
        <v>293.333333333334</v>
      </c>
      <c r="CD152" s="62">
        <f ca="1">AVERAGE(OFFSET($CC$3,0,0,'Données projet'!$E$12+1,1))-AVERAGE(OFFSET($H$3,0,0,'Données projet'!$E$12+1,1))</f>
        <v>155.96038817644694</v>
      </c>
      <c r="CE152" s="62">
        <f t="shared" si="148"/>
        <v>225.49641371517163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11.846723506861494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11.846723506861494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5.6843418860808015E-14</v>
      </c>
      <c r="CU152" s="18">
        <f>CT152*VLOOKUP('Données projet'!$B$13,Paramètres!$A$1:$I$89,3,0)*VLOOKUP('Données projet'!$B$13,Paramètres!$A$1:$I$89,5,0)</f>
        <v>3.7243808037601412E-14</v>
      </c>
      <c r="CV152" s="14">
        <f t="shared" si="149"/>
        <v>6.2767589361185393E-13</v>
      </c>
      <c r="CW152" s="22">
        <f t="shared" si="121"/>
        <v>1.1580684803728015E-12</v>
      </c>
      <c r="CX152" s="62">
        <f t="shared" si="122"/>
        <v>293.33333333333445</v>
      </c>
      <c r="CY152" s="62">
        <f ca="1">AVERAGE(OFFSET($CX$3,0,0,'Données projet'!$E$13+1,1))-AVERAGE(OFFSET($H$3,0,0,'Données projet'!$E$13+1,1))</f>
        <v>184.06691966531622</v>
      </c>
      <c r="CZ152" s="62">
        <f t="shared" si="150"/>
        <v>269.61868559913404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10.278876998803073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10.278876998803073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-1.1368683772161603E-13</v>
      </c>
      <c r="DP152" s="18">
        <f>DO152*VLOOKUP('Données projet'!$B$14,Paramètres!$A$1:$I$89,3,0)*VLOOKUP('Données projet'!$B$14,Paramètres!$A$1:$I$89,5,0)</f>
        <v>-1.0995790944434703E-13</v>
      </c>
      <c r="DQ152" s="14" t="e">
        <f t="shared" si="151"/>
        <v>#NUM!</v>
      </c>
      <c r="DR152" s="22" t="e">
        <f t="shared" si="124"/>
        <v>#NUM!</v>
      </c>
      <c r="DS152" s="62" t="e">
        <f t="shared" si="125"/>
        <v>#NUM!</v>
      </c>
      <c r="DT152" s="62">
        <f ca="1">AVERAGE(OFFSET($DS$3,0,0,'Données projet'!$E$14+1,1))-AVERAGE(OFFSET($H$3,0,0,'Données projet'!$E$14+1,1))</f>
        <v>352.98835012800464</v>
      </c>
      <c r="DU152" s="62">
        <f t="shared" si="152"/>
        <v>244.45149244446094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58.318487246152316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58.318487246152316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-2.2737367544323206E-13</v>
      </c>
      <c r="O153" s="14">
        <f>N153*VLOOKUP('Données projet'!$B$9,Paramètres!$A$1:$I$89,3,0)*VLOOKUP('Données projet'!$B$9,Paramètres!$A$1:$I$89,5,0)</f>
        <v>-2.0572770154103635E-13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405.75542653954562</v>
      </c>
      <c r="T153" s="62">
        <f t="shared" si="142"/>
        <v>278.21741231699929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65.015624500366854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65.015624500366854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-2.8421709430404007E-14</v>
      </c>
      <c r="AJ153" s="14">
        <f>AI153*VLOOKUP('Données projet'!$B$10,Paramètres!$A$1:$I$89,3,0)*VLOOKUP('Données projet'!$B$10,Paramètres!$A$1:$I$89,5,0)</f>
        <v>-2.2168933355715127E-14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216.57715548138577</v>
      </c>
      <c r="AO153" s="62">
        <f t="shared" si="144"/>
        <v>131.89900255449828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34.10627434656346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34.10627434656346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2.8421709430404007E-13</v>
      </c>
      <c r="BE153" s="14">
        <f>BD153*VLOOKUP('Données projet'!$B$11,Paramètres!$A$1:$I$89,3,0)*VLOOKUP('Données projet'!$B$11,Paramètres!$A$1:$I$89,5,0)</f>
        <v>2.2168933355715128E-13</v>
      </c>
      <c r="BF153" s="14">
        <f t="shared" si="145"/>
        <v>3.0356532905768293E-12</v>
      </c>
      <c r="BG153" s="22">
        <f t="shared" si="115"/>
        <v>5.6732050703666821E-12</v>
      </c>
      <c r="BH153" s="62">
        <f t="shared" si="116"/>
        <v>293.333333333339</v>
      </c>
      <c r="BI153" s="62">
        <f ca="1">AVERAGE(OFFSET($BH$3,0,0,'Données projet'!$E$11+1,1))-AVERAGE(OFFSET($H$3,0,0,'Données projet'!$E$11+1,1))</f>
        <v>314.33416150877952</v>
      </c>
      <c r="BJ153" s="62">
        <f t="shared" si="146"/>
        <v>283.48738729114024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30.259751910604901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30.259751910604901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2.8421709430404007E-14</v>
      </c>
      <c r="BZ153" s="14">
        <f>BY153*VLOOKUP('Données projet'!$B$12,Paramètres!$A$1:$I$89,3,0)*VLOOKUP('Données projet'!$B$12,Paramètres!$A$1:$I$89,5,0)</f>
        <v>2.0838797354372217E-14</v>
      </c>
      <c r="CA153" s="14">
        <f t="shared" si="147"/>
        <v>3.7575774393093487E-13</v>
      </c>
      <c r="CB153" s="22">
        <f t="shared" si="118"/>
        <v>6.9073897607190981E-13</v>
      </c>
      <c r="CC153" s="62">
        <f t="shared" si="119"/>
        <v>293.333333333334</v>
      </c>
      <c r="CD153" s="62">
        <f ca="1">AVERAGE(OFFSET($CC$3,0,0,'Données projet'!$E$12+1,1))-AVERAGE(OFFSET($H$3,0,0,'Données projet'!$E$12+1,1))</f>
        <v>155.96038817644694</v>
      </c>
      <c r="CE153" s="62">
        <f t="shared" si="148"/>
        <v>225.49641371517163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11.614416484679792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11.614416484679792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5.6843418860808015E-14</v>
      </c>
      <c r="CU153" s="18">
        <f>CT153*VLOOKUP('Données projet'!$B$13,Paramètres!$A$1:$I$89,3,0)*VLOOKUP('Données projet'!$B$13,Paramètres!$A$1:$I$89,5,0)</f>
        <v>3.7243808037601412E-14</v>
      </c>
      <c r="CV153" s="14">
        <f t="shared" si="149"/>
        <v>6.2767589361185393E-13</v>
      </c>
      <c r="CW153" s="22">
        <f t="shared" si="121"/>
        <v>1.1580684803728015E-12</v>
      </c>
      <c r="CX153" s="62">
        <f t="shared" si="122"/>
        <v>293.33333333333445</v>
      </c>
      <c r="CY153" s="62">
        <f ca="1">AVERAGE(OFFSET($CX$3,0,0,'Données projet'!$E$13+1,1))-AVERAGE(OFFSET($H$3,0,0,'Données projet'!$E$13+1,1))</f>
        <v>184.06691966531622</v>
      </c>
      <c r="CZ153" s="62">
        <f t="shared" si="150"/>
        <v>269.61868559913404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10.077314490352453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10.077314490352453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-1.1368683772161603E-13</v>
      </c>
      <c r="DP153" s="18">
        <f>DO153*VLOOKUP('Données projet'!$B$14,Paramètres!$A$1:$I$89,3,0)*VLOOKUP('Données projet'!$B$14,Paramètres!$A$1:$I$89,5,0)</f>
        <v>-1.0995790944434703E-13</v>
      </c>
      <c r="DQ153" s="14" t="e">
        <f t="shared" si="151"/>
        <v>#NUM!</v>
      </c>
      <c r="DR153" s="22" t="e">
        <f t="shared" si="124"/>
        <v>#NUM!</v>
      </c>
      <c r="DS153" s="62" t="e">
        <f t="shared" si="125"/>
        <v>#NUM!</v>
      </c>
      <c r="DT153" s="62">
        <f ca="1">AVERAGE(OFFSET($DS$3,0,0,'Données projet'!$E$14+1,1))-AVERAGE(OFFSET($H$3,0,0,'Données projet'!$E$14+1,1))</f>
        <v>352.98835012800464</v>
      </c>
      <c r="DU153" s="62">
        <f t="shared" si="152"/>
        <v>244.45149244446094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57.174897282020169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57.174897282020169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-2.2737367544323206E-13</v>
      </c>
      <c r="O154" s="14">
        <f>N154*VLOOKUP('Données projet'!$B$9,Paramètres!$A$1:$I$89,3,0)*VLOOKUP('Données projet'!$B$9,Paramètres!$A$1:$I$89,5,0)</f>
        <v>-2.0572770154103635E-13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405.75542653954562</v>
      </c>
      <c r="T154" s="62">
        <f t="shared" si="142"/>
        <v>278.21741231699929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63.74070775952994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63.74070775952994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-2.8421709430404007E-14</v>
      </c>
      <c r="AJ154" s="14">
        <f>AI154*VLOOKUP('Données projet'!$B$10,Paramètres!$A$1:$I$89,3,0)*VLOOKUP('Données projet'!$B$10,Paramètres!$A$1:$I$89,5,0)</f>
        <v>-2.2168933355715127E-14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216.57715548138577</v>
      </c>
      <c r="AO154" s="62">
        <f t="shared" si="144"/>
        <v>131.89900255449828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33.437471109400597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33.437471109400597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2.8421709430404007E-13</v>
      </c>
      <c r="BE154" s="14">
        <f>BD154*VLOOKUP('Données projet'!$B$11,Paramètres!$A$1:$I$89,3,0)*VLOOKUP('Données projet'!$B$11,Paramètres!$A$1:$I$89,5,0)</f>
        <v>2.2168933355715128E-13</v>
      </c>
      <c r="BF154" s="14">
        <f t="shared" ref="BF154:BF203" si="167">EXP(-1.0587+0.8836*LN(BE154)+0.284)</f>
        <v>3.0356532905768293E-12</v>
      </c>
      <c r="BG154" s="22">
        <f t="shared" ref="BG154:BG203" si="168">(BE154+BF154)*0.475*44/12</f>
        <v>5.6732050703666821E-12</v>
      </c>
      <c r="BH154" s="62">
        <f t="shared" si="116"/>
        <v>293.333333333339</v>
      </c>
      <c r="BI154" s="62">
        <f ca="1">AVERAGE(OFFSET($BH$3,0,0,'Données projet'!$E$11+1,1))-AVERAGE(OFFSET($H$3,0,0,'Données projet'!$E$11+1,1))</f>
        <v>314.33416150877952</v>
      </c>
      <c r="BJ154" s="62">
        <f t="shared" si="146"/>
        <v>283.48738729114024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29.666376632264164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29.666376632264164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2.8421709430404007E-14</v>
      </c>
      <c r="BZ154" s="14">
        <f>BY154*VLOOKUP('Données projet'!$B$12,Paramètres!$A$1:$I$89,3,0)*VLOOKUP('Données projet'!$B$12,Paramètres!$A$1:$I$89,5,0)</f>
        <v>2.0838797354372217E-14</v>
      </c>
      <c r="CA154" s="14">
        <f t="shared" ref="CA154:CA203" si="170">EXP(-1.0587+0.8836*LN(BZ154)+0.284)</f>
        <v>3.7575774393093487E-13</v>
      </c>
      <c r="CB154" s="22">
        <f t="shared" ref="CB154:CB203" si="171">(BZ154+CA154)*0.475*44/12</f>
        <v>6.9073897607190981E-13</v>
      </c>
      <c r="CC154" s="62">
        <f t="shared" si="119"/>
        <v>293.333333333334</v>
      </c>
      <c r="CD154" s="62">
        <f ca="1">AVERAGE(OFFSET($CC$3,0,0,'Données projet'!$E$12+1,1))-AVERAGE(OFFSET($H$3,0,0,'Données projet'!$E$12+1,1))</f>
        <v>155.96038817644694</v>
      </c>
      <c r="CE154" s="62">
        <f t="shared" si="148"/>
        <v>225.49641371517163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11.386664861509781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11.386664861509781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5.6843418860808015E-14</v>
      </c>
      <c r="CU154" s="18">
        <f>CT154*VLOOKUP('Données projet'!$B$13,Paramètres!$A$1:$I$89,3,0)*VLOOKUP('Données projet'!$B$13,Paramètres!$A$1:$I$89,5,0)</f>
        <v>3.7243808037601412E-14</v>
      </c>
      <c r="CV154" s="14">
        <f t="shared" ref="CV154:CV203" si="173">EXP(-1.0587+0.8836*LN(CU154)+0.284)</f>
        <v>6.2767589361185393E-13</v>
      </c>
      <c r="CW154" s="22">
        <f t="shared" ref="CW154:CW203" si="174">(CU154+CV154)*0.475*44/12</f>
        <v>1.1580684803728015E-12</v>
      </c>
      <c r="CX154" s="62">
        <f t="shared" si="122"/>
        <v>293.33333333333445</v>
      </c>
      <c r="CY154" s="62">
        <f ca="1">AVERAGE(OFFSET($CX$3,0,0,'Données projet'!$E$13+1,1))-AVERAGE(OFFSET($H$3,0,0,'Données projet'!$E$13+1,1))</f>
        <v>184.06691966531622</v>
      </c>
      <c r="CZ154" s="62">
        <f t="shared" si="150"/>
        <v>269.61868559913404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9.8797044997515595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9.8797044997515595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-1.1368683772161603E-13</v>
      </c>
      <c r="DP154" s="18">
        <f>DO154*VLOOKUP('Données projet'!$B$14,Paramètres!$A$1:$I$89,3,0)*VLOOKUP('Données projet'!$B$14,Paramètres!$A$1:$I$89,5,0)</f>
        <v>-1.0995790944434703E-13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352.98835012800464</v>
      </c>
      <c r="DU154" s="62">
        <f t="shared" si="152"/>
        <v>244.45149244446094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56.053732419563651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56.053732419563651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-2.2737367544323206E-13</v>
      </c>
      <c r="O155" s="14">
        <f>N155*VLOOKUP('Données projet'!$B$9,Paramètres!$A$1:$I$89,3,0)*VLOOKUP('Données projet'!$B$9,Paramètres!$A$1:$I$89,5,0)</f>
        <v>-2.0572770154103635E-13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405.75542653954562</v>
      </c>
      <c r="T155" s="62">
        <f t="shared" si="142"/>
        <v>278.21741231699929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62.490791358358408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62.490791358358408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-2.8421709430404007E-14</v>
      </c>
      <c r="AJ155" s="14">
        <f>AI155*VLOOKUP('Données projet'!$B$10,Paramètres!$A$1:$I$89,3,0)*VLOOKUP('Données projet'!$B$10,Paramètres!$A$1:$I$89,5,0)</f>
        <v>-2.2168933355715127E-14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216.57715548138577</v>
      </c>
      <c r="AO155" s="62">
        <f t="shared" si="144"/>
        <v>131.89900255449828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32.781782695788806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32.781782695788806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2.8421709430404007E-13</v>
      </c>
      <c r="BE155" s="14">
        <f>BD155*VLOOKUP('Données projet'!$B$11,Paramètres!$A$1:$I$89,3,0)*VLOOKUP('Données projet'!$B$11,Paramètres!$A$1:$I$89,5,0)</f>
        <v>2.2168933355715128E-13</v>
      </c>
      <c r="BF155" s="14">
        <f t="shared" si="167"/>
        <v>3.0356532905768293E-12</v>
      </c>
      <c r="BG155" s="22">
        <f t="shared" si="168"/>
        <v>5.6732050703666821E-12</v>
      </c>
      <c r="BH155" s="62">
        <f t="shared" si="116"/>
        <v>293.333333333339</v>
      </c>
      <c r="BI155" s="62">
        <f ca="1">AVERAGE(OFFSET($BH$3,0,0,'Données projet'!$E$11+1,1))-AVERAGE(OFFSET($H$3,0,0,'Données projet'!$E$11+1,1))</f>
        <v>314.33416150877952</v>
      </c>
      <c r="BJ155" s="62">
        <f t="shared" si="146"/>
        <v>283.48738729114024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29.084637081208506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29.084637081208506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2.8421709430404007E-14</v>
      </c>
      <c r="BZ155" s="14">
        <f>BY155*VLOOKUP('Données projet'!$B$12,Paramètres!$A$1:$I$89,3,0)*VLOOKUP('Données projet'!$B$12,Paramètres!$A$1:$I$89,5,0)</f>
        <v>2.0838797354372217E-14</v>
      </c>
      <c r="CA155" s="14">
        <f t="shared" si="170"/>
        <v>3.7575774393093487E-13</v>
      </c>
      <c r="CB155" s="22">
        <f t="shared" si="171"/>
        <v>6.9073897607190981E-13</v>
      </c>
      <c r="CC155" s="62">
        <f t="shared" si="119"/>
        <v>293.333333333334</v>
      </c>
      <c r="CD155" s="62">
        <f ca="1">AVERAGE(OFFSET($CC$3,0,0,'Données projet'!$E$12+1,1))-AVERAGE(OFFSET($H$3,0,0,'Données projet'!$E$12+1,1))</f>
        <v>155.96038817644694</v>
      </c>
      <c r="CE155" s="62">
        <f t="shared" si="148"/>
        <v>225.49641371517163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11.16337930875536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11.16337930875536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5.6843418860808015E-14</v>
      </c>
      <c r="CU155" s="18">
        <f>CT155*VLOOKUP('Données projet'!$B$13,Paramètres!$A$1:$I$89,3,0)*VLOOKUP('Données projet'!$B$13,Paramètres!$A$1:$I$89,5,0)</f>
        <v>3.7243808037601412E-14</v>
      </c>
      <c r="CV155" s="14">
        <f t="shared" si="173"/>
        <v>6.2767589361185393E-13</v>
      </c>
      <c r="CW155" s="22">
        <f t="shared" si="174"/>
        <v>1.1580684803728015E-12</v>
      </c>
      <c r="CX155" s="62">
        <f t="shared" si="122"/>
        <v>293.33333333333445</v>
      </c>
      <c r="CY155" s="62">
        <f ca="1">AVERAGE(OFFSET($CX$3,0,0,'Données projet'!$E$13+1,1))-AVERAGE(OFFSET($H$3,0,0,'Données projet'!$E$13+1,1))</f>
        <v>184.06691966531622</v>
      </c>
      <c r="CZ155" s="62">
        <f t="shared" si="150"/>
        <v>269.61868559913404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9.6859695205361565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9.6859695205361565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-1.1368683772161603E-13</v>
      </c>
      <c r="DP155" s="18">
        <f>DO155*VLOOKUP('Données projet'!$B$14,Paramètres!$A$1:$I$89,3,0)*VLOOKUP('Données projet'!$B$14,Paramètres!$A$1:$I$89,5,0)</f>
        <v>-1.0995790944434703E-13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352.98835012800464</v>
      </c>
      <c r="DU155" s="62">
        <f t="shared" si="152"/>
        <v>244.45149244446094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54.954552916216862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54.954552916216862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-2.2737367544323206E-13</v>
      </c>
      <c r="O156" s="14">
        <f>N156*VLOOKUP('Données projet'!$B$9,Paramètres!$A$1:$I$89,3,0)*VLOOKUP('Données projet'!$B$9,Paramètres!$A$1:$I$89,5,0)</f>
        <v>-2.0572770154103635E-13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405.75542653954562</v>
      </c>
      <c r="T156" s="62">
        <f t="shared" si="142"/>
        <v>278.21741231699929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61.26538505544012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61.26538505544012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-2.8421709430404007E-14</v>
      </c>
      <c r="AJ156" s="14">
        <f>AI156*VLOOKUP('Données projet'!$B$10,Paramètres!$A$1:$I$89,3,0)*VLOOKUP('Données projet'!$B$10,Paramètres!$A$1:$I$89,5,0)</f>
        <v>-2.2168933355715127E-14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216.57715548138577</v>
      </c>
      <c r="AO156" s="62">
        <f t="shared" si="144"/>
        <v>131.89900255449828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32.1389519320375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32.1389519320375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2.8421709430404007E-13</v>
      </c>
      <c r="BE156" s="14">
        <f>BD156*VLOOKUP('Données projet'!$B$11,Paramètres!$A$1:$I$89,3,0)*VLOOKUP('Données projet'!$B$11,Paramètres!$A$1:$I$89,5,0)</f>
        <v>2.2168933355715128E-13</v>
      </c>
      <c r="BF156" s="14">
        <f t="shared" si="167"/>
        <v>3.0356532905768293E-12</v>
      </c>
      <c r="BG156" s="22">
        <f t="shared" si="168"/>
        <v>5.6732050703666821E-12</v>
      </c>
      <c r="BH156" s="62">
        <f t="shared" si="116"/>
        <v>293.333333333339</v>
      </c>
      <c r="BI156" s="62">
        <f ca="1">AVERAGE(OFFSET($BH$3,0,0,'Données projet'!$E$11+1,1))-AVERAGE(OFFSET($H$3,0,0,'Données projet'!$E$11+1,1))</f>
        <v>314.33416150877952</v>
      </c>
      <c r="BJ156" s="62">
        <f t="shared" si="146"/>
        <v>283.48738729114024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28.51430508792296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28.51430508792296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2.8421709430404007E-14</v>
      </c>
      <c r="BZ156" s="14">
        <f>BY156*VLOOKUP('Données projet'!$B$12,Paramètres!$A$1:$I$89,3,0)*VLOOKUP('Données projet'!$B$12,Paramètres!$A$1:$I$89,5,0)</f>
        <v>2.0838797354372217E-14</v>
      </c>
      <c r="CA156" s="14">
        <f t="shared" si="170"/>
        <v>3.7575774393093487E-13</v>
      </c>
      <c r="CB156" s="22">
        <f t="shared" si="171"/>
        <v>6.9073897607190981E-13</v>
      </c>
      <c r="CC156" s="62">
        <f t="shared" si="119"/>
        <v>293.333333333334</v>
      </c>
      <c r="CD156" s="62">
        <f ca="1">AVERAGE(OFFSET($CC$3,0,0,'Données projet'!$E$12+1,1))-AVERAGE(OFFSET($H$3,0,0,'Données projet'!$E$12+1,1))</f>
        <v>155.96038817644694</v>
      </c>
      <c r="CE156" s="62">
        <f t="shared" si="148"/>
        <v>225.49641371517163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10.944472249499714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10.944472249499714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5.6843418860808015E-14</v>
      </c>
      <c r="CU156" s="18">
        <f>CT156*VLOOKUP('Données projet'!$B$13,Paramètres!$A$1:$I$89,3,0)*VLOOKUP('Données projet'!$B$13,Paramètres!$A$1:$I$89,5,0)</f>
        <v>3.7243808037601412E-14</v>
      </c>
      <c r="CV156" s="14">
        <f t="shared" si="173"/>
        <v>6.2767589361185393E-13</v>
      </c>
      <c r="CW156" s="22">
        <f t="shared" si="174"/>
        <v>1.1580684803728015E-12</v>
      </c>
      <c r="CX156" s="62">
        <f t="shared" si="122"/>
        <v>293.33333333333445</v>
      </c>
      <c r="CY156" s="62">
        <f ca="1">AVERAGE(OFFSET($CX$3,0,0,'Données projet'!$E$13+1,1))-AVERAGE(OFFSET($H$3,0,0,'Données projet'!$E$13+1,1))</f>
        <v>184.06691966531622</v>
      </c>
      <c r="CZ156" s="62">
        <f t="shared" si="150"/>
        <v>269.61868559913404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9.4960335660964983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9.4960335660964983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-1.1368683772161603E-13</v>
      </c>
      <c r="DP156" s="18">
        <f>DO156*VLOOKUP('Données projet'!$B$14,Paramètres!$A$1:$I$89,3,0)*VLOOKUP('Données projet'!$B$14,Paramètres!$A$1:$I$89,5,0)</f>
        <v>-1.0995790944434703E-13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352.98835012800464</v>
      </c>
      <c r="DU156" s="62">
        <f t="shared" si="152"/>
        <v>244.45149244446094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53.876927652497407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53.876927652497407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-2.2737367544323206E-13</v>
      </c>
      <c r="O157" s="14">
        <f>N157*VLOOKUP('Données projet'!$B$9,Paramètres!$A$1:$I$89,3,0)*VLOOKUP('Données projet'!$B$9,Paramètres!$A$1:$I$89,5,0)</f>
        <v>-2.0572770154103635E-13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405.75542653954562</v>
      </c>
      <c r="T157" s="62">
        <f t="shared" si="142"/>
        <v>278.21741231699929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60.064008222698021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60.064008222698021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-2.8421709430404007E-14</v>
      </c>
      <c r="AJ157" s="14">
        <f>AI157*VLOOKUP('Données projet'!$B$10,Paramètres!$A$1:$I$89,3,0)*VLOOKUP('Données projet'!$B$10,Paramètres!$A$1:$I$89,5,0)</f>
        <v>-2.2168933355715127E-14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216.57715548138577</v>
      </c>
      <c r="AO157" s="62">
        <f t="shared" si="144"/>
        <v>131.89900255449828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31.508726687475306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31.508726687475306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2.8421709430404007E-13</v>
      </c>
      <c r="BE157" s="14">
        <f>BD157*VLOOKUP('Données projet'!$B$11,Paramètres!$A$1:$I$89,3,0)*VLOOKUP('Données projet'!$B$11,Paramètres!$A$1:$I$89,5,0)</f>
        <v>2.2168933355715128E-13</v>
      </c>
      <c r="BF157" s="14">
        <f t="shared" si="167"/>
        <v>3.0356532905768293E-12</v>
      </c>
      <c r="BG157" s="22">
        <f t="shared" si="168"/>
        <v>5.6732050703666821E-12</v>
      </c>
      <c r="BH157" s="62">
        <f t="shared" si="116"/>
        <v>293.333333333339</v>
      </c>
      <c r="BI157" s="62">
        <f ca="1">AVERAGE(OFFSET($BH$3,0,0,'Données projet'!$E$11+1,1))-AVERAGE(OFFSET($H$3,0,0,'Données projet'!$E$11+1,1))</f>
        <v>314.33416150877952</v>
      </c>
      <c r="BJ157" s="62">
        <f t="shared" si="146"/>
        <v>283.48738729114024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27.955156957157577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27.955156957157577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2.8421709430404007E-14</v>
      </c>
      <c r="BZ157" s="14">
        <f>BY157*VLOOKUP('Données projet'!$B$12,Paramètres!$A$1:$I$89,3,0)*VLOOKUP('Données projet'!$B$12,Paramètres!$A$1:$I$89,5,0)</f>
        <v>2.0838797354372217E-14</v>
      </c>
      <c r="CA157" s="14">
        <f t="shared" si="170"/>
        <v>3.7575774393093487E-13</v>
      </c>
      <c r="CB157" s="22">
        <f t="shared" si="171"/>
        <v>6.9073897607190981E-13</v>
      </c>
      <c r="CC157" s="62">
        <f t="shared" si="119"/>
        <v>293.333333333334</v>
      </c>
      <c r="CD157" s="62">
        <f ca="1">AVERAGE(OFFSET($CC$3,0,0,'Données projet'!$E$12+1,1))-AVERAGE(OFFSET($H$3,0,0,'Données projet'!$E$12+1,1))</f>
        <v>155.96038817644694</v>
      </c>
      <c r="CE157" s="62">
        <f t="shared" si="148"/>
        <v>225.49641371517163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10.72985782415595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10.72985782415595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5.6843418860808015E-14</v>
      </c>
      <c r="CU157" s="18">
        <f>CT157*VLOOKUP('Données projet'!$B$13,Paramètres!$A$1:$I$89,3,0)*VLOOKUP('Données projet'!$B$13,Paramètres!$A$1:$I$89,5,0)</f>
        <v>3.7243808037601412E-14</v>
      </c>
      <c r="CV157" s="14">
        <f t="shared" si="173"/>
        <v>6.2767589361185393E-13</v>
      </c>
      <c r="CW157" s="22">
        <f t="shared" si="174"/>
        <v>1.1580684803728015E-12</v>
      </c>
      <c r="CX157" s="62">
        <f t="shared" si="122"/>
        <v>293.33333333333445</v>
      </c>
      <c r="CY157" s="62">
        <f ca="1">AVERAGE(OFFSET($CX$3,0,0,'Données projet'!$E$13+1,1))-AVERAGE(OFFSET($H$3,0,0,'Données projet'!$E$13+1,1))</f>
        <v>184.06691966531622</v>
      </c>
      <c r="CZ157" s="62">
        <f t="shared" si="150"/>
        <v>269.61868559913404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9.3098221398739085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9.3098221398739085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-1.1368683772161603E-13</v>
      </c>
      <c r="DP157" s="18">
        <f>DO157*VLOOKUP('Données projet'!$B$14,Paramètres!$A$1:$I$89,3,0)*VLOOKUP('Données projet'!$B$14,Paramètres!$A$1:$I$89,5,0)</f>
        <v>-1.0995790944434703E-13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352.98835012800464</v>
      </c>
      <c r="DU157" s="62">
        <f t="shared" si="152"/>
        <v>244.45149244446094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52.820433962912979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52.820433962912979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-2.2737367544323206E-13</v>
      </c>
      <c r="O158" s="14">
        <f>N158*VLOOKUP('Données projet'!$B$9,Paramètres!$A$1:$I$89,3,0)*VLOOKUP('Données projet'!$B$9,Paramètres!$A$1:$I$89,5,0)</f>
        <v>-2.0572770154103635E-13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405.75542653954562</v>
      </c>
      <c r="T158" s="62">
        <f t="shared" si="142"/>
        <v>278.21741231699929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58.886189656878479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58.886189656878479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-2.8421709430404007E-14</v>
      </c>
      <c r="AJ158" s="14">
        <f>AI158*VLOOKUP('Données projet'!$B$10,Paramètres!$A$1:$I$89,3,0)*VLOOKUP('Données projet'!$B$10,Paramètres!$A$1:$I$89,5,0)</f>
        <v>-2.2168933355715127E-14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216.57715548138577</v>
      </c>
      <c r="AO158" s="62">
        <f t="shared" si="144"/>
        <v>131.89900255449828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30.890859775559534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30.890859775559534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2.8421709430404007E-13</v>
      </c>
      <c r="BE158" s="14">
        <f>BD158*VLOOKUP('Données projet'!$B$11,Paramètres!$A$1:$I$89,3,0)*VLOOKUP('Données projet'!$B$11,Paramètres!$A$1:$I$89,5,0)</f>
        <v>2.2168933355715128E-13</v>
      </c>
      <c r="BF158" s="14">
        <f t="shared" si="167"/>
        <v>3.0356532905768293E-12</v>
      </c>
      <c r="BG158" s="22">
        <f t="shared" si="168"/>
        <v>5.6732050703666821E-12</v>
      </c>
      <c r="BH158" s="62">
        <f t="shared" si="116"/>
        <v>293.333333333339</v>
      </c>
      <c r="BI158" s="62">
        <f ca="1">AVERAGE(OFFSET($BH$3,0,0,'Données projet'!$E$11+1,1))-AVERAGE(OFFSET($H$3,0,0,'Données projet'!$E$11+1,1))</f>
        <v>314.33416150877952</v>
      </c>
      <c r="BJ158" s="62">
        <f t="shared" si="146"/>
        <v>283.48738729114024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27.406973380189818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27.406973380189818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2.8421709430404007E-14</v>
      </c>
      <c r="BZ158" s="14">
        <f>BY158*VLOOKUP('Données projet'!$B$12,Paramètres!$A$1:$I$89,3,0)*VLOOKUP('Données projet'!$B$12,Paramètres!$A$1:$I$89,5,0)</f>
        <v>2.0838797354372217E-14</v>
      </c>
      <c r="CA158" s="14">
        <f t="shared" si="170"/>
        <v>3.7575774393093487E-13</v>
      </c>
      <c r="CB158" s="22">
        <f t="shared" si="171"/>
        <v>6.9073897607190981E-13</v>
      </c>
      <c r="CC158" s="62">
        <f t="shared" si="119"/>
        <v>293.333333333334</v>
      </c>
      <c r="CD158" s="62">
        <f ca="1">AVERAGE(OFFSET($CC$3,0,0,'Données projet'!$E$12+1,1))-AVERAGE(OFFSET($H$3,0,0,'Données projet'!$E$12+1,1))</f>
        <v>155.96038817644694</v>
      </c>
      <c r="CE158" s="62">
        <f t="shared" si="148"/>
        <v>225.49641371517163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10.519451856791301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10.519451856791301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5.6843418860808015E-14</v>
      </c>
      <c r="CU158" s="18">
        <f>CT158*VLOOKUP('Données projet'!$B$13,Paramètres!$A$1:$I$89,3,0)*VLOOKUP('Données projet'!$B$13,Paramètres!$A$1:$I$89,5,0)</f>
        <v>3.7243808037601412E-14</v>
      </c>
      <c r="CV158" s="14">
        <f t="shared" si="173"/>
        <v>6.2767589361185393E-13</v>
      </c>
      <c r="CW158" s="22">
        <f t="shared" si="174"/>
        <v>1.1580684803728015E-12</v>
      </c>
      <c r="CX158" s="62">
        <f t="shared" si="122"/>
        <v>293.33333333333445</v>
      </c>
      <c r="CY158" s="62">
        <f ca="1">AVERAGE(OFFSET($CX$3,0,0,'Données projet'!$E$13+1,1))-AVERAGE(OFFSET($H$3,0,0,'Données projet'!$E$13+1,1))</f>
        <v>184.06691966531622</v>
      </c>
      <c r="CZ158" s="62">
        <f t="shared" si="150"/>
        <v>269.61868559913404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9.1272622061417881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9.1272622061417881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-1.1368683772161603E-13</v>
      </c>
      <c r="DP158" s="18">
        <f>DO158*VLOOKUP('Données projet'!$B$14,Paramètres!$A$1:$I$89,3,0)*VLOOKUP('Données projet'!$B$14,Paramètres!$A$1:$I$89,5,0)</f>
        <v>-1.0995790944434703E-13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352.98835012800464</v>
      </c>
      <c r="DU158" s="62">
        <f t="shared" si="152"/>
        <v>244.45149244446094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51.784657470183781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51.784657470183781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-2.2737367544323206E-13</v>
      </c>
      <c r="O159" s="14">
        <f>N159*VLOOKUP('Données projet'!$B$9,Paramètres!$A$1:$I$89,3,0)*VLOOKUP('Données projet'!$B$9,Paramètres!$A$1:$I$89,5,0)</f>
        <v>-2.0572770154103635E-13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405.75542653954562</v>
      </c>
      <c r="T159" s="62">
        <f t="shared" si="142"/>
        <v>278.21741231699929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57.731467394736271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57.731467394736271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-2.8421709430404007E-14</v>
      </c>
      <c r="AJ159" s="14">
        <f>AI159*VLOOKUP('Données projet'!$B$10,Paramètres!$A$1:$I$89,3,0)*VLOOKUP('Données projet'!$B$10,Paramètres!$A$1:$I$89,5,0)</f>
        <v>-2.2168933355715127E-14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216.57715548138577</v>
      </c>
      <c r="AO159" s="62">
        <f t="shared" si="144"/>
        <v>131.89900255449828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30.285108856924825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30.285108856924825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2.8421709430404007E-13</v>
      </c>
      <c r="BE159" s="14">
        <f>BD159*VLOOKUP('Données projet'!$B$11,Paramètres!$A$1:$I$89,3,0)*VLOOKUP('Données projet'!$B$11,Paramètres!$A$1:$I$89,5,0)</f>
        <v>2.2168933355715128E-13</v>
      </c>
      <c r="BF159" s="14">
        <f t="shared" si="167"/>
        <v>3.0356532905768293E-12</v>
      </c>
      <c r="BG159" s="22">
        <f t="shared" si="168"/>
        <v>5.6732050703666821E-12</v>
      </c>
      <c r="BH159" s="62">
        <f t="shared" si="116"/>
        <v>293.333333333339</v>
      </c>
      <c r="BI159" s="62">
        <f ca="1">AVERAGE(OFFSET($BH$3,0,0,'Données projet'!$E$11+1,1))-AVERAGE(OFFSET($H$3,0,0,'Données projet'!$E$11+1,1))</f>
        <v>314.33416150877952</v>
      </c>
      <c r="BJ159" s="62">
        <f t="shared" si="146"/>
        <v>283.48738729114024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26.869539348807429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26.869539348807429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2.8421709430404007E-14</v>
      </c>
      <c r="BZ159" s="14">
        <f>BY159*VLOOKUP('Données projet'!$B$12,Paramètres!$A$1:$I$89,3,0)*VLOOKUP('Données projet'!$B$12,Paramètres!$A$1:$I$89,5,0)</f>
        <v>2.0838797354372217E-14</v>
      </c>
      <c r="CA159" s="14">
        <f t="shared" si="170"/>
        <v>3.7575774393093487E-13</v>
      </c>
      <c r="CB159" s="22">
        <f t="shared" si="171"/>
        <v>6.9073897607190981E-13</v>
      </c>
      <c r="CC159" s="62">
        <f t="shared" si="119"/>
        <v>293.333333333334</v>
      </c>
      <c r="CD159" s="62">
        <f ca="1">AVERAGE(OFFSET($CC$3,0,0,'Données projet'!$E$12+1,1))-AVERAGE(OFFSET($H$3,0,0,'Données projet'!$E$12+1,1))</f>
        <v>155.96038817644694</v>
      </c>
      <c r="CE159" s="62">
        <f t="shared" si="148"/>
        <v>225.49641371517163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10.313171822111705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10.313171822111705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5.6843418860808015E-14</v>
      </c>
      <c r="CU159" s="18">
        <f>CT159*VLOOKUP('Données projet'!$B$13,Paramètres!$A$1:$I$89,3,0)*VLOOKUP('Données projet'!$B$13,Paramètres!$A$1:$I$89,5,0)</f>
        <v>3.7243808037601412E-14</v>
      </c>
      <c r="CV159" s="14">
        <f t="shared" si="173"/>
        <v>6.2767589361185393E-13</v>
      </c>
      <c r="CW159" s="22">
        <f t="shared" si="174"/>
        <v>1.1580684803728015E-12</v>
      </c>
      <c r="CX159" s="62">
        <f t="shared" si="122"/>
        <v>293.33333333333445</v>
      </c>
      <c r="CY159" s="62">
        <f ca="1">AVERAGE(OFFSET($CX$3,0,0,'Données projet'!$E$13+1,1))-AVERAGE(OFFSET($H$3,0,0,'Données projet'!$E$13+1,1))</f>
        <v>184.06691966531622</v>
      </c>
      <c r="CZ159" s="62">
        <f t="shared" si="150"/>
        <v>269.61868559913404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8.9482821613595895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8.9482821613595895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-1.1368683772161603E-13</v>
      </c>
      <c r="DP159" s="18">
        <f>DO159*VLOOKUP('Données projet'!$B$14,Paramètres!$A$1:$I$89,3,0)*VLOOKUP('Données projet'!$B$14,Paramètres!$A$1:$I$89,5,0)</f>
        <v>-1.0995790944434703E-13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352.98835012800464</v>
      </c>
      <c r="DU159" s="62">
        <f t="shared" si="152"/>
        <v>244.45149244446094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50.76919192271572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50.76919192271572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-2.2737367544323206E-13</v>
      </c>
      <c r="O160" s="14">
        <f>N160*VLOOKUP('Données projet'!$B$9,Paramètres!$A$1:$I$89,3,0)*VLOOKUP('Données projet'!$B$9,Paramètres!$A$1:$I$89,5,0)</f>
        <v>-2.0572770154103635E-13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405.75542653954562</v>
      </c>
      <c r="T160" s="62">
        <f t="shared" si="142"/>
        <v>278.21741231699929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56.599388531843637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56.599388531843637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-2.8421709430404007E-14</v>
      </c>
      <c r="AJ160" s="14">
        <f>AI160*VLOOKUP('Données projet'!$B$10,Paramètres!$A$1:$I$89,3,0)*VLOOKUP('Données projet'!$B$10,Paramètres!$A$1:$I$89,5,0)</f>
        <v>-2.2168933355715127E-14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216.57715548138577</v>
      </c>
      <c r="AO160" s="62">
        <f t="shared" si="144"/>
        <v>131.89900255449828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29.691236344332964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29.691236344332964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2.8421709430404007E-13</v>
      </c>
      <c r="BE160" s="14">
        <f>BD160*VLOOKUP('Données projet'!$B$11,Paramètres!$A$1:$I$89,3,0)*VLOOKUP('Données projet'!$B$11,Paramètres!$A$1:$I$89,5,0)</f>
        <v>2.2168933355715128E-13</v>
      </c>
      <c r="BF160" s="14">
        <f t="shared" si="167"/>
        <v>3.0356532905768293E-12</v>
      </c>
      <c r="BG160" s="22">
        <f t="shared" si="168"/>
        <v>5.6732050703666821E-12</v>
      </c>
      <c r="BH160" s="62">
        <f t="shared" si="116"/>
        <v>293.333333333339</v>
      </c>
      <c r="BI160" s="62">
        <f ca="1">AVERAGE(OFFSET($BH$3,0,0,'Données projet'!$E$11+1,1))-AVERAGE(OFFSET($H$3,0,0,'Données projet'!$E$11+1,1))</f>
        <v>314.33416150877952</v>
      </c>
      <c r="BJ160" s="62">
        <f t="shared" si="146"/>
        <v>283.48738729114024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26.342644070978057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26.342644070978057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2.8421709430404007E-14</v>
      </c>
      <c r="BZ160" s="14">
        <f>BY160*VLOOKUP('Données projet'!$B$12,Paramètres!$A$1:$I$89,3,0)*VLOOKUP('Données projet'!$B$12,Paramètres!$A$1:$I$89,5,0)</f>
        <v>2.0838797354372217E-14</v>
      </c>
      <c r="CA160" s="14">
        <f t="shared" si="170"/>
        <v>3.7575774393093487E-13</v>
      </c>
      <c r="CB160" s="22">
        <f t="shared" si="171"/>
        <v>6.9073897607190981E-13</v>
      </c>
      <c r="CC160" s="62">
        <f t="shared" si="119"/>
        <v>293.333333333334</v>
      </c>
      <c r="CD160" s="62">
        <f ca="1">AVERAGE(OFFSET($CC$3,0,0,'Données projet'!$E$12+1,1))-AVERAGE(OFFSET($H$3,0,0,'Données projet'!$E$12+1,1))</f>
        <v>155.96038817644694</v>
      </c>
      <c r="CE160" s="62">
        <f t="shared" si="148"/>
        <v>225.49641371517163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10.11093681309378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10.11093681309378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5.6843418860808015E-14</v>
      </c>
      <c r="CU160" s="18">
        <f>CT160*VLOOKUP('Données projet'!$B$13,Paramètres!$A$1:$I$89,3,0)*VLOOKUP('Données projet'!$B$13,Paramètres!$A$1:$I$89,5,0)</f>
        <v>3.7243808037601412E-14</v>
      </c>
      <c r="CV160" s="14">
        <f t="shared" si="173"/>
        <v>6.2767589361185393E-13</v>
      </c>
      <c r="CW160" s="22">
        <f t="shared" si="174"/>
        <v>1.1580684803728015E-12</v>
      </c>
      <c r="CX160" s="62">
        <f t="shared" si="122"/>
        <v>293.33333333333445</v>
      </c>
      <c r="CY160" s="62">
        <f ca="1">AVERAGE(OFFSET($CX$3,0,0,'Données projet'!$E$13+1,1))-AVERAGE(OFFSET($H$3,0,0,'Données projet'!$E$13+1,1))</f>
        <v>184.06691966531622</v>
      </c>
      <c r="CZ160" s="62">
        <f t="shared" si="150"/>
        <v>269.61868559913404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8.772811806088523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8.772811806088523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-1.1368683772161603E-13</v>
      </c>
      <c r="DP160" s="18">
        <f>DO160*VLOOKUP('Données projet'!$B$14,Paramètres!$A$1:$I$89,3,0)*VLOOKUP('Données projet'!$B$14,Paramètres!$A$1:$I$89,5,0)</f>
        <v>-1.0995790944434703E-13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352.98835012800464</v>
      </c>
      <c r="DU160" s="62">
        <f t="shared" si="152"/>
        <v>244.45149244446094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49.773639035260686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49.773639035260686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-2.2737367544323206E-13</v>
      </c>
      <c r="O161" s="14">
        <f>N161*VLOOKUP('Données projet'!$B$9,Paramètres!$A$1:$I$89,3,0)*VLOOKUP('Données projet'!$B$9,Paramètres!$A$1:$I$89,5,0)</f>
        <v>-2.0572770154103635E-13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405.75542653954562</v>
      </c>
      <c r="T161" s="62">
        <f t="shared" si="142"/>
        <v>278.21741231699929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55.489509044952399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55.489509044952399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-2.8421709430404007E-14</v>
      </c>
      <c r="AJ161" s="14">
        <f>AI161*VLOOKUP('Données projet'!$B$10,Paramètres!$A$1:$I$89,3,0)*VLOOKUP('Données projet'!$B$10,Paramètres!$A$1:$I$89,5,0)</f>
        <v>-2.2168933355715127E-14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216.57715548138577</v>
      </c>
      <c r="AO161" s="62">
        <f t="shared" si="144"/>
        <v>131.89900255449828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29.109009309486563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29.109009309486563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2.8421709430404007E-13</v>
      </c>
      <c r="BE161" s="14">
        <f>BD161*VLOOKUP('Données projet'!$B$11,Paramètres!$A$1:$I$89,3,0)*VLOOKUP('Données projet'!$B$11,Paramètres!$A$1:$I$89,5,0)</f>
        <v>2.2168933355715128E-13</v>
      </c>
      <c r="BF161" s="14">
        <f t="shared" si="167"/>
        <v>3.0356532905768293E-12</v>
      </c>
      <c r="BG161" s="22">
        <f t="shared" si="168"/>
        <v>5.6732050703666821E-12</v>
      </c>
      <c r="BH161" s="62">
        <f t="shared" si="116"/>
        <v>293.333333333339</v>
      </c>
      <c r="BI161" s="62">
        <f ca="1">AVERAGE(OFFSET($BH$3,0,0,'Données projet'!$E$11+1,1))-AVERAGE(OFFSET($H$3,0,0,'Données projet'!$E$11+1,1))</f>
        <v>314.33416150877952</v>
      </c>
      <c r="BJ161" s="62">
        <f t="shared" si="146"/>
        <v>283.48738729114024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25.826080888172534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25.826080888172534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2.8421709430404007E-14</v>
      </c>
      <c r="BZ161" s="14">
        <f>BY161*VLOOKUP('Données projet'!$B$12,Paramètres!$A$1:$I$89,3,0)*VLOOKUP('Données projet'!$B$12,Paramètres!$A$1:$I$89,5,0)</f>
        <v>2.0838797354372217E-14</v>
      </c>
      <c r="CA161" s="14">
        <f t="shared" si="170"/>
        <v>3.7575774393093487E-13</v>
      </c>
      <c r="CB161" s="22">
        <f t="shared" si="171"/>
        <v>6.9073897607190981E-13</v>
      </c>
      <c r="CC161" s="62">
        <f t="shared" si="119"/>
        <v>293.333333333334</v>
      </c>
      <c r="CD161" s="62">
        <f ca="1">AVERAGE(OFFSET($CC$3,0,0,'Données projet'!$E$12+1,1))-AVERAGE(OFFSET($H$3,0,0,'Données projet'!$E$12+1,1))</f>
        <v>155.96038817644694</v>
      </c>
      <c r="CE161" s="62">
        <f t="shared" si="148"/>
        <v>225.49641371517163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9.91266750925152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9.91266750925152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5.6843418860808015E-14</v>
      </c>
      <c r="CU161" s="18">
        <f>CT161*VLOOKUP('Données projet'!$B$13,Paramètres!$A$1:$I$89,3,0)*VLOOKUP('Données projet'!$B$13,Paramètres!$A$1:$I$89,5,0)</f>
        <v>3.7243808037601412E-14</v>
      </c>
      <c r="CV161" s="14">
        <f t="shared" si="173"/>
        <v>6.2767589361185393E-13</v>
      </c>
      <c r="CW161" s="22">
        <f t="shared" si="174"/>
        <v>1.1580684803728015E-12</v>
      </c>
      <c r="CX161" s="62">
        <f t="shared" si="122"/>
        <v>293.33333333333445</v>
      </c>
      <c r="CY161" s="62">
        <f ca="1">AVERAGE(OFFSET($CX$3,0,0,'Données projet'!$E$13+1,1))-AVERAGE(OFFSET($H$3,0,0,'Données projet'!$E$13+1,1))</f>
        <v>184.06691966531622</v>
      </c>
      <c r="CZ161" s="62">
        <f t="shared" si="150"/>
        <v>269.61868559913404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8.6007823174579734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8.6007823174579734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-1.1368683772161603E-13</v>
      </c>
      <c r="DP161" s="18">
        <f>DO161*VLOOKUP('Données projet'!$B$14,Paramètres!$A$1:$I$89,3,0)*VLOOKUP('Données projet'!$B$14,Paramètres!$A$1:$I$89,5,0)</f>
        <v>-1.0995790944434703E-13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352.98835012800464</v>
      </c>
      <c r="DU161" s="62">
        <f t="shared" si="152"/>
        <v>244.45149244446094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48.797608332701344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48.797608332701344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-2.2737367544323206E-13</v>
      </c>
      <c r="O162" s="14">
        <f>N162*VLOOKUP('Données projet'!$B$9,Paramètres!$A$1:$I$89,3,0)*VLOOKUP('Données projet'!$B$9,Paramètres!$A$1:$I$89,5,0)</f>
        <v>-2.0572770154103635E-13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405.75542653954562</v>
      </c>
      <c r="T162" s="62">
        <f t="shared" si="142"/>
        <v>278.21741231699929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54.40139361783946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54.40139361783946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-2.8421709430404007E-14</v>
      </c>
      <c r="AJ162" s="14">
        <f>AI162*VLOOKUP('Données projet'!$B$10,Paramètres!$A$1:$I$89,3,0)*VLOOKUP('Données projet'!$B$10,Paramètres!$A$1:$I$89,5,0)</f>
        <v>-2.2168933355715127E-14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216.57715548138577</v>
      </c>
      <c r="AO162" s="62">
        <f t="shared" si="144"/>
        <v>131.89900255449828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28.538199391670076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28.538199391670076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2.8421709430404007E-13</v>
      </c>
      <c r="BE162" s="14">
        <f>BD162*VLOOKUP('Données projet'!$B$11,Paramètres!$A$1:$I$89,3,0)*VLOOKUP('Données projet'!$B$11,Paramètres!$A$1:$I$89,5,0)</f>
        <v>2.2168933355715128E-13</v>
      </c>
      <c r="BF162" s="14">
        <f t="shared" si="167"/>
        <v>3.0356532905768293E-12</v>
      </c>
      <c r="BG162" s="22">
        <f t="shared" si="168"/>
        <v>5.6732050703666821E-12</v>
      </c>
      <c r="BH162" s="62">
        <f t="shared" si="116"/>
        <v>293.333333333339</v>
      </c>
      <c r="BI162" s="62">
        <f ca="1">AVERAGE(OFFSET($BH$3,0,0,'Données projet'!$E$11+1,1))-AVERAGE(OFFSET($H$3,0,0,'Données projet'!$E$11+1,1))</f>
        <v>314.33416150877952</v>
      </c>
      <c r="BJ162" s="62">
        <f t="shared" si="146"/>
        <v>283.48738729114024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25.319647194309397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25.319647194309397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2.8421709430404007E-14</v>
      </c>
      <c r="BZ162" s="14">
        <f>BY162*VLOOKUP('Données projet'!$B$12,Paramètres!$A$1:$I$89,3,0)*VLOOKUP('Données projet'!$B$12,Paramètres!$A$1:$I$89,5,0)</f>
        <v>2.0838797354372217E-14</v>
      </c>
      <c r="CA162" s="14">
        <f t="shared" si="170"/>
        <v>3.7575774393093487E-13</v>
      </c>
      <c r="CB162" s="22">
        <f t="shared" si="171"/>
        <v>6.9073897607190981E-13</v>
      </c>
      <c r="CC162" s="62">
        <f t="shared" si="119"/>
        <v>293.333333333334</v>
      </c>
      <c r="CD162" s="62">
        <f ca="1">AVERAGE(OFFSET($CC$3,0,0,'Données projet'!$E$12+1,1))-AVERAGE(OFFSET($H$3,0,0,'Données projet'!$E$12+1,1))</f>
        <v>155.96038817644694</v>
      </c>
      <c r="CE162" s="62">
        <f t="shared" si="148"/>
        <v>225.49641371517163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9.7182861455252727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9.7182861455252727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5.6843418860808015E-14</v>
      </c>
      <c r="CU162" s="18">
        <f>CT162*VLOOKUP('Données projet'!$B$13,Paramètres!$A$1:$I$89,3,0)*VLOOKUP('Données projet'!$B$13,Paramètres!$A$1:$I$89,5,0)</f>
        <v>3.7243808037601412E-14</v>
      </c>
      <c r="CV162" s="14">
        <f t="shared" si="173"/>
        <v>6.2767589361185393E-13</v>
      </c>
      <c r="CW162" s="22">
        <f t="shared" si="174"/>
        <v>1.1580684803728015E-12</v>
      </c>
      <c r="CX162" s="62">
        <f t="shared" si="122"/>
        <v>293.33333333333445</v>
      </c>
      <c r="CY162" s="62">
        <f ca="1">AVERAGE(OFFSET($CX$3,0,0,'Données projet'!$E$13+1,1))-AVERAGE(OFFSET($H$3,0,0,'Données projet'!$E$13+1,1))</f>
        <v>184.06691966531622</v>
      </c>
      <c r="CZ162" s="62">
        <f t="shared" si="150"/>
        <v>269.61868559913404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8.4321262221718403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8.4321262221718403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-1.1368683772161603E-13</v>
      </c>
      <c r="DP162" s="18">
        <f>DO162*VLOOKUP('Données projet'!$B$14,Paramètres!$A$1:$I$89,3,0)*VLOOKUP('Données projet'!$B$14,Paramètres!$A$1:$I$89,5,0)</f>
        <v>-1.0995790944434703E-13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352.98835012800464</v>
      </c>
      <c r="DU162" s="62">
        <f t="shared" si="152"/>
        <v>244.45149244446094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47.840716996899239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47.840716996899239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-2.2737367544323206E-13</v>
      </c>
      <c r="O163" s="14">
        <f>N163*VLOOKUP('Données projet'!$B$9,Paramètres!$A$1:$I$89,3,0)*VLOOKUP('Données projet'!$B$9,Paramètres!$A$1:$I$89,5,0)</f>
        <v>-2.0572770154103635E-13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405.75542653954562</v>
      </c>
      <c r="T163" s="62">
        <f t="shared" si="142"/>
        <v>278.21741231699929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53.334615470567329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53.334615470567329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-2.8421709430404007E-14</v>
      </c>
      <c r="AJ163" s="14">
        <f>AI163*VLOOKUP('Données projet'!$B$10,Paramètres!$A$1:$I$89,3,0)*VLOOKUP('Données projet'!$B$10,Paramètres!$A$1:$I$89,5,0)</f>
        <v>-2.2168933355715127E-14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216.57715548138577</v>
      </c>
      <c r="AO163" s="62">
        <f t="shared" si="144"/>
        <v>131.89900255449828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27.978582708182298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27.978582708182298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2.8421709430404007E-13</v>
      </c>
      <c r="BE163" s="14">
        <f>BD163*VLOOKUP('Données projet'!$B$11,Paramètres!$A$1:$I$89,3,0)*VLOOKUP('Données projet'!$B$11,Paramètres!$A$1:$I$89,5,0)</f>
        <v>2.2168933355715128E-13</v>
      </c>
      <c r="BF163" s="14">
        <f t="shared" si="167"/>
        <v>3.0356532905768293E-12</v>
      </c>
      <c r="BG163" s="22">
        <f t="shared" si="168"/>
        <v>5.6732050703666821E-12</v>
      </c>
      <c r="BH163" s="62">
        <f t="shared" si="116"/>
        <v>293.333333333339</v>
      </c>
      <c r="BI163" s="62">
        <f ca="1">AVERAGE(OFFSET($BH$3,0,0,'Données projet'!$E$11+1,1))-AVERAGE(OFFSET($H$3,0,0,'Données projet'!$E$11+1,1))</f>
        <v>314.33416150877952</v>
      </c>
      <c r="BJ163" s="62">
        <f t="shared" si="146"/>
        <v>283.48738729114024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24.823144356288864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24.823144356288864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2.8421709430404007E-14</v>
      </c>
      <c r="BZ163" s="14">
        <f>BY163*VLOOKUP('Données projet'!$B$12,Paramètres!$A$1:$I$89,3,0)*VLOOKUP('Données projet'!$B$12,Paramètres!$A$1:$I$89,5,0)</f>
        <v>2.0838797354372217E-14</v>
      </c>
      <c r="CA163" s="14">
        <f t="shared" si="170"/>
        <v>3.7575774393093487E-13</v>
      </c>
      <c r="CB163" s="22">
        <f t="shared" si="171"/>
        <v>6.9073897607190981E-13</v>
      </c>
      <c r="CC163" s="62">
        <f t="shared" si="119"/>
        <v>293.333333333334</v>
      </c>
      <c r="CD163" s="62">
        <f ca="1">AVERAGE(OFFSET($CC$3,0,0,'Données projet'!$E$12+1,1))-AVERAGE(OFFSET($H$3,0,0,'Données projet'!$E$12+1,1))</f>
        <v>155.96038817644694</v>
      </c>
      <c r="CE163" s="62">
        <f t="shared" si="148"/>
        <v>225.49641371517163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9.5277164817807716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9.5277164817807716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5.6843418860808015E-14</v>
      </c>
      <c r="CU163" s="18">
        <f>CT163*VLOOKUP('Données projet'!$B$13,Paramètres!$A$1:$I$89,3,0)*VLOOKUP('Données projet'!$B$13,Paramètres!$A$1:$I$89,5,0)</f>
        <v>3.7243808037601412E-14</v>
      </c>
      <c r="CV163" s="14">
        <f t="shared" si="173"/>
        <v>6.2767589361185393E-13</v>
      </c>
      <c r="CW163" s="22">
        <f t="shared" si="174"/>
        <v>1.1580684803728015E-12</v>
      </c>
      <c r="CX163" s="62">
        <f t="shared" si="122"/>
        <v>293.33333333333445</v>
      </c>
      <c r="CY163" s="62">
        <f ca="1">AVERAGE(OFFSET($CX$3,0,0,'Données projet'!$E$13+1,1))-AVERAGE(OFFSET($H$3,0,0,'Données projet'!$E$13+1,1))</f>
        <v>184.06691966531622</v>
      </c>
      <c r="CZ163" s="62">
        <f t="shared" si="150"/>
        <v>269.61868559913404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8.266777370044208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8.266777370044208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-1.1368683772161603E-13</v>
      </c>
      <c r="DP163" s="18">
        <f>DO163*VLOOKUP('Données projet'!$B$14,Paramètres!$A$1:$I$89,3,0)*VLOOKUP('Données projet'!$B$14,Paramètres!$A$1:$I$89,5,0)</f>
        <v>-1.0995790944434703E-13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352.98835012800464</v>
      </c>
      <c r="DU163" s="62">
        <f t="shared" si="152"/>
        <v>244.45149244446094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46.902589716546132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46.902589716546132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-2.2737367544323206E-13</v>
      </c>
      <c r="O164" s="14">
        <f>N164*VLOOKUP('Données projet'!$B$9,Paramètres!$A$1:$I$89,3,0)*VLOOKUP('Données projet'!$B$9,Paramètres!$A$1:$I$89,5,0)</f>
        <v>-2.0572770154103635E-13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405.75542653954562</v>
      </c>
      <c r="T164" s="62">
        <f t="shared" si="142"/>
        <v>278.21741231699929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52.288756192092784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52.288756192092784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-2.8421709430404007E-14</v>
      </c>
      <c r="AJ164" s="14">
        <f>AI164*VLOOKUP('Données projet'!$B$10,Paramètres!$A$1:$I$89,3,0)*VLOOKUP('Données projet'!$B$10,Paramètres!$A$1:$I$89,5,0)</f>
        <v>-2.2168933355715127E-14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216.57715548138577</v>
      </c>
      <c r="AO164" s="62">
        <f t="shared" si="144"/>
        <v>131.89900255449828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27.429939766525241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27.429939766525241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2.8421709430404007E-13</v>
      </c>
      <c r="BE164" s="14">
        <f>BD164*VLOOKUP('Données projet'!$B$11,Paramètres!$A$1:$I$89,3,0)*VLOOKUP('Données projet'!$B$11,Paramètres!$A$1:$I$89,5,0)</f>
        <v>2.2168933355715128E-13</v>
      </c>
      <c r="BF164" s="14">
        <f t="shared" si="167"/>
        <v>3.0356532905768293E-12</v>
      </c>
      <c r="BG164" s="22">
        <f t="shared" si="168"/>
        <v>5.6732050703666821E-12</v>
      </c>
      <c r="BH164" s="62">
        <f t="shared" si="116"/>
        <v>293.333333333339</v>
      </c>
      <c r="BI164" s="62">
        <f ca="1">AVERAGE(OFFSET($BH$3,0,0,'Données projet'!$E$11+1,1))-AVERAGE(OFFSET($H$3,0,0,'Données projet'!$E$11+1,1))</f>
        <v>314.33416150877952</v>
      </c>
      <c r="BJ164" s="62">
        <f t="shared" si="146"/>
        <v>283.48738729114024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24.336377636085086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24.336377636085086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2.8421709430404007E-14</v>
      </c>
      <c r="BZ164" s="14">
        <f>BY164*VLOOKUP('Données projet'!$B$12,Paramètres!$A$1:$I$89,3,0)*VLOOKUP('Données projet'!$B$12,Paramètres!$A$1:$I$89,5,0)</f>
        <v>2.0838797354372217E-14</v>
      </c>
      <c r="CA164" s="14">
        <f t="shared" si="170"/>
        <v>3.7575774393093487E-13</v>
      </c>
      <c r="CB164" s="22">
        <f t="shared" si="171"/>
        <v>6.9073897607190981E-13</v>
      </c>
      <c r="CC164" s="62">
        <f t="shared" si="119"/>
        <v>293.333333333334</v>
      </c>
      <c r="CD164" s="62">
        <f ca="1">AVERAGE(OFFSET($CC$3,0,0,'Données projet'!$E$12+1,1))-AVERAGE(OFFSET($H$3,0,0,'Données projet'!$E$12+1,1))</f>
        <v>155.96038817644694</v>
      </c>
      <c r="CE164" s="62">
        <f t="shared" si="148"/>
        <v>225.49641371517163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9.3408837729062828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9.3408837729062828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5.6843418860808015E-14</v>
      </c>
      <c r="CU164" s="18">
        <f>CT164*VLOOKUP('Données projet'!$B$13,Paramètres!$A$1:$I$89,3,0)*VLOOKUP('Données projet'!$B$13,Paramètres!$A$1:$I$89,5,0)</f>
        <v>3.7243808037601412E-14</v>
      </c>
      <c r="CV164" s="14">
        <f t="shared" si="173"/>
        <v>6.2767589361185393E-13</v>
      </c>
      <c r="CW164" s="22">
        <f t="shared" si="174"/>
        <v>1.1580684803728015E-12</v>
      </c>
      <c r="CX164" s="62">
        <f t="shared" si="122"/>
        <v>293.33333333333445</v>
      </c>
      <c r="CY164" s="62">
        <f ca="1">AVERAGE(OFFSET($CX$3,0,0,'Données projet'!$E$13+1,1))-AVERAGE(OFFSET($H$3,0,0,'Données projet'!$E$13+1,1))</f>
        <v>184.06691966531622</v>
      </c>
      <c r="CZ164" s="62">
        <f t="shared" si="150"/>
        <v>269.61868559913404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8.1046709080539578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8.1046709080539578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-1.1368683772161603E-13</v>
      </c>
      <c r="DP164" s="18">
        <f>DO164*VLOOKUP('Données projet'!$B$14,Paramètres!$A$1:$I$89,3,0)*VLOOKUP('Données projet'!$B$14,Paramètres!$A$1:$I$89,5,0)</f>
        <v>-1.0995790944434703E-13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352.98835012800464</v>
      </c>
      <c r="DU164" s="62">
        <f t="shared" si="152"/>
        <v>244.45149244446094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45.982858539959608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45.982858539959608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-2.2737367544323206E-13</v>
      </c>
      <c r="O165" s="14">
        <f>N165*VLOOKUP('Données projet'!$B$9,Paramètres!$A$1:$I$89,3,0)*VLOOKUP('Données projet'!$B$9,Paramètres!$A$1:$I$89,5,0)</f>
        <v>-2.0572770154103635E-13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405.75542653954562</v>
      </c>
      <c r="T165" s="62">
        <f t="shared" si="142"/>
        <v>278.21741231699929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51.26340557615795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51.26340557615795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-2.8421709430404007E-14</v>
      </c>
      <c r="AJ165" s="14">
        <f>AI165*VLOOKUP('Données projet'!$B$10,Paramètres!$A$1:$I$89,3,0)*VLOOKUP('Données projet'!$B$10,Paramètres!$A$1:$I$89,5,0)</f>
        <v>-2.2168933355715127E-14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216.57715548138577</v>
      </c>
      <c r="AO165" s="62">
        <f t="shared" si="144"/>
        <v>131.89900255449828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26.892055378314929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26.892055378314929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2.8421709430404007E-13</v>
      </c>
      <c r="BE165" s="14">
        <f>BD165*VLOOKUP('Données projet'!$B$11,Paramètres!$A$1:$I$89,3,0)*VLOOKUP('Données projet'!$B$11,Paramètres!$A$1:$I$89,5,0)</f>
        <v>2.2168933355715128E-13</v>
      </c>
      <c r="BF165" s="14">
        <f t="shared" si="167"/>
        <v>3.0356532905768293E-12</v>
      </c>
      <c r="BG165" s="22">
        <f t="shared" si="168"/>
        <v>5.6732050703666821E-12</v>
      </c>
      <c r="BH165" s="62">
        <f t="shared" si="116"/>
        <v>293.333333333339</v>
      </c>
      <c r="BI165" s="62">
        <f ca="1">AVERAGE(OFFSET($BH$3,0,0,'Données projet'!$E$11+1,1))-AVERAGE(OFFSET($H$3,0,0,'Données projet'!$E$11+1,1))</f>
        <v>314.33416150877952</v>
      </c>
      <c r="BJ165" s="62">
        <f t="shared" si="146"/>
        <v>283.48738729114024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23.859156114366119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23.859156114366119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2.8421709430404007E-14</v>
      </c>
      <c r="BZ165" s="14">
        <f>BY165*VLOOKUP('Données projet'!$B$12,Paramètres!$A$1:$I$89,3,0)*VLOOKUP('Données projet'!$B$12,Paramètres!$A$1:$I$89,5,0)</f>
        <v>2.0838797354372217E-14</v>
      </c>
      <c r="CA165" s="14">
        <f t="shared" si="170"/>
        <v>3.7575774393093487E-13</v>
      </c>
      <c r="CB165" s="22">
        <f t="shared" si="171"/>
        <v>6.9073897607190981E-13</v>
      </c>
      <c r="CC165" s="62">
        <f t="shared" si="119"/>
        <v>293.333333333334</v>
      </c>
      <c r="CD165" s="62">
        <f ca="1">AVERAGE(OFFSET($CC$3,0,0,'Données projet'!$E$12+1,1))-AVERAGE(OFFSET($H$3,0,0,'Données projet'!$E$12+1,1))</f>
        <v>155.96038817644694</v>
      </c>
      <c r="CE165" s="62">
        <f t="shared" si="148"/>
        <v>225.49641371517163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9.1577147394961234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9.1577147394961234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5.6843418860808015E-14</v>
      </c>
      <c r="CU165" s="18">
        <f>CT165*VLOOKUP('Données projet'!$B$13,Paramètres!$A$1:$I$89,3,0)*VLOOKUP('Données projet'!$B$13,Paramètres!$A$1:$I$89,5,0)</f>
        <v>3.7243808037601412E-14</v>
      </c>
      <c r="CV165" s="14">
        <f t="shared" si="173"/>
        <v>6.2767589361185393E-13</v>
      </c>
      <c r="CW165" s="22">
        <f t="shared" si="174"/>
        <v>1.1580684803728015E-12</v>
      </c>
      <c r="CX165" s="62">
        <f t="shared" si="122"/>
        <v>293.33333333333445</v>
      </c>
      <c r="CY165" s="62">
        <f ca="1">AVERAGE(OFFSET($CX$3,0,0,'Données projet'!$E$13+1,1))-AVERAGE(OFFSET($H$3,0,0,'Données projet'!$E$13+1,1))</f>
        <v>184.06691966531622</v>
      </c>
      <c r="CZ165" s="62">
        <f t="shared" si="150"/>
        <v>269.61868559913404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7.945743254908157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7.945743254908157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-1.1368683772161603E-13</v>
      </c>
      <c r="DP165" s="18">
        <f>DO165*VLOOKUP('Données projet'!$B$14,Paramètres!$A$1:$I$89,3,0)*VLOOKUP('Données projet'!$B$14,Paramètres!$A$1:$I$89,5,0)</f>
        <v>-1.0995790944434703E-13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352.98835012800464</v>
      </c>
      <c r="DU165" s="62">
        <f t="shared" si="152"/>
        <v>244.45149244446094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45.081162730765321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45.081162730765321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-2.2737367544323206E-13</v>
      </c>
      <c r="O166" s="14">
        <f>N166*VLOOKUP('Données projet'!$B$9,Paramètres!$A$1:$I$89,3,0)*VLOOKUP('Données projet'!$B$9,Paramètres!$A$1:$I$89,5,0)</f>
        <v>-2.0572770154103635E-13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405.75542653954562</v>
      </c>
      <c r="T166" s="62">
        <f t="shared" si="142"/>
        <v>278.21741231699929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50.258161460399478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50.258161460399478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-2.8421709430404007E-14</v>
      </c>
      <c r="AJ166" s="14">
        <f>AI166*VLOOKUP('Données projet'!$B$10,Paramètres!$A$1:$I$89,3,0)*VLOOKUP('Données projet'!$B$10,Paramètres!$A$1:$I$89,5,0)</f>
        <v>-2.2168933355715127E-14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216.57715548138577</v>
      </c>
      <c r="AO166" s="62">
        <f t="shared" si="144"/>
        <v>131.89900255449828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26.364718574880339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26.364718574880339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2.8421709430404007E-13</v>
      </c>
      <c r="BE166" s="14">
        <f>BD166*VLOOKUP('Données projet'!$B$11,Paramètres!$A$1:$I$89,3,0)*VLOOKUP('Données projet'!$B$11,Paramètres!$A$1:$I$89,5,0)</f>
        <v>2.2168933355715128E-13</v>
      </c>
      <c r="BF166" s="14">
        <f t="shared" si="167"/>
        <v>3.0356532905768293E-12</v>
      </c>
      <c r="BG166" s="22">
        <f t="shared" si="168"/>
        <v>5.6732050703666821E-12</v>
      </c>
      <c r="BH166" s="62">
        <f t="shared" si="116"/>
        <v>293.333333333339</v>
      </c>
      <c r="BI166" s="62">
        <f ca="1">AVERAGE(OFFSET($BH$3,0,0,'Données projet'!$E$11+1,1))-AVERAGE(OFFSET($H$3,0,0,'Données projet'!$E$11+1,1))</f>
        <v>314.33416150877952</v>
      </c>
      <c r="BJ166" s="62">
        <f t="shared" si="146"/>
        <v>283.48738729114024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23.391292615611675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23.391292615611675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2.8421709430404007E-14</v>
      </c>
      <c r="BZ166" s="14">
        <f>BY166*VLOOKUP('Données projet'!$B$12,Paramètres!$A$1:$I$89,3,0)*VLOOKUP('Données projet'!$B$12,Paramètres!$A$1:$I$89,5,0)</f>
        <v>2.0838797354372217E-14</v>
      </c>
      <c r="CA166" s="14">
        <f t="shared" si="170"/>
        <v>3.7575774393093487E-13</v>
      </c>
      <c r="CB166" s="22">
        <f t="shared" si="171"/>
        <v>6.9073897607190981E-13</v>
      </c>
      <c r="CC166" s="62">
        <f t="shared" si="119"/>
        <v>293.333333333334</v>
      </c>
      <c r="CD166" s="62">
        <f ca="1">AVERAGE(OFFSET($CC$3,0,0,'Données projet'!$E$12+1,1))-AVERAGE(OFFSET($H$3,0,0,'Données projet'!$E$12+1,1))</f>
        <v>155.96038817644694</v>
      </c>
      <c r="CE166" s="62">
        <f t="shared" si="148"/>
        <v>225.49641371517163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8.9781375391090581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8.9781375391090581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5.6843418860808015E-14</v>
      </c>
      <c r="CU166" s="18">
        <f>CT166*VLOOKUP('Données projet'!$B$13,Paramètres!$A$1:$I$89,3,0)*VLOOKUP('Données projet'!$B$13,Paramètres!$A$1:$I$89,5,0)</f>
        <v>3.7243808037601412E-14</v>
      </c>
      <c r="CV166" s="14">
        <f t="shared" si="173"/>
        <v>6.2767589361185393E-13</v>
      </c>
      <c r="CW166" s="22">
        <f t="shared" si="174"/>
        <v>1.1580684803728015E-12</v>
      </c>
      <c r="CX166" s="62">
        <f t="shared" si="122"/>
        <v>293.33333333333445</v>
      </c>
      <c r="CY166" s="62">
        <f ca="1">AVERAGE(OFFSET($CX$3,0,0,'Données projet'!$E$13+1,1))-AVERAGE(OFFSET($H$3,0,0,'Données projet'!$E$13+1,1))</f>
        <v>184.06691966531622</v>
      </c>
      <c r="CZ166" s="62">
        <f t="shared" si="150"/>
        <v>269.61868559913404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7.7899320761042485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7.7899320761042485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-1.1368683772161603E-13</v>
      </c>
      <c r="DP166" s="18">
        <f>DO166*VLOOKUP('Données projet'!$B$14,Paramètres!$A$1:$I$89,3,0)*VLOOKUP('Données projet'!$B$14,Paramètres!$A$1:$I$89,5,0)</f>
        <v>-1.0995790944434703E-13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352.98835012800464</v>
      </c>
      <c r="DU166" s="62">
        <f t="shared" si="152"/>
        <v>244.45149244446094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44.197148626409195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44.197148626409195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-2.2737367544323206E-13</v>
      </c>
      <c r="O167" s="14">
        <f>N167*VLOOKUP('Données projet'!$B$9,Paramètres!$A$1:$I$89,3,0)*VLOOKUP('Données projet'!$B$9,Paramètres!$A$1:$I$89,5,0)</f>
        <v>-2.0572770154103635E-13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405.75542653954562</v>
      </c>
      <c r="T167" s="62">
        <f t="shared" si="142"/>
        <v>278.21741231699929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49.272629568612658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49.272629568612658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-2.8421709430404007E-14</v>
      </c>
      <c r="AJ167" s="14">
        <f>AI167*VLOOKUP('Données projet'!$B$10,Paramètres!$A$1:$I$89,3,0)*VLOOKUP('Données projet'!$B$10,Paramètres!$A$1:$I$89,5,0)</f>
        <v>-2.2168933355715127E-14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216.57715548138577</v>
      </c>
      <c r="AO167" s="62">
        <f t="shared" si="144"/>
        <v>131.89900255449828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25.847722524517408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25.847722524517408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2.8421709430404007E-13</v>
      </c>
      <c r="BE167" s="14">
        <f>BD167*VLOOKUP('Données projet'!$B$11,Paramètres!$A$1:$I$89,3,0)*VLOOKUP('Données projet'!$B$11,Paramètres!$A$1:$I$89,5,0)</f>
        <v>2.2168933355715128E-13</v>
      </c>
      <c r="BF167" s="14">
        <f t="shared" si="167"/>
        <v>3.0356532905768293E-12</v>
      </c>
      <c r="BG167" s="22">
        <f t="shared" si="168"/>
        <v>5.6732050703666821E-12</v>
      </c>
      <c r="BH167" s="62">
        <f t="shared" si="116"/>
        <v>293.333333333339</v>
      </c>
      <c r="BI167" s="62">
        <f ca="1">AVERAGE(OFFSET($BH$3,0,0,'Données projet'!$E$11+1,1))-AVERAGE(OFFSET($H$3,0,0,'Données projet'!$E$11+1,1))</f>
        <v>314.33416150877952</v>
      </c>
      <c r="BJ167" s="62">
        <f t="shared" si="146"/>
        <v>283.48738729114024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22.932603634699248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22.932603634699248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2.8421709430404007E-14</v>
      </c>
      <c r="BZ167" s="14">
        <f>BY167*VLOOKUP('Données projet'!$B$12,Paramètres!$A$1:$I$89,3,0)*VLOOKUP('Données projet'!$B$12,Paramètres!$A$1:$I$89,5,0)</f>
        <v>2.0838797354372217E-14</v>
      </c>
      <c r="CA167" s="14">
        <f t="shared" si="170"/>
        <v>3.7575774393093487E-13</v>
      </c>
      <c r="CB167" s="22">
        <f t="shared" si="171"/>
        <v>6.9073897607190981E-13</v>
      </c>
      <c r="CC167" s="62">
        <f t="shared" si="119"/>
        <v>293.333333333334</v>
      </c>
      <c r="CD167" s="62">
        <f ca="1">AVERAGE(OFFSET($CC$3,0,0,'Données projet'!$E$12+1,1))-AVERAGE(OFFSET($H$3,0,0,'Données projet'!$E$12+1,1))</f>
        <v>155.96038817644694</v>
      </c>
      <c r="CE167" s="62">
        <f t="shared" si="148"/>
        <v>225.49641371517163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8.8020817380903065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8.8020817380903065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5.6843418860808015E-14</v>
      </c>
      <c r="CU167" s="18">
        <f>CT167*VLOOKUP('Données projet'!$B$13,Paramètres!$A$1:$I$89,3,0)*VLOOKUP('Données projet'!$B$13,Paramètres!$A$1:$I$89,5,0)</f>
        <v>3.7243808037601412E-14</v>
      </c>
      <c r="CV167" s="14">
        <f t="shared" si="173"/>
        <v>6.2767589361185393E-13</v>
      </c>
      <c r="CW167" s="22">
        <f t="shared" si="174"/>
        <v>1.1580684803728015E-12</v>
      </c>
      <c r="CX167" s="62">
        <f t="shared" si="122"/>
        <v>293.33333333333445</v>
      </c>
      <c r="CY167" s="62">
        <f ca="1">AVERAGE(OFFSET($CX$3,0,0,'Données projet'!$E$13+1,1))-AVERAGE(OFFSET($H$3,0,0,'Données projet'!$E$13+1,1))</f>
        <v>184.06691966531622</v>
      </c>
      <c r="CZ167" s="62">
        <f t="shared" si="150"/>
        <v>269.61868559913404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7.63717625948125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7.63717625948125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-1.1368683772161603E-13</v>
      </c>
      <c r="DP167" s="18">
        <f>DO167*VLOOKUP('Données projet'!$B$14,Paramètres!$A$1:$I$89,3,0)*VLOOKUP('Données projet'!$B$14,Paramètres!$A$1:$I$89,5,0)</f>
        <v>-1.0995790944434703E-13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352.98835012800464</v>
      </c>
      <c r="DU167" s="62">
        <f t="shared" si="152"/>
        <v>244.45149244446094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43.330469499444128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43.330469499444128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-2.2737367544323206E-13</v>
      </c>
      <c r="O168" s="14">
        <f>N168*VLOOKUP('Données projet'!$B$9,Paramètres!$A$1:$I$89,3,0)*VLOOKUP('Données projet'!$B$9,Paramètres!$A$1:$I$89,5,0)</f>
        <v>-2.0572770154103635E-13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405.75542653954562</v>
      </c>
      <c r="T168" s="62">
        <f t="shared" si="142"/>
        <v>278.21741231699929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48.306423356108681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48.306423356108681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-2.8421709430404007E-14</v>
      </c>
      <c r="AJ168" s="14">
        <f>AI168*VLOOKUP('Données projet'!$B$10,Paramètres!$A$1:$I$89,3,0)*VLOOKUP('Données projet'!$B$10,Paramètres!$A$1:$I$89,5,0)</f>
        <v>-2.2168933355715127E-14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216.57715548138577</v>
      </c>
      <c r="AO168" s="62">
        <f t="shared" si="144"/>
        <v>131.89900255449828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25.340864451365643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25.340864451365643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2.8421709430404007E-13</v>
      </c>
      <c r="BE168" s="14">
        <f>BD168*VLOOKUP('Données projet'!$B$11,Paramètres!$A$1:$I$89,3,0)*VLOOKUP('Données projet'!$B$11,Paramètres!$A$1:$I$89,5,0)</f>
        <v>2.2168933355715128E-13</v>
      </c>
      <c r="BF168" s="14">
        <f t="shared" si="167"/>
        <v>3.0356532905768293E-12</v>
      </c>
      <c r="BG168" s="22">
        <f t="shared" si="168"/>
        <v>5.6732050703666821E-12</v>
      </c>
      <c r="BH168" s="62">
        <f t="shared" si="116"/>
        <v>293.333333333339</v>
      </c>
      <c r="BI168" s="62">
        <f ca="1">AVERAGE(OFFSET($BH$3,0,0,'Données projet'!$E$11+1,1))-AVERAGE(OFFSET($H$3,0,0,'Données projet'!$E$11+1,1))</f>
        <v>314.33416150877952</v>
      </c>
      <c r="BJ168" s="62">
        <f t="shared" si="146"/>
        <v>283.48738729114024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22.482909264929862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22.482909264929862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2.8421709430404007E-14</v>
      </c>
      <c r="BZ168" s="14">
        <f>BY168*VLOOKUP('Données projet'!$B$12,Paramètres!$A$1:$I$89,3,0)*VLOOKUP('Données projet'!$B$12,Paramètres!$A$1:$I$89,5,0)</f>
        <v>2.0838797354372217E-14</v>
      </c>
      <c r="CA168" s="14">
        <f t="shared" si="170"/>
        <v>3.7575774393093487E-13</v>
      </c>
      <c r="CB168" s="22">
        <f t="shared" si="171"/>
        <v>6.9073897607190981E-13</v>
      </c>
      <c r="CC168" s="62">
        <f t="shared" si="119"/>
        <v>293.333333333334</v>
      </c>
      <c r="CD168" s="62">
        <f ca="1">AVERAGE(OFFSET($CC$3,0,0,'Données projet'!$E$12+1,1))-AVERAGE(OFFSET($H$3,0,0,'Données projet'!$E$12+1,1))</f>
        <v>155.96038817644694</v>
      </c>
      <c r="CE168" s="62">
        <f t="shared" si="148"/>
        <v>225.49641371517163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8.6294782839460975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8.6294782839460975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5.6843418860808015E-14</v>
      </c>
      <c r="CU168" s="18">
        <f>CT168*VLOOKUP('Données projet'!$B$13,Paramètres!$A$1:$I$89,3,0)*VLOOKUP('Données projet'!$B$13,Paramètres!$A$1:$I$89,5,0)</f>
        <v>3.7243808037601412E-14</v>
      </c>
      <c r="CV168" s="14">
        <f t="shared" si="173"/>
        <v>6.2767589361185393E-13</v>
      </c>
      <c r="CW168" s="22">
        <f t="shared" si="174"/>
        <v>1.1580684803728015E-12</v>
      </c>
      <c r="CX168" s="62">
        <f t="shared" si="122"/>
        <v>293.33333333333445</v>
      </c>
      <c r="CY168" s="62">
        <f ca="1">AVERAGE(OFFSET($CX$3,0,0,'Données projet'!$E$13+1,1))-AVERAGE(OFFSET($H$3,0,0,'Données projet'!$E$13+1,1))</f>
        <v>184.06691966531622</v>
      </c>
      <c r="CZ168" s="62">
        <f t="shared" si="150"/>
        <v>269.61868559913404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7.4874158912503805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7.4874158912503805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-1.1368683772161603E-13</v>
      </c>
      <c r="DP168" s="18">
        <f>DO168*VLOOKUP('Données projet'!$B$14,Paramètres!$A$1:$I$89,3,0)*VLOOKUP('Données projet'!$B$14,Paramètres!$A$1:$I$89,5,0)</f>
        <v>-1.0995790944434703E-13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352.98835012800464</v>
      </c>
      <c r="DU168" s="62">
        <f t="shared" si="152"/>
        <v>244.45149244446094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42.48078542153678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42.48078542153678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-2.2737367544323206E-13</v>
      </c>
      <c r="O169" s="14">
        <f>N169*VLOOKUP('Données projet'!$B$9,Paramètres!$A$1:$I$89,3,0)*VLOOKUP('Données projet'!$B$9,Paramètres!$A$1:$I$89,5,0)</f>
        <v>-2.0572770154103635E-13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405.75542653954562</v>
      </c>
      <c r="T169" s="62">
        <f t="shared" si="142"/>
        <v>278.21741231699929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47.35916385810431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47.35916385810431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-2.8421709430404007E-14</v>
      </c>
      <c r="AJ169" s="14">
        <f>AI169*VLOOKUP('Données projet'!$B$10,Paramètres!$A$1:$I$89,3,0)*VLOOKUP('Données projet'!$B$10,Paramètres!$A$1:$I$89,5,0)</f>
        <v>-2.2168933355715127E-14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216.57715548138577</v>
      </c>
      <c r="AO169" s="62">
        <f t="shared" si="144"/>
        <v>131.89900255449828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24.843945555875486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24.843945555875486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2.8421709430404007E-13</v>
      </c>
      <c r="BE169" s="14">
        <f>BD169*VLOOKUP('Données projet'!$B$11,Paramètres!$A$1:$I$89,3,0)*VLOOKUP('Données projet'!$B$11,Paramètres!$A$1:$I$89,5,0)</f>
        <v>2.2168933355715128E-13</v>
      </c>
      <c r="BF169" s="14">
        <f t="shared" si="167"/>
        <v>3.0356532905768293E-12</v>
      </c>
      <c r="BG169" s="22">
        <f t="shared" si="168"/>
        <v>5.6732050703666821E-12</v>
      </c>
      <c r="BH169" s="62">
        <f t="shared" si="116"/>
        <v>293.333333333339</v>
      </c>
      <c r="BI169" s="62">
        <f ca="1">AVERAGE(OFFSET($BH$3,0,0,'Données projet'!$E$11+1,1))-AVERAGE(OFFSET($H$3,0,0,'Données projet'!$E$11+1,1))</f>
        <v>314.33416150877952</v>
      </c>
      <c r="BJ169" s="62">
        <f t="shared" si="146"/>
        <v>283.48738729114024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22.042033127465171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22.042033127465171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2.8421709430404007E-14</v>
      </c>
      <c r="BZ169" s="14">
        <f>BY169*VLOOKUP('Données projet'!$B$12,Paramètres!$A$1:$I$89,3,0)*VLOOKUP('Données projet'!$B$12,Paramètres!$A$1:$I$89,5,0)</f>
        <v>2.0838797354372217E-14</v>
      </c>
      <c r="CA169" s="14">
        <f t="shared" si="170"/>
        <v>3.7575774393093487E-13</v>
      </c>
      <c r="CB169" s="22">
        <f t="shared" si="171"/>
        <v>6.9073897607190981E-13</v>
      </c>
      <c r="CC169" s="62">
        <f t="shared" si="119"/>
        <v>293.333333333334</v>
      </c>
      <c r="CD169" s="62">
        <f ca="1">AVERAGE(OFFSET($CC$3,0,0,'Données projet'!$E$12+1,1))-AVERAGE(OFFSET($H$3,0,0,'Données projet'!$E$12+1,1))</f>
        <v>155.96038817644694</v>
      </c>
      <c r="CE169" s="62">
        <f t="shared" si="148"/>
        <v>225.49641371517163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8.4602594782599443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8.4602594782599443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5.6843418860808015E-14</v>
      </c>
      <c r="CU169" s="18">
        <f>CT169*VLOOKUP('Données projet'!$B$13,Paramètres!$A$1:$I$89,3,0)*VLOOKUP('Données projet'!$B$13,Paramètres!$A$1:$I$89,5,0)</f>
        <v>3.7243808037601412E-14</v>
      </c>
      <c r="CV169" s="14">
        <f t="shared" si="173"/>
        <v>6.2767589361185393E-13</v>
      </c>
      <c r="CW169" s="22">
        <f t="shared" si="174"/>
        <v>1.1580684803728015E-12</v>
      </c>
      <c r="CX169" s="62">
        <f t="shared" si="122"/>
        <v>293.33333333333445</v>
      </c>
      <c r="CY169" s="62">
        <f ca="1">AVERAGE(OFFSET($CX$3,0,0,'Données projet'!$E$13+1,1))-AVERAGE(OFFSET($H$3,0,0,'Données projet'!$E$13+1,1))</f>
        <v>184.06691966531622</v>
      </c>
      <c r="CZ169" s="62">
        <f t="shared" si="150"/>
        <v>269.61868559913404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7.3405922324957134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7.3405922324957134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-1.1368683772161603E-13</v>
      </c>
      <c r="DP169" s="18">
        <f>DO169*VLOOKUP('Données projet'!$B$14,Paramètres!$A$1:$I$89,3,0)*VLOOKUP('Données projet'!$B$14,Paramètres!$A$1:$I$89,5,0)</f>
        <v>-1.0995790944434703E-13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352.98835012800464</v>
      </c>
      <c r="DU169" s="62">
        <f t="shared" si="152"/>
        <v>244.45149244446094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41.64776313014108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41.64776313014108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-2.2737367544323206E-13</v>
      </c>
      <c r="O170" s="14">
        <f>N170*VLOOKUP('Données projet'!$B$9,Paramètres!$A$1:$I$89,3,0)*VLOOKUP('Données projet'!$B$9,Paramètres!$A$1:$I$89,5,0)</f>
        <v>-2.0572770154103635E-13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405.75542653954562</v>
      </c>
      <c r="T170" s="62">
        <f t="shared" si="142"/>
        <v>278.21741231699929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46.430479541084559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46.430479541084559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-2.8421709430404007E-14</v>
      </c>
      <c r="AJ170" s="14">
        <f>AI170*VLOOKUP('Données projet'!$B$10,Paramètres!$A$1:$I$89,3,0)*VLOOKUP('Données projet'!$B$10,Paramètres!$A$1:$I$89,5,0)</f>
        <v>-2.2168933355715127E-14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216.57715548138577</v>
      </c>
      <c r="AO170" s="62">
        <f t="shared" si="144"/>
        <v>131.89900255449828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24.356770936835293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24.356770936835293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2.8421709430404007E-13</v>
      </c>
      <c r="BE170" s="14">
        <f>BD170*VLOOKUP('Données projet'!$B$11,Paramètres!$A$1:$I$89,3,0)*VLOOKUP('Données projet'!$B$11,Paramètres!$A$1:$I$89,5,0)</f>
        <v>2.2168933355715128E-13</v>
      </c>
      <c r="BF170" s="14">
        <f t="shared" si="167"/>
        <v>3.0356532905768293E-12</v>
      </c>
      <c r="BG170" s="22">
        <f t="shared" si="168"/>
        <v>5.6732050703666821E-12</v>
      </c>
      <c r="BH170" s="62">
        <f t="shared" si="116"/>
        <v>293.333333333339</v>
      </c>
      <c r="BI170" s="62">
        <f ca="1">AVERAGE(OFFSET($BH$3,0,0,'Données projet'!$E$11+1,1))-AVERAGE(OFFSET($H$3,0,0,'Données projet'!$E$11+1,1))</f>
        <v>314.33416150877952</v>
      </c>
      <c r="BJ170" s="62">
        <f t="shared" si="146"/>
        <v>283.48738729114024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21.609802302148271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21.609802302148271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2.8421709430404007E-14</v>
      </c>
      <c r="BZ170" s="14">
        <f>BY170*VLOOKUP('Données projet'!$B$12,Paramètres!$A$1:$I$89,3,0)*VLOOKUP('Données projet'!$B$12,Paramètres!$A$1:$I$89,5,0)</f>
        <v>2.0838797354372217E-14</v>
      </c>
      <c r="CA170" s="14">
        <f t="shared" si="170"/>
        <v>3.7575774393093487E-13</v>
      </c>
      <c r="CB170" s="22">
        <f t="shared" si="171"/>
        <v>6.9073897607190981E-13</v>
      </c>
      <c r="CC170" s="62">
        <f t="shared" si="119"/>
        <v>293.333333333334</v>
      </c>
      <c r="CD170" s="62">
        <f ca="1">AVERAGE(OFFSET($CC$3,0,0,'Données projet'!$E$12+1,1))-AVERAGE(OFFSET($H$3,0,0,'Données projet'!$E$12+1,1))</f>
        <v>155.96038817644694</v>
      </c>
      <c r="CE170" s="62">
        <f t="shared" si="148"/>
        <v>225.49641371517163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8.2943589501400155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8.2943589501400155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5.6843418860808015E-14</v>
      </c>
      <c r="CU170" s="18">
        <f>CT170*VLOOKUP('Données projet'!$B$13,Paramètres!$A$1:$I$89,3,0)*VLOOKUP('Données projet'!$B$13,Paramètres!$A$1:$I$89,5,0)</f>
        <v>3.7243808037601412E-14</v>
      </c>
      <c r="CV170" s="14">
        <f t="shared" si="173"/>
        <v>6.2767589361185393E-13</v>
      </c>
      <c r="CW170" s="22">
        <f t="shared" si="174"/>
        <v>1.1580684803728015E-12</v>
      </c>
      <c r="CX170" s="62">
        <f t="shared" si="122"/>
        <v>293.33333333333445</v>
      </c>
      <c r="CY170" s="62">
        <f ca="1">AVERAGE(OFFSET($CX$3,0,0,'Données projet'!$E$13+1,1))-AVERAGE(OFFSET($H$3,0,0,'Données projet'!$E$13+1,1))</f>
        <v>184.06691966531622</v>
      </c>
      <c r="CZ170" s="62">
        <f t="shared" si="150"/>
        <v>269.61868559913404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7.1966476961356358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7.1966476961356358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-1.1368683772161603E-13</v>
      </c>
      <c r="DP170" s="18">
        <f>DO170*VLOOKUP('Données projet'!$B$14,Paramètres!$A$1:$I$89,3,0)*VLOOKUP('Données projet'!$B$14,Paramètres!$A$1:$I$89,5,0)</f>
        <v>-1.0995790944434703E-13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352.98835012800464</v>
      </c>
      <c r="DU170" s="62">
        <f t="shared" si="152"/>
        <v>244.45149244446094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40.831075897786221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40.831075897786221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-2.2737367544323206E-13</v>
      </c>
      <c r="O171" s="14">
        <f>N171*VLOOKUP('Données projet'!$B$9,Paramètres!$A$1:$I$89,3,0)*VLOOKUP('Données projet'!$B$9,Paramètres!$A$1:$I$89,5,0)</f>
        <v>-2.0572770154103635E-13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405.75542653954562</v>
      </c>
      <c r="T171" s="62">
        <f t="shared" si="142"/>
        <v>278.21741231699929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45.520006157080061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45.520006157080061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-2.8421709430404007E-14</v>
      </c>
      <c r="AJ171" s="14">
        <f>AI171*VLOOKUP('Données projet'!$B$10,Paramètres!$A$1:$I$89,3,0)*VLOOKUP('Données projet'!$B$10,Paramètres!$A$1:$I$89,5,0)</f>
        <v>-2.2168933355715127E-14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216.57715548138577</v>
      </c>
      <c r="AO171" s="62">
        <f t="shared" si="144"/>
        <v>131.89900255449828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23.879149514927299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23.879149514927299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2.8421709430404007E-13</v>
      </c>
      <c r="BE171" s="14">
        <f>BD171*VLOOKUP('Données projet'!$B$11,Paramètres!$A$1:$I$89,3,0)*VLOOKUP('Données projet'!$B$11,Paramètres!$A$1:$I$89,5,0)</f>
        <v>2.2168933355715128E-13</v>
      </c>
      <c r="BF171" s="14">
        <f t="shared" si="167"/>
        <v>3.0356532905768293E-12</v>
      </c>
      <c r="BG171" s="22">
        <f t="shared" si="168"/>
        <v>5.6732050703666821E-12</v>
      </c>
      <c r="BH171" s="62">
        <f t="shared" si="116"/>
        <v>293.333333333339</v>
      </c>
      <c r="BI171" s="62">
        <f ca="1">AVERAGE(OFFSET($BH$3,0,0,'Données projet'!$E$11+1,1))-AVERAGE(OFFSET($H$3,0,0,'Données projet'!$E$11+1,1))</f>
        <v>314.33416150877952</v>
      </c>
      <c r="BJ171" s="62">
        <f t="shared" si="146"/>
        <v>283.48738729114024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21.186047259681065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21.186047259681065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2.8421709430404007E-14</v>
      </c>
      <c r="BZ171" s="14">
        <f>BY171*VLOOKUP('Données projet'!$B$12,Paramètres!$A$1:$I$89,3,0)*VLOOKUP('Données projet'!$B$12,Paramètres!$A$1:$I$89,5,0)</f>
        <v>2.0838797354372217E-14</v>
      </c>
      <c r="CA171" s="14">
        <f t="shared" si="170"/>
        <v>3.7575774393093487E-13</v>
      </c>
      <c r="CB171" s="22">
        <f t="shared" si="171"/>
        <v>6.9073897607190981E-13</v>
      </c>
      <c r="CC171" s="62">
        <f t="shared" si="119"/>
        <v>293.333333333334</v>
      </c>
      <c r="CD171" s="62">
        <f ca="1">AVERAGE(OFFSET($CC$3,0,0,'Données projet'!$E$12+1,1))-AVERAGE(OFFSET($H$3,0,0,'Données projet'!$E$12+1,1))</f>
        <v>155.96038817644694</v>
      </c>
      <c r="CE171" s="62">
        <f t="shared" si="148"/>
        <v>225.49641371517163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8.1317116301871888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8.1317116301871888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5.6843418860808015E-14</v>
      </c>
      <c r="CU171" s="18">
        <f>CT171*VLOOKUP('Données projet'!$B$13,Paramètres!$A$1:$I$89,3,0)*VLOOKUP('Données projet'!$B$13,Paramètres!$A$1:$I$89,5,0)</f>
        <v>3.7243808037601412E-14</v>
      </c>
      <c r="CV171" s="14">
        <f t="shared" si="173"/>
        <v>6.2767589361185393E-13</v>
      </c>
      <c r="CW171" s="22">
        <f t="shared" si="174"/>
        <v>1.1580684803728015E-12</v>
      </c>
      <c r="CX171" s="62">
        <f t="shared" si="122"/>
        <v>293.33333333333445</v>
      </c>
      <c r="CY171" s="62">
        <f ca="1">AVERAGE(OFFSET($CX$3,0,0,'Données projet'!$E$13+1,1))-AVERAGE(OFFSET($H$3,0,0,'Données projet'!$E$13+1,1))</f>
        <v>184.06691966531622</v>
      </c>
      <c r="CZ171" s="62">
        <f t="shared" si="150"/>
        <v>269.61868559913404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7.0555258243360814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7.0555258243360814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-1.1368683772161603E-13</v>
      </c>
      <c r="DP171" s="18">
        <f>DO171*VLOOKUP('Données projet'!$B$14,Paramètres!$A$1:$I$89,3,0)*VLOOKUP('Données projet'!$B$14,Paramètres!$A$1:$I$89,5,0)</f>
        <v>-1.0995790944434703E-13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352.98835012800464</v>
      </c>
      <c r="DU171" s="62">
        <f t="shared" si="152"/>
        <v>244.45149244446094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40.030403403927814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40.030403403927814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-2.2737367544323206E-13</v>
      </c>
      <c r="O172" s="14">
        <f>N172*VLOOKUP('Données projet'!$B$9,Paramètres!$A$1:$I$89,3,0)*VLOOKUP('Données projet'!$B$9,Paramètres!$A$1:$I$89,5,0)</f>
        <v>-2.0572770154103635E-13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405.75542653954562</v>
      </c>
      <c r="T172" s="62">
        <f t="shared" si="142"/>
        <v>278.21741231699929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44.627386600801962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44.627386600801962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-2.8421709430404007E-14</v>
      </c>
      <c r="AJ172" s="14">
        <f>AI172*VLOOKUP('Données projet'!$B$10,Paramètres!$A$1:$I$89,3,0)*VLOOKUP('Données projet'!$B$10,Paramètres!$A$1:$I$89,5,0)</f>
        <v>-2.2168933355715127E-14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216.57715548138577</v>
      </c>
      <c r="AO172" s="62">
        <f t="shared" si="144"/>
        <v>131.89900255449828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23.410893957782619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23.410893957782619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2.8421709430404007E-13</v>
      </c>
      <c r="BE172" s="14">
        <f>BD172*VLOOKUP('Données projet'!$B$11,Paramètres!$A$1:$I$89,3,0)*VLOOKUP('Données projet'!$B$11,Paramètres!$A$1:$I$89,5,0)</f>
        <v>2.2168933355715128E-13</v>
      </c>
      <c r="BF172" s="14">
        <f t="shared" si="167"/>
        <v>3.0356532905768293E-12</v>
      </c>
      <c r="BG172" s="22">
        <f t="shared" si="168"/>
        <v>5.6732050703666821E-12</v>
      </c>
      <c r="BH172" s="62">
        <f t="shared" si="116"/>
        <v>293.333333333339</v>
      </c>
      <c r="BI172" s="62">
        <f ca="1">AVERAGE(OFFSET($BH$3,0,0,'Données projet'!$E$11+1,1))-AVERAGE(OFFSET($H$3,0,0,'Données projet'!$E$11+1,1))</f>
        <v>314.33416150877952</v>
      </c>
      <c r="BJ172" s="62">
        <f t="shared" si="146"/>
        <v>283.48738729114024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20.770601795131586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20.770601795131586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2.8421709430404007E-14</v>
      </c>
      <c r="BZ172" s="14">
        <f>BY172*VLOOKUP('Données projet'!$B$12,Paramètres!$A$1:$I$89,3,0)*VLOOKUP('Données projet'!$B$12,Paramètres!$A$1:$I$89,5,0)</f>
        <v>2.0838797354372217E-14</v>
      </c>
      <c r="CA172" s="14">
        <f t="shared" si="170"/>
        <v>3.7575774393093487E-13</v>
      </c>
      <c r="CB172" s="22">
        <f t="shared" si="171"/>
        <v>6.9073897607190981E-13</v>
      </c>
      <c r="CC172" s="62">
        <f t="shared" si="119"/>
        <v>293.333333333334</v>
      </c>
      <c r="CD172" s="62">
        <f ca="1">AVERAGE(OFFSET($CC$3,0,0,'Données projet'!$E$12+1,1))-AVERAGE(OFFSET($H$3,0,0,'Données projet'!$E$12+1,1))</f>
        <v>155.96038817644694</v>
      </c>
      <c r="CE172" s="62">
        <f t="shared" si="148"/>
        <v>225.49641371517163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7.9722537249735677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7.9722537249735677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5.6843418860808015E-14</v>
      </c>
      <c r="CU172" s="18">
        <f>CT172*VLOOKUP('Données projet'!$B$13,Paramètres!$A$1:$I$89,3,0)*VLOOKUP('Données projet'!$B$13,Paramètres!$A$1:$I$89,5,0)</f>
        <v>3.7243808037601412E-14</v>
      </c>
      <c r="CV172" s="14">
        <f t="shared" si="173"/>
        <v>6.2767589361185393E-13</v>
      </c>
      <c r="CW172" s="22">
        <f t="shared" si="174"/>
        <v>1.1580684803728015E-12</v>
      </c>
      <c r="CX172" s="62">
        <f t="shared" si="122"/>
        <v>293.33333333333445</v>
      </c>
      <c r="CY172" s="62">
        <f ca="1">AVERAGE(OFFSET($CX$3,0,0,'Données projet'!$E$13+1,1))-AVERAGE(OFFSET($H$3,0,0,'Données projet'!$E$13+1,1))</f>
        <v>184.06691966531622</v>
      </c>
      <c r="CZ172" s="62">
        <f t="shared" si="150"/>
        <v>269.61868559913404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6.9171712663666733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6.9171712663666733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-1.1368683772161603E-13</v>
      </c>
      <c r="DP172" s="18">
        <f>DO172*VLOOKUP('Données projet'!$B$14,Paramètres!$A$1:$I$89,3,0)*VLOOKUP('Données projet'!$B$14,Paramètres!$A$1:$I$89,5,0)</f>
        <v>-1.0995790944434703E-13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352.98835012800464</v>
      </c>
      <c r="DU172" s="62">
        <f t="shared" si="152"/>
        <v>244.45149244446094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39.245431609311971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39.245431609311971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-2.2737367544323206E-13</v>
      </c>
      <c r="O173" s="14">
        <f>N173*VLOOKUP('Données projet'!$B$9,Paramètres!$A$1:$I$89,3,0)*VLOOKUP('Données projet'!$B$9,Paramètres!$A$1:$I$89,5,0)</f>
        <v>-2.0572770154103635E-13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405.75542653954562</v>
      </c>
      <c r="T173" s="62">
        <f t="shared" si="142"/>
        <v>278.21741231699929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43.75227076957831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43.75227076957831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-2.8421709430404007E-14</v>
      </c>
      <c r="AJ173" s="14">
        <f>AI173*VLOOKUP('Données projet'!$B$10,Paramètres!$A$1:$I$89,3,0)*VLOOKUP('Données projet'!$B$10,Paramètres!$A$1:$I$89,5,0)</f>
        <v>-2.2168933355715127E-14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216.57715548138577</v>
      </c>
      <c r="AO173" s="62">
        <f t="shared" si="144"/>
        <v>131.89900255449828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22.951820606505859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22.951820606505859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2.8421709430404007E-13</v>
      </c>
      <c r="BE173" s="14">
        <f>BD173*VLOOKUP('Données projet'!$B$11,Paramètres!$A$1:$I$89,3,0)*VLOOKUP('Données projet'!$B$11,Paramètres!$A$1:$I$89,5,0)</f>
        <v>2.2168933355715128E-13</v>
      </c>
      <c r="BF173" s="14">
        <f t="shared" si="167"/>
        <v>3.0356532905768293E-12</v>
      </c>
      <c r="BG173" s="22">
        <f t="shared" si="168"/>
        <v>5.6732050703666821E-12</v>
      </c>
      <c r="BH173" s="62">
        <f t="shared" si="116"/>
        <v>293.333333333339</v>
      </c>
      <c r="BI173" s="62">
        <f ca="1">AVERAGE(OFFSET($BH$3,0,0,'Données projet'!$E$11+1,1))-AVERAGE(OFFSET($H$3,0,0,'Données projet'!$E$11+1,1))</f>
        <v>314.33416150877952</v>
      </c>
      <c r="BJ173" s="62">
        <f t="shared" si="146"/>
        <v>283.48738729114024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20.363302962745209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20.363302962745209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2.8421709430404007E-14</v>
      </c>
      <c r="BZ173" s="14">
        <f>BY173*VLOOKUP('Données projet'!$B$12,Paramètres!$A$1:$I$89,3,0)*VLOOKUP('Données projet'!$B$12,Paramètres!$A$1:$I$89,5,0)</f>
        <v>2.0838797354372217E-14</v>
      </c>
      <c r="CA173" s="14">
        <f t="shared" si="170"/>
        <v>3.7575774393093487E-13</v>
      </c>
      <c r="CB173" s="22">
        <f t="shared" si="171"/>
        <v>6.9073897607190981E-13</v>
      </c>
      <c r="CC173" s="62">
        <f t="shared" si="119"/>
        <v>293.333333333334</v>
      </c>
      <c r="CD173" s="62">
        <f ca="1">AVERAGE(OFFSET($CC$3,0,0,'Données projet'!$E$12+1,1))-AVERAGE(OFFSET($H$3,0,0,'Données projet'!$E$12+1,1))</f>
        <v>155.96038817644694</v>
      </c>
      <c r="CE173" s="62">
        <f t="shared" si="148"/>
        <v>225.49641371517163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7.8159226920214673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7.8159226920214673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5.6843418860808015E-14</v>
      </c>
      <c r="CU173" s="18">
        <f>CT173*VLOOKUP('Données projet'!$B$13,Paramètres!$A$1:$I$89,3,0)*VLOOKUP('Données projet'!$B$13,Paramètres!$A$1:$I$89,5,0)</f>
        <v>3.7243808037601412E-14</v>
      </c>
      <c r="CV173" s="14">
        <f t="shared" si="173"/>
        <v>6.2767589361185393E-13</v>
      </c>
      <c r="CW173" s="22">
        <f t="shared" si="174"/>
        <v>1.1580684803728015E-12</v>
      </c>
      <c r="CX173" s="62">
        <f t="shared" si="122"/>
        <v>293.33333333333445</v>
      </c>
      <c r="CY173" s="62">
        <f ca="1">AVERAGE(OFFSET($CX$3,0,0,'Données projet'!$E$13+1,1))-AVERAGE(OFFSET($H$3,0,0,'Données projet'!$E$13+1,1))</f>
        <v>184.06691966531622</v>
      </c>
      <c r="CZ173" s="62">
        <f t="shared" si="150"/>
        <v>269.61868559913404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6.7815297568910982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6.7815297568910982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-1.1368683772161603E-13</v>
      </c>
      <c r="DP173" s="18">
        <f>DO173*VLOOKUP('Données projet'!$B$14,Paramètres!$A$1:$I$89,3,0)*VLOOKUP('Données projet'!$B$14,Paramètres!$A$1:$I$89,5,0)</f>
        <v>-1.0995790944434703E-13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352.98835012800464</v>
      </c>
      <c r="DU173" s="62">
        <f t="shared" si="152"/>
        <v>244.45149244446094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38.475852632803026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38.475852632803026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-2.2737367544323206E-13</v>
      </c>
      <c r="O174" s="14">
        <f>N174*VLOOKUP('Données projet'!$B$9,Paramètres!$A$1:$I$89,3,0)*VLOOKUP('Données projet'!$B$9,Paramètres!$A$1:$I$89,5,0)</f>
        <v>-2.0572770154103635E-13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405.75542653954562</v>
      </c>
      <c r="T174" s="62">
        <f t="shared" si="142"/>
        <v>278.21741231699929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42.894315426037004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42.894315426037004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-2.8421709430404007E-14</v>
      </c>
      <c r="AJ174" s="14">
        <f>AI174*VLOOKUP('Données projet'!$B$10,Paramètres!$A$1:$I$89,3,0)*VLOOKUP('Données projet'!$B$10,Paramètres!$A$1:$I$89,5,0)</f>
        <v>-2.2168933355715127E-14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216.57715548138577</v>
      </c>
      <c r="AO174" s="62">
        <f t="shared" si="144"/>
        <v>131.89900255449828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22.501749403640538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22.501749403640538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2.8421709430404007E-13</v>
      </c>
      <c r="BE174" s="14">
        <f>BD174*VLOOKUP('Données projet'!$B$11,Paramètres!$A$1:$I$89,3,0)*VLOOKUP('Données projet'!$B$11,Paramètres!$A$1:$I$89,5,0)</f>
        <v>2.2168933355715128E-13</v>
      </c>
      <c r="BF174" s="14">
        <f t="shared" si="167"/>
        <v>3.0356532905768293E-12</v>
      </c>
      <c r="BG174" s="22">
        <f t="shared" si="168"/>
        <v>5.6732050703666821E-12</v>
      </c>
      <c r="BH174" s="62">
        <f t="shared" si="116"/>
        <v>293.333333333339</v>
      </c>
      <c r="BI174" s="62">
        <f ca="1">AVERAGE(OFFSET($BH$3,0,0,'Données projet'!$E$11+1,1))-AVERAGE(OFFSET($H$3,0,0,'Données projet'!$E$11+1,1))</f>
        <v>314.33416150877952</v>
      </c>
      <c r="BJ174" s="62">
        <f t="shared" si="146"/>
        <v>283.48738729114024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19.963991012034171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19.963991012034171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2.8421709430404007E-14</v>
      </c>
      <c r="BZ174" s="14">
        <f>BY174*VLOOKUP('Données projet'!$B$12,Paramètres!$A$1:$I$89,3,0)*VLOOKUP('Données projet'!$B$12,Paramètres!$A$1:$I$89,5,0)</f>
        <v>2.0838797354372217E-14</v>
      </c>
      <c r="CA174" s="14">
        <f t="shared" si="170"/>
        <v>3.7575774393093487E-13</v>
      </c>
      <c r="CB174" s="22">
        <f t="shared" si="171"/>
        <v>6.9073897607190981E-13</v>
      </c>
      <c r="CC174" s="62">
        <f t="shared" si="119"/>
        <v>293.333333333334</v>
      </c>
      <c r="CD174" s="62">
        <f ca="1">AVERAGE(OFFSET($CC$3,0,0,'Données projet'!$E$12+1,1))-AVERAGE(OFFSET($H$3,0,0,'Données projet'!$E$12+1,1))</f>
        <v>155.96038817644694</v>
      </c>
      <c r="CE174" s="62">
        <f t="shared" si="148"/>
        <v>225.49641371517163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7.6626572152730423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7.6626572152730423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5.6843418860808015E-14</v>
      </c>
      <c r="CU174" s="18">
        <f>CT174*VLOOKUP('Données projet'!$B$13,Paramètres!$A$1:$I$89,3,0)*VLOOKUP('Données projet'!$B$13,Paramètres!$A$1:$I$89,5,0)</f>
        <v>3.7243808037601412E-14</v>
      </c>
      <c r="CV174" s="14">
        <f t="shared" si="173"/>
        <v>6.2767589361185393E-13</v>
      </c>
      <c r="CW174" s="22">
        <f t="shared" si="174"/>
        <v>1.1580684803728015E-12</v>
      </c>
      <c r="CX174" s="62">
        <f t="shared" si="122"/>
        <v>293.33333333333445</v>
      </c>
      <c r="CY174" s="62">
        <f ca="1">AVERAGE(OFFSET($CX$3,0,0,'Données projet'!$E$13+1,1))-AVERAGE(OFFSET($H$3,0,0,'Données projet'!$E$13+1,1))</f>
        <v>184.06691966531622</v>
      </c>
      <c r="CZ174" s="62">
        <f t="shared" si="150"/>
        <v>269.61868559913404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6.6485480946831874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6.6485480946831874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-1.1368683772161603E-13</v>
      </c>
      <c r="DP174" s="18">
        <f>DO174*VLOOKUP('Données projet'!$B$14,Paramètres!$A$1:$I$89,3,0)*VLOOKUP('Données projet'!$B$14,Paramètres!$A$1:$I$89,5,0)</f>
        <v>-1.0995790944434703E-13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352.98835012800464</v>
      </c>
      <c r="DU174" s="62">
        <f t="shared" si="152"/>
        <v>244.45149244446094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37.721364630626596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37.721364630626596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-2.2737367544323206E-13</v>
      </c>
      <c r="O175" s="14">
        <f>N175*VLOOKUP('Données projet'!$B$9,Paramètres!$A$1:$I$89,3,0)*VLOOKUP('Données projet'!$B$9,Paramètres!$A$1:$I$89,5,0)</f>
        <v>-2.0572770154103635E-13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405.75542653954562</v>
      </c>
      <c r="T175" s="62">
        <f t="shared" si="142"/>
        <v>278.21741231699929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42.053184063481453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42.053184063481453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-2.8421709430404007E-14</v>
      </c>
      <c r="AJ175" s="14">
        <f>AI175*VLOOKUP('Données projet'!$B$10,Paramètres!$A$1:$I$89,3,0)*VLOOKUP('Données projet'!$B$10,Paramètres!$A$1:$I$89,5,0)</f>
        <v>-2.2168933355715127E-14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216.57715548138577</v>
      </c>
      <c r="AO175" s="62">
        <f t="shared" si="144"/>
        <v>131.89900255449828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22.06050382254708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22.06050382254708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2.8421709430404007E-13</v>
      </c>
      <c r="BE175" s="14">
        <f>BD175*VLOOKUP('Données projet'!$B$11,Paramètres!$A$1:$I$89,3,0)*VLOOKUP('Données projet'!$B$11,Paramètres!$A$1:$I$89,5,0)</f>
        <v>2.2168933355715128E-13</v>
      </c>
      <c r="BF175" s="14">
        <f t="shared" si="167"/>
        <v>3.0356532905768293E-12</v>
      </c>
      <c r="BG175" s="22">
        <f t="shared" si="168"/>
        <v>5.6732050703666821E-12</v>
      </c>
      <c r="BH175" s="62">
        <f t="shared" si="116"/>
        <v>293.333333333339</v>
      </c>
      <c r="BI175" s="62">
        <f ca="1">AVERAGE(OFFSET($BH$3,0,0,'Données projet'!$E$11+1,1))-AVERAGE(OFFSET($H$3,0,0,'Données projet'!$E$11+1,1))</f>
        <v>314.33416150877952</v>
      </c>
      <c r="BJ175" s="62">
        <f t="shared" si="146"/>
        <v>283.48738729114024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19.572509325120336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19.572509325120336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2.8421709430404007E-14</v>
      </c>
      <c r="BZ175" s="14">
        <f>BY175*VLOOKUP('Données projet'!$B$12,Paramètres!$A$1:$I$89,3,0)*VLOOKUP('Données projet'!$B$12,Paramètres!$A$1:$I$89,5,0)</f>
        <v>2.0838797354372217E-14</v>
      </c>
      <c r="CA175" s="14">
        <f t="shared" si="170"/>
        <v>3.7575774393093487E-13</v>
      </c>
      <c r="CB175" s="22">
        <f t="shared" si="171"/>
        <v>6.9073897607190981E-13</v>
      </c>
      <c r="CC175" s="62">
        <f t="shared" si="119"/>
        <v>293.333333333334</v>
      </c>
      <c r="CD175" s="62">
        <f ca="1">AVERAGE(OFFSET($CC$3,0,0,'Données projet'!$E$12+1,1))-AVERAGE(OFFSET($H$3,0,0,'Données projet'!$E$12+1,1))</f>
        <v>155.96038817644694</v>
      </c>
      <c r="CE175" s="62">
        <f t="shared" si="148"/>
        <v>225.49641371517163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7.512397181040944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7.512397181040944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5.6843418860808015E-14</v>
      </c>
      <c r="CU175" s="18">
        <f>CT175*VLOOKUP('Données projet'!$B$13,Paramètres!$A$1:$I$89,3,0)*VLOOKUP('Données projet'!$B$13,Paramètres!$A$1:$I$89,5,0)</f>
        <v>3.7243808037601412E-14</v>
      </c>
      <c r="CV175" s="14">
        <f t="shared" si="173"/>
        <v>6.2767589361185393E-13</v>
      </c>
      <c r="CW175" s="22">
        <f t="shared" si="174"/>
        <v>1.1580684803728015E-12</v>
      </c>
      <c r="CX175" s="62">
        <f t="shared" si="122"/>
        <v>293.33333333333445</v>
      </c>
      <c r="CY175" s="62">
        <f ca="1">AVERAGE(OFFSET($CX$3,0,0,'Données projet'!$E$13+1,1))-AVERAGE(OFFSET($H$3,0,0,'Données projet'!$E$13+1,1))</f>
        <v>184.06691966531622</v>
      </c>
      <c r="CZ175" s="62">
        <f t="shared" si="150"/>
        <v>269.61868559913404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6.518174121760369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6.518174121760369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-1.1368683772161603E-13</v>
      </c>
      <c r="DP175" s="18">
        <f>DO175*VLOOKUP('Données projet'!$B$14,Paramètres!$A$1:$I$89,3,0)*VLOOKUP('Données projet'!$B$14,Paramètres!$A$1:$I$89,5,0)</f>
        <v>-1.0995790944434703E-13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352.98835012800464</v>
      </c>
      <c r="DU175" s="62">
        <f t="shared" si="152"/>
        <v>244.45149244446094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36.981671677980607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36.981671677980607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-2.2737367544323206E-13</v>
      </c>
      <c r="O176" s="14">
        <f>N176*VLOOKUP('Données projet'!$B$9,Paramètres!$A$1:$I$89,3,0)*VLOOKUP('Données projet'!$B$9,Paramètres!$A$1:$I$89,5,0)</f>
        <v>-2.0572770154103635E-13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405.75542653954562</v>
      </c>
      <c r="T176" s="62">
        <f t="shared" si="142"/>
        <v>278.21741231699929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41.228546773906139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41.228546773906139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-2.8421709430404007E-14</v>
      </c>
      <c r="AJ176" s="14">
        <f>AI176*VLOOKUP('Données projet'!$B$10,Paramètres!$A$1:$I$89,3,0)*VLOOKUP('Données projet'!$B$10,Paramètres!$A$1:$I$89,5,0)</f>
        <v>-2.2168933355715127E-14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216.57715548138577</v>
      </c>
      <c r="AO176" s="62">
        <f t="shared" si="144"/>
        <v>131.89900255449828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21.627910798165637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21.627910798165637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2.8421709430404007E-13</v>
      </c>
      <c r="BE176" s="14">
        <f>BD176*VLOOKUP('Données projet'!$B$11,Paramètres!$A$1:$I$89,3,0)*VLOOKUP('Données projet'!$B$11,Paramètres!$A$1:$I$89,5,0)</f>
        <v>2.2168933355715128E-13</v>
      </c>
      <c r="BF176" s="14">
        <f t="shared" si="167"/>
        <v>3.0356532905768293E-12</v>
      </c>
      <c r="BG176" s="22">
        <f t="shared" si="168"/>
        <v>5.6732050703666821E-12</v>
      </c>
      <c r="BH176" s="62">
        <f t="shared" si="116"/>
        <v>293.333333333339</v>
      </c>
      <c r="BI176" s="62">
        <f ca="1">AVERAGE(OFFSET($BH$3,0,0,'Données projet'!$E$11+1,1))-AVERAGE(OFFSET($H$3,0,0,'Données projet'!$E$11+1,1))</f>
        <v>314.33416150877952</v>
      </c>
      <c r="BJ176" s="62">
        <f t="shared" si="146"/>
        <v>283.48738729114024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19.18870435530663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19.18870435530663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2.8421709430404007E-14</v>
      </c>
      <c r="BZ176" s="14">
        <f>BY176*VLOOKUP('Données projet'!$B$12,Paramètres!$A$1:$I$89,3,0)*VLOOKUP('Données projet'!$B$12,Paramètres!$A$1:$I$89,5,0)</f>
        <v>2.0838797354372217E-14</v>
      </c>
      <c r="CA176" s="14">
        <f t="shared" si="170"/>
        <v>3.7575774393093487E-13</v>
      </c>
      <c r="CB176" s="22">
        <f t="shared" si="171"/>
        <v>6.9073897607190981E-13</v>
      </c>
      <c r="CC176" s="62">
        <f t="shared" si="119"/>
        <v>293.333333333334</v>
      </c>
      <c r="CD176" s="62">
        <f ca="1">AVERAGE(OFFSET($CC$3,0,0,'Données projet'!$E$12+1,1))-AVERAGE(OFFSET($H$3,0,0,'Données projet'!$E$12+1,1))</f>
        <v>155.96038817644694</v>
      </c>
      <c r="CE176" s="62">
        <f t="shared" si="148"/>
        <v>225.49641371517163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7.365083654430566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7.365083654430566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5.6843418860808015E-14</v>
      </c>
      <c r="CU176" s="18">
        <f>CT176*VLOOKUP('Données projet'!$B$13,Paramètres!$A$1:$I$89,3,0)*VLOOKUP('Données projet'!$B$13,Paramètres!$A$1:$I$89,5,0)</f>
        <v>3.7243808037601412E-14</v>
      </c>
      <c r="CV176" s="14">
        <f t="shared" si="173"/>
        <v>6.2767589361185393E-13</v>
      </c>
      <c r="CW176" s="22">
        <f t="shared" si="174"/>
        <v>1.1580684803728015E-12</v>
      </c>
      <c r="CX176" s="62">
        <f t="shared" si="122"/>
        <v>293.33333333333445</v>
      </c>
      <c r="CY176" s="62">
        <f ca="1">AVERAGE(OFFSET($CX$3,0,0,'Données projet'!$E$13+1,1))-AVERAGE(OFFSET($H$3,0,0,'Données projet'!$E$13+1,1))</f>
        <v>184.06691966531622</v>
      </c>
      <c r="CZ176" s="62">
        <f t="shared" si="150"/>
        <v>269.61868559913404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6.3903567029262955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6.3903567029262955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-1.1368683772161603E-13</v>
      </c>
      <c r="DP176" s="18">
        <f>DO176*VLOOKUP('Données projet'!$B$14,Paramètres!$A$1:$I$89,3,0)*VLOOKUP('Données projet'!$B$14,Paramètres!$A$1:$I$89,5,0)</f>
        <v>-1.0995790944434703E-13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352.98835012800464</v>
      </c>
      <c r="DU176" s="62">
        <f t="shared" si="152"/>
        <v>244.45149244446094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36.256483652967852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36.256483652967852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-2.2737367544323206E-13</v>
      </c>
      <c r="O177" s="14">
        <f>N177*VLOOKUP('Données projet'!$B$9,Paramètres!$A$1:$I$89,3,0)*VLOOKUP('Données projet'!$B$9,Paramètres!$A$1:$I$89,5,0)</f>
        <v>-2.0572770154103635E-13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405.75542653954562</v>
      </c>
      <c r="T177" s="62">
        <f t="shared" si="142"/>
        <v>278.21741231699929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40.420080118600318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40.420080118600318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-2.8421709430404007E-14</v>
      </c>
      <c r="AJ177" s="14">
        <f>AI177*VLOOKUP('Données projet'!$B$10,Paramètres!$A$1:$I$89,3,0)*VLOOKUP('Données projet'!$B$10,Paramètres!$A$1:$I$89,5,0)</f>
        <v>-2.2168933355715127E-14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216.57715548138577</v>
      </c>
      <c r="AO177" s="62">
        <f t="shared" si="144"/>
        <v>131.89900255449828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21.203800659136622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21.203800659136622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2.8421709430404007E-13</v>
      </c>
      <c r="BE177" s="14">
        <f>BD177*VLOOKUP('Données projet'!$B$11,Paramètres!$A$1:$I$89,3,0)*VLOOKUP('Données projet'!$B$11,Paramètres!$A$1:$I$89,5,0)</f>
        <v>2.2168933355715128E-13</v>
      </c>
      <c r="BF177" s="14">
        <f t="shared" si="167"/>
        <v>3.0356532905768293E-12</v>
      </c>
      <c r="BG177" s="22">
        <f t="shared" si="168"/>
        <v>5.6732050703666821E-12</v>
      </c>
      <c r="BH177" s="62">
        <f t="shared" si="116"/>
        <v>293.333333333339</v>
      </c>
      <c r="BI177" s="62">
        <f ca="1">AVERAGE(OFFSET($BH$3,0,0,'Données projet'!$E$11+1,1))-AVERAGE(OFFSET($H$3,0,0,'Données projet'!$E$11+1,1))</f>
        <v>314.33416150877952</v>
      </c>
      <c r="BJ177" s="62">
        <f t="shared" si="146"/>
        <v>283.48738729114024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18.812425566853054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18.812425566853054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2.8421709430404007E-14</v>
      </c>
      <c r="BZ177" s="14">
        <f>BY177*VLOOKUP('Données projet'!$B$12,Paramètres!$A$1:$I$89,3,0)*VLOOKUP('Données projet'!$B$12,Paramètres!$A$1:$I$89,5,0)</f>
        <v>2.0838797354372217E-14</v>
      </c>
      <c r="CA177" s="14">
        <f t="shared" si="170"/>
        <v>3.7575774393093487E-13</v>
      </c>
      <c r="CB177" s="22">
        <f t="shared" si="171"/>
        <v>6.9073897607190981E-13</v>
      </c>
      <c r="CC177" s="62">
        <f t="shared" si="119"/>
        <v>293.333333333334</v>
      </c>
      <c r="CD177" s="62">
        <f ca="1">AVERAGE(OFFSET($CC$3,0,0,'Données projet'!$E$12+1,1))-AVERAGE(OFFSET($H$3,0,0,'Données projet'!$E$12+1,1))</f>
        <v>155.96038817644694</v>
      </c>
      <c r="CE177" s="62">
        <f t="shared" si="148"/>
        <v>225.49641371517163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7.2206588562246381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7.2206588562246381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5.6843418860808015E-14</v>
      </c>
      <c r="CU177" s="18">
        <f>CT177*VLOOKUP('Données projet'!$B$13,Paramètres!$A$1:$I$89,3,0)*VLOOKUP('Données projet'!$B$13,Paramètres!$A$1:$I$89,5,0)</f>
        <v>3.7243808037601412E-14</v>
      </c>
      <c r="CV177" s="14">
        <f t="shared" si="173"/>
        <v>6.2767589361185393E-13</v>
      </c>
      <c r="CW177" s="22">
        <f t="shared" si="174"/>
        <v>1.1580684803728015E-12</v>
      </c>
      <c r="CX177" s="62">
        <f t="shared" si="122"/>
        <v>293.33333333333445</v>
      </c>
      <c r="CY177" s="62">
        <f ca="1">AVERAGE(OFFSET($CX$3,0,0,'Données projet'!$E$13+1,1))-AVERAGE(OFFSET($H$3,0,0,'Données projet'!$E$13+1,1))</f>
        <v>184.06691966531622</v>
      </c>
      <c r="CZ177" s="62">
        <f t="shared" si="150"/>
        <v>269.61868559913404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6.2650457057146305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6.2650457057146305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-1.1368683772161603E-13</v>
      </c>
      <c r="DP177" s="18">
        <f>DO177*VLOOKUP('Données projet'!$B$14,Paramètres!$A$1:$I$89,3,0)*VLOOKUP('Données projet'!$B$14,Paramètres!$A$1:$I$89,5,0)</f>
        <v>-1.0995790944434703E-13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352.98835012800464</v>
      </c>
      <c r="DU177" s="62">
        <f t="shared" si="152"/>
        <v>244.45149244446094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35.545516122804578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35.545516122804578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-2.2737367544323206E-13</v>
      </c>
      <c r="O178" s="14">
        <f>N178*VLOOKUP('Données projet'!$B$9,Paramètres!$A$1:$I$89,3,0)*VLOOKUP('Données projet'!$B$9,Paramètres!$A$1:$I$89,5,0)</f>
        <v>-2.0572770154103635E-13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405.75542653954562</v>
      </c>
      <c r="T178" s="62">
        <f t="shared" si="142"/>
        <v>278.21741231699929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39.627467001289077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39.627467001289077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-2.8421709430404007E-14</v>
      </c>
      <c r="AJ178" s="14">
        <f>AI178*VLOOKUP('Données projet'!$B$10,Paramètres!$A$1:$I$89,3,0)*VLOOKUP('Données projet'!$B$10,Paramètres!$A$1:$I$89,5,0)</f>
        <v>-2.2168933355715127E-14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216.57715548138577</v>
      </c>
      <c r="AO178" s="62">
        <f t="shared" si="144"/>
        <v>131.89900255449828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20.788007061252323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20.788007061252323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2.8421709430404007E-13</v>
      </c>
      <c r="BE178" s="14">
        <f>BD178*VLOOKUP('Données projet'!$B$11,Paramètres!$A$1:$I$89,3,0)*VLOOKUP('Données projet'!$B$11,Paramètres!$A$1:$I$89,5,0)</f>
        <v>2.2168933355715128E-13</v>
      </c>
      <c r="BF178" s="14">
        <f t="shared" si="167"/>
        <v>3.0356532905768293E-12</v>
      </c>
      <c r="BG178" s="22">
        <f t="shared" si="168"/>
        <v>5.6732050703666821E-12</v>
      </c>
      <c r="BH178" s="62">
        <f t="shared" si="116"/>
        <v>293.333333333339</v>
      </c>
      <c r="BI178" s="62">
        <f ca="1">AVERAGE(OFFSET($BH$3,0,0,'Données projet'!$E$11+1,1))-AVERAGE(OFFSET($H$3,0,0,'Données projet'!$E$11+1,1))</f>
        <v>314.33416150877952</v>
      </c>
      <c r="BJ178" s="62">
        <f t="shared" si="146"/>
        <v>283.48738729114024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18.443525375933653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18.443525375933653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2.8421709430404007E-14</v>
      </c>
      <c r="BZ178" s="14">
        <f>BY178*VLOOKUP('Données projet'!$B$12,Paramètres!$A$1:$I$89,3,0)*VLOOKUP('Données projet'!$B$12,Paramètres!$A$1:$I$89,5,0)</f>
        <v>2.0838797354372217E-14</v>
      </c>
      <c r="CA178" s="14">
        <f t="shared" si="170"/>
        <v>3.7575774393093487E-13</v>
      </c>
      <c r="CB178" s="22">
        <f t="shared" si="171"/>
        <v>6.9073897607190981E-13</v>
      </c>
      <c r="CC178" s="62">
        <f t="shared" si="119"/>
        <v>293.333333333334</v>
      </c>
      <c r="CD178" s="62">
        <f ca="1">AVERAGE(OFFSET($CC$3,0,0,'Données projet'!$E$12+1,1))-AVERAGE(OFFSET($H$3,0,0,'Données projet'!$E$12+1,1))</f>
        <v>155.96038817644694</v>
      </c>
      <c r="CE178" s="62">
        <f t="shared" si="148"/>
        <v>225.49641371517163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7.0790661402210997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7.0790661402210997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5.6843418860808015E-14</v>
      </c>
      <c r="CU178" s="18">
        <f>CT178*VLOOKUP('Données projet'!$B$13,Paramètres!$A$1:$I$89,3,0)*VLOOKUP('Données projet'!$B$13,Paramètres!$A$1:$I$89,5,0)</f>
        <v>3.7243808037601412E-14</v>
      </c>
      <c r="CV178" s="14">
        <f t="shared" si="173"/>
        <v>6.2767589361185393E-13</v>
      </c>
      <c r="CW178" s="22">
        <f t="shared" si="174"/>
        <v>1.1580684803728015E-12</v>
      </c>
      <c r="CX178" s="62">
        <f t="shared" si="122"/>
        <v>293.33333333333445</v>
      </c>
      <c r="CY178" s="62">
        <f ca="1">AVERAGE(OFFSET($CX$3,0,0,'Données projet'!$E$13+1,1))-AVERAGE(OFFSET($H$3,0,0,'Données projet'!$E$13+1,1))</f>
        <v>184.06691966531622</v>
      </c>
      <c r="CZ178" s="62">
        <f t="shared" si="150"/>
        <v>269.61868559913404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6.1421919807261247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6.1421919807261247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-1.1368683772161603E-13</v>
      </c>
      <c r="DP178" s="18">
        <f>DO178*VLOOKUP('Données projet'!$B$14,Paramètres!$A$1:$I$89,3,0)*VLOOKUP('Données projet'!$B$14,Paramètres!$A$1:$I$89,5,0)</f>
        <v>-1.0995790944434703E-13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352.98835012800464</v>
      </c>
      <c r="DU178" s="62">
        <f t="shared" si="152"/>
        <v>244.45149244446094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34.848490232260431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34.848490232260431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-2.2737367544323206E-13</v>
      </c>
      <c r="O179" s="14">
        <f>N179*VLOOKUP('Données projet'!$B$9,Paramètres!$A$1:$I$89,3,0)*VLOOKUP('Données projet'!$B$9,Paramètres!$A$1:$I$89,5,0)</f>
        <v>-2.0572770154103635E-13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405.75542653954562</v>
      </c>
      <c r="T179" s="62">
        <f t="shared" si="142"/>
        <v>278.21741231699929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38.850396543762045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38.850396543762045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-2.8421709430404007E-14</v>
      </c>
      <c r="AJ179" s="14">
        <f>AI179*VLOOKUP('Données projet'!$B$10,Paramètres!$A$1:$I$89,3,0)*VLOOKUP('Données projet'!$B$10,Paramètres!$A$1:$I$89,5,0)</f>
        <v>-2.2168933355715127E-14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216.57715548138577</v>
      </c>
      <c r="AO179" s="62">
        <f t="shared" si="144"/>
        <v>131.89900255449828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20.380366922213483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20.380366922213483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2.8421709430404007E-13</v>
      </c>
      <c r="BE179" s="14">
        <f>BD179*VLOOKUP('Données projet'!$B$11,Paramètres!$A$1:$I$89,3,0)*VLOOKUP('Données projet'!$B$11,Paramètres!$A$1:$I$89,5,0)</f>
        <v>2.2168933355715128E-13</v>
      </c>
      <c r="BF179" s="14">
        <f t="shared" si="167"/>
        <v>3.0356532905768293E-12</v>
      </c>
      <c r="BG179" s="22">
        <f t="shared" si="168"/>
        <v>5.6732050703666821E-12</v>
      </c>
      <c r="BH179" s="62">
        <f t="shared" si="116"/>
        <v>293.333333333339</v>
      </c>
      <c r="BI179" s="62">
        <f ca="1">AVERAGE(OFFSET($BH$3,0,0,'Données projet'!$E$11+1,1))-AVERAGE(OFFSET($H$3,0,0,'Données projet'!$E$11+1,1))</f>
        <v>314.33416150877952</v>
      </c>
      <c r="BJ179" s="62">
        <f t="shared" si="146"/>
        <v>283.48738729114024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18.081859092751284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18.081859092751284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2.8421709430404007E-14</v>
      </c>
      <c r="BZ179" s="14">
        <f>BY179*VLOOKUP('Données projet'!$B$12,Paramètres!$A$1:$I$89,3,0)*VLOOKUP('Données projet'!$B$12,Paramètres!$A$1:$I$89,5,0)</f>
        <v>2.0838797354372217E-14</v>
      </c>
      <c r="CA179" s="14">
        <f t="shared" si="170"/>
        <v>3.7575774393093487E-13</v>
      </c>
      <c r="CB179" s="22">
        <f t="shared" si="171"/>
        <v>6.9073897607190981E-13</v>
      </c>
      <c r="CC179" s="62">
        <f t="shared" si="119"/>
        <v>293.333333333334</v>
      </c>
      <c r="CD179" s="62">
        <f ca="1">AVERAGE(OFFSET($CC$3,0,0,'Données projet'!$E$12+1,1))-AVERAGE(OFFSET($H$3,0,0,'Données projet'!$E$12+1,1))</f>
        <v>155.96038817644694</v>
      </c>
      <c r="CE179" s="62">
        <f t="shared" si="148"/>
        <v>225.49641371517163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6.940249971015362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6.940249971015362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5.6843418860808015E-14</v>
      </c>
      <c r="CU179" s="18">
        <f>CT179*VLOOKUP('Données projet'!$B$13,Paramètres!$A$1:$I$89,3,0)*VLOOKUP('Données projet'!$B$13,Paramètres!$A$1:$I$89,5,0)</f>
        <v>3.7243808037601412E-14</v>
      </c>
      <c r="CV179" s="14">
        <f t="shared" si="173"/>
        <v>6.2767589361185393E-13</v>
      </c>
      <c r="CW179" s="22">
        <f t="shared" si="174"/>
        <v>1.1580684803728015E-12</v>
      </c>
      <c r="CX179" s="62">
        <f t="shared" si="122"/>
        <v>293.33333333333445</v>
      </c>
      <c r="CY179" s="62">
        <f ca="1">AVERAGE(OFFSET($CX$3,0,0,'Données projet'!$E$13+1,1))-AVERAGE(OFFSET($H$3,0,0,'Données projet'!$E$13+1,1))</f>
        <v>184.06691966531622</v>
      </c>
      <c r="CZ179" s="62">
        <f t="shared" si="150"/>
        <v>269.61868559913404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6.0217473423512704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6.0217473423512704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-1.1368683772161603E-13</v>
      </c>
      <c r="DP179" s="18">
        <f>DO179*VLOOKUP('Données projet'!$B$14,Paramètres!$A$1:$I$89,3,0)*VLOOKUP('Données projet'!$B$14,Paramètres!$A$1:$I$89,5,0)</f>
        <v>-1.0995790944434703E-13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352.98835012800464</v>
      </c>
      <c r="DU179" s="62">
        <f t="shared" si="152"/>
        <v>244.45149244446094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34.165132594286042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34.165132594286042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-2.2737367544323206E-13</v>
      </c>
      <c r="O180" s="14">
        <f>N180*VLOOKUP('Données projet'!$B$9,Paramètres!$A$1:$I$89,3,0)*VLOOKUP('Données projet'!$B$9,Paramètres!$A$1:$I$89,5,0)</f>
        <v>-2.0572770154103635E-13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405.75542653954562</v>
      </c>
      <c r="T180" s="62">
        <f t="shared" si="142"/>
        <v>278.21741231699929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38.088563963940935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38.088563963940935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-2.8421709430404007E-14</v>
      </c>
      <c r="AJ180" s="14">
        <f>AI180*VLOOKUP('Données projet'!$B$10,Paramètres!$A$1:$I$89,3,0)*VLOOKUP('Données projet'!$B$10,Paramètres!$A$1:$I$89,5,0)</f>
        <v>-2.2168933355715127E-14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216.57715548138577</v>
      </c>
      <c r="AO180" s="62">
        <f t="shared" si="144"/>
        <v>131.89900255449828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19.980720357665259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19.980720357665259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2.8421709430404007E-13</v>
      </c>
      <c r="BE180" s="14">
        <f>BD180*VLOOKUP('Données projet'!$B$11,Paramètres!$A$1:$I$89,3,0)*VLOOKUP('Données projet'!$B$11,Paramètres!$A$1:$I$89,5,0)</f>
        <v>2.2168933355715128E-13</v>
      </c>
      <c r="BF180" s="14">
        <f t="shared" si="167"/>
        <v>3.0356532905768293E-12</v>
      </c>
      <c r="BG180" s="22">
        <f t="shared" si="168"/>
        <v>5.6732050703666821E-12</v>
      </c>
      <c r="BH180" s="62">
        <f t="shared" si="116"/>
        <v>293.333333333339</v>
      </c>
      <c r="BI180" s="62">
        <f ca="1">AVERAGE(OFFSET($BH$3,0,0,'Données projet'!$E$11+1,1))-AVERAGE(OFFSET($H$3,0,0,'Données projet'!$E$11+1,1))</f>
        <v>314.33416150877952</v>
      </c>
      <c r="BJ180" s="62">
        <f t="shared" si="146"/>
        <v>283.48738729114024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17.727284864787471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17.727284864787471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2.8421709430404007E-14</v>
      </c>
      <c r="BZ180" s="14">
        <f>BY180*VLOOKUP('Données projet'!$B$12,Paramètres!$A$1:$I$89,3,0)*VLOOKUP('Données projet'!$B$12,Paramètres!$A$1:$I$89,5,0)</f>
        <v>2.0838797354372217E-14</v>
      </c>
      <c r="CA180" s="14">
        <f t="shared" si="170"/>
        <v>3.7575774393093487E-13</v>
      </c>
      <c r="CB180" s="22">
        <f t="shared" si="171"/>
        <v>6.9073897607190981E-13</v>
      </c>
      <c r="CC180" s="62">
        <f t="shared" si="119"/>
        <v>293.333333333334</v>
      </c>
      <c r="CD180" s="62">
        <f ca="1">AVERAGE(OFFSET($CC$3,0,0,'Données projet'!$E$12+1,1))-AVERAGE(OFFSET($H$3,0,0,'Données projet'!$E$12+1,1))</f>
        <v>155.96038817644694</v>
      </c>
      <c r="CE180" s="62">
        <f t="shared" si="148"/>
        <v>225.49641371517163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6.8041559022182456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6.8041559022182456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5.6843418860808015E-14</v>
      </c>
      <c r="CU180" s="18">
        <f>CT180*VLOOKUP('Données projet'!$B$13,Paramètres!$A$1:$I$89,3,0)*VLOOKUP('Données projet'!$B$13,Paramètres!$A$1:$I$89,5,0)</f>
        <v>3.7243808037601412E-14</v>
      </c>
      <c r="CV180" s="14">
        <f t="shared" si="173"/>
        <v>6.2767589361185393E-13</v>
      </c>
      <c r="CW180" s="22">
        <f t="shared" si="174"/>
        <v>1.1580684803728015E-12</v>
      </c>
      <c r="CX180" s="62">
        <f t="shared" si="122"/>
        <v>293.33333333333445</v>
      </c>
      <c r="CY180" s="62">
        <f ca="1">AVERAGE(OFFSET($CX$3,0,0,'Données projet'!$E$13+1,1))-AVERAGE(OFFSET($H$3,0,0,'Données projet'!$E$13+1,1))</f>
        <v>184.06691966531622</v>
      </c>
      <c r="CZ180" s="62">
        <f t="shared" si="150"/>
        <v>269.61868559913404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5.9036645498709719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5.9036645498709719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-1.1368683772161603E-13</v>
      </c>
      <c r="DP180" s="18">
        <f>DO180*VLOOKUP('Données projet'!$B$14,Paramètres!$A$1:$I$89,3,0)*VLOOKUP('Données projet'!$B$14,Paramètres!$A$1:$I$89,5,0)</f>
        <v>-1.0995790944434703E-13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352.98835012800464</v>
      </c>
      <c r="DU180" s="62">
        <f t="shared" si="152"/>
        <v>244.45149244446094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33.495175182785324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33.495175182785324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-2.2737367544323206E-13</v>
      </c>
      <c r="O181" s="14">
        <f>N181*VLOOKUP('Données projet'!$B$9,Paramètres!$A$1:$I$89,3,0)*VLOOKUP('Données projet'!$B$9,Paramètres!$A$1:$I$89,5,0)</f>
        <v>-2.0572770154103635E-13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405.75542653954562</v>
      </c>
      <c r="T181" s="62">
        <f t="shared" si="142"/>
        <v>278.21741231699929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37.341670456338129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37.341670456338129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-2.8421709430404007E-14</v>
      </c>
      <c r="AJ181" s="14">
        <f>AI181*VLOOKUP('Données projet'!$B$10,Paramètres!$A$1:$I$89,3,0)*VLOOKUP('Données projet'!$B$10,Paramètres!$A$1:$I$89,5,0)</f>
        <v>-2.2168933355715127E-14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216.57715548138577</v>
      </c>
      <c r="AO181" s="62">
        <f t="shared" si="144"/>
        <v>131.89900255449828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19.588910618487493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19.588910618487493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2.8421709430404007E-13</v>
      </c>
      <c r="BE181" s="14">
        <f>BD181*VLOOKUP('Données projet'!$B$11,Paramètres!$A$1:$I$89,3,0)*VLOOKUP('Données projet'!$B$11,Paramètres!$A$1:$I$89,5,0)</f>
        <v>2.2168933355715128E-13</v>
      </c>
      <c r="BF181" s="14">
        <f t="shared" si="167"/>
        <v>3.0356532905768293E-12</v>
      </c>
      <c r="BG181" s="22">
        <f t="shared" si="168"/>
        <v>5.6732050703666821E-12</v>
      </c>
      <c r="BH181" s="62">
        <f t="shared" si="116"/>
        <v>293.333333333339</v>
      </c>
      <c r="BI181" s="62">
        <f ca="1">AVERAGE(OFFSET($BH$3,0,0,'Données projet'!$E$11+1,1))-AVERAGE(OFFSET($H$3,0,0,'Données projet'!$E$11+1,1))</f>
        <v>314.33416150877952</v>
      </c>
      <c r="BJ181" s="62">
        <f t="shared" si="146"/>
        <v>283.48738729114024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17.379663621165104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17.379663621165104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2.8421709430404007E-14</v>
      </c>
      <c r="BZ181" s="14">
        <f>BY181*VLOOKUP('Données projet'!$B$12,Paramètres!$A$1:$I$89,3,0)*VLOOKUP('Données projet'!$B$12,Paramètres!$A$1:$I$89,5,0)</f>
        <v>2.0838797354372217E-14</v>
      </c>
      <c r="CA181" s="14">
        <f t="shared" si="170"/>
        <v>3.7575774393093487E-13</v>
      </c>
      <c r="CB181" s="22">
        <f t="shared" si="171"/>
        <v>6.9073897607190981E-13</v>
      </c>
      <c r="CC181" s="62">
        <f t="shared" si="119"/>
        <v>293.333333333334</v>
      </c>
      <c r="CD181" s="62">
        <f ca="1">AVERAGE(OFFSET($CC$3,0,0,'Données projet'!$E$12+1,1))-AVERAGE(OFFSET($H$3,0,0,'Données projet'!$E$12+1,1))</f>
        <v>155.96038817644694</v>
      </c>
      <c r="CE181" s="62">
        <f t="shared" si="148"/>
        <v>225.49641371517163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6.6707305551010556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6.6707305551010556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5.6843418860808015E-14</v>
      </c>
      <c r="CU181" s="18">
        <f>CT181*VLOOKUP('Données projet'!$B$13,Paramètres!$A$1:$I$89,3,0)*VLOOKUP('Données projet'!$B$13,Paramètres!$A$1:$I$89,5,0)</f>
        <v>3.7243808037601412E-14</v>
      </c>
      <c r="CV181" s="14">
        <f t="shared" si="173"/>
        <v>6.2767589361185393E-13</v>
      </c>
      <c r="CW181" s="22">
        <f t="shared" si="174"/>
        <v>1.1580684803728015E-12</v>
      </c>
      <c r="CX181" s="62">
        <f t="shared" si="122"/>
        <v>293.33333333333445</v>
      </c>
      <c r="CY181" s="62">
        <f ca="1">AVERAGE(OFFSET($CX$3,0,0,'Données projet'!$E$13+1,1))-AVERAGE(OFFSET($H$3,0,0,'Données projet'!$E$13+1,1))</f>
        <v>184.06691966531622</v>
      </c>
      <c r="CZ181" s="62">
        <f t="shared" si="150"/>
        <v>269.61868559913404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5.7878972889278204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5.7878972889278204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-1.1368683772161603E-13</v>
      </c>
      <c r="DP181" s="18">
        <f>DO181*VLOOKUP('Données projet'!$B$14,Paramètres!$A$1:$I$89,3,0)*VLOOKUP('Données projet'!$B$14,Paramètres!$A$1:$I$89,5,0)</f>
        <v>-1.0995790944434703E-13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352.98835012800464</v>
      </c>
      <c r="DU181" s="62">
        <f t="shared" si="152"/>
        <v>244.45149244446094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32.838355227490467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32.838355227490467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-2.2737367544323206E-13</v>
      </c>
      <c r="O182" s="14">
        <f>N182*VLOOKUP('Données projet'!$B$9,Paramètres!$A$1:$I$89,3,0)*VLOOKUP('Données projet'!$B$9,Paramètres!$A$1:$I$89,5,0)</f>
        <v>-2.0572770154103635E-13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405.75542653954562</v>
      </c>
      <c r="T182" s="62">
        <f t="shared" si="142"/>
        <v>278.21741231699929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36.609423074859357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36.609423074859357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-2.8421709430404007E-14</v>
      </c>
      <c r="AJ182" s="14">
        <f>AI182*VLOOKUP('Données projet'!$B$10,Paramètres!$A$1:$I$89,3,0)*VLOOKUP('Données projet'!$B$10,Paramètres!$A$1:$I$89,5,0)</f>
        <v>-2.2168933355715127E-14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216.57715548138577</v>
      </c>
      <c r="AO182" s="62">
        <f t="shared" si="144"/>
        <v>131.89900255449828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19.204784029314659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19.204784029314659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2.8421709430404007E-13</v>
      </c>
      <c r="BE182" s="14">
        <f>BD182*VLOOKUP('Données projet'!$B$11,Paramètres!$A$1:$I$89,3,0)*VLOOKUP('Données projet'!$B$11,Paramètres!$A$1:$I$89,5,0)</f>
        <v>2.2168933355715128E-13</v>
      </c>
      <c r="BF182" s="14">
        <f t="shared" si="167"/>
        <v>3.0356532905768293E-12</v>
      </c>
      <c r="BG182" s="22">
        <f t="shared" si="168"/>
        <v>5.6732050703666821E-12</v>
      </c>
      <c r="BH182" s="62">
        <f t="shared" si="116"/>
        <v>293.333333333339</v>
      </c>
      <c r="BI182" s="62">
        <f ca="1">AVERAGE(OFFSET($BH$3,0,0,'Données projet'!$E$11+1,1))-AVERAGE(OFFSET($H$3,0,0,'Données projet'!$E$11+1,1))</f>
        <v>314.33416150877952</v>
      </c>
      <c r="BJ182" s="62">
        <f t="shared" si="146"/>
        <v>283.48738729114024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17.038859018102148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17.038859018102148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2.8421709430404007E-14</v>
      </c>
      <c r="BZ182" s="14">
        <f>BY182*VLOOKUP('Données projet'!$B$12,Paramètres!$A$1:$I$89,3,0)*VLOOKUP('Données projet'!$B$12,Paramètres!$A$1:$I$89,5,0)</f>
        <v>2.0838797354372217E-14</v>
      </c>
      <c r="CA182" s="14">
        <f t="shared" si="170"/>
        <v>3.7575774393093487E-13</v>
      </c>
      <c r="CB182" s="22">
        <f t="shared" si="171"/>
        <v>6.9073897607190981E-13</v>
      </c>
      <c r="CC182" s="62">
        <f t="shared" si="119"/>
        <v>293.333333333334</v>
      </c>
      <c r="CD182" s="62">
        <f ca="1">AVERAGE(OFFSET($CC$3,0,0,'Données projet'!$E$12+1,1))-AVERAGE(OFFSET($H$3,0,0,'Données projet'!$E$12+1,1))</f>
        <v>155.96038817644694</v>
      </c>
      <c r="CE182" s="62">
        <f t="shared" si="148"/>
        <v>225.49641371517163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6.5399215976594078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6.5399215976594078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5.6843418860808015E-14</v>
      </c>
      <c r="CU182" s="18">
        <f>CT182*VLOOKUP('Données projet'!$B$13,Paramètres!$A$1:$I$89,3,0)*VLOOKUP('Données projet'!$B$13,Paramètres!$A$1:$I$89,5,0)</f>
        <v>3.7243808037601412E-14</v>
      </c>
      <c r="CV182" s="14">
        <f t="shared" si="173"/>
        <v>6.2767589361185393E-13</v>
      </c>
      <c r="CW182" s="22">
        <f t="shared" si="174"/>
        <v>1.1580684803728015E-12</v>
      </c>
      <c r="CX182" s="62">
        <f t="shared" si="122"/>
        <v>293.33333333333445</v>
      </c>
      <c r="CY182" s="62">
        <f ca="1">AVERAGE(OFFSET($CX$3,0,0,'Données projet'!$E$13+1,1))-AVERAGE(OFFSET($H$3,0,0,'Données projet'!$E$13+1,1))</f>
        <v>184.06691966531622</v>
      </c>
      <c r="CZ182" s="62">
        <f t="shared" si="150"/>
        <v>269.61868559913404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5.6744001533607067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5.6744001533607067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-1.1368683772161603E-13</v>
      </c>
      <c r="DP182" s="18">
        <f>DO182*VLOOKUP('Données projet'!$B$14,Paramètres!$A$1:$I$89,3,0)*VLOOKUP('Données projet'!$B$14,Paramètres!$A$1:$I$89,5,0)</f>
        <v>-1.0995790944434703E-13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352.98835012800464</v>
      </c>
      <c r="DU182" s="62">
        <f t="shared" si="152"/>
        <v>244.45149244446094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32.194415110898326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32.194415110898326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-2.2737367544323206E-13</v>
      </c>
      <c r="O183" s="14">
        <f>N183*VLOOKUP('Données projet'!$B$9,Paramètres!$A$1:$I$89,3,0)*VLOOKUP('Données projet'!$B$9,Paramètres!$A$1:$I$89,5,0)</f>
        <v>-2.0572770154103635E-13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405.75542653954562</v>
      </c>
      <c r="T183" s="62">
        <f t="shared" si="142"/>
        <v>278.21741231699929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35.891534617904583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35.891534617904583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-2.8421709430404007E-14</v>
      </c>
      <c r="AJ183" s="14">
        <f>AI183*VLOOKUP('Données projet'!$B$10,Paramètres!$A$1:$I$89,3,0)*VLOOKUP('Données projet'!$B$10,Paramètres!$A$1:$I$89,5,0)</f>
        <v>-2.2168933355715127E-14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216.57715548138577</v>
      </c>
      <c r="AO183" s="62">
        <f t="shared" si="144"/>
        <v>131.89900255449828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18.82818992826142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18.82818992826142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2.8421709430404007E-13</v>
      </c>
      <c r="BE183" s="14">
        <f>BD183*VLOOKUP('Données projet'!$B$11,Paramètres!$A$1:$I$89,3,0)*VLOOKUP('Données projet'!$B$11,Paramètres!$A$1:$I$89,5,0)</f>
        <v>2.2168933355715128E-13</v>
      </c>
      <c r="BF183" s="14">
        <f t="shared" si="167"/>
        <v>3.0356532905768293E-12</v>
      </c>
      <c r="BG183" s="22">
        <f t="shared" si="168"/>
        <v>5.6732050703666821E-12</v>
      </c>
      <c r="BH183" s="62">
        <f t="shared" si="116"/>
        <v>293.333333333339</v>
      </c>
      <c r="BI183" s="62">
        <f ca="1">AVERAGE(OFFSET($BH$3,0,0,'Données projet'!$E$11+1,1))-AVERAGE(OFFSET($H$3,0,0,'Données projet'!$E$11+1,1))</f>
        <v>314.33416150877952</v>
      </c>
      <c r="BJ183" s="62">
        <f t="shared" si="146"/>
        <v>283.48738729114024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16.704737385434974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16.704737385434974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2.8421709430404007E-14</v>
      </c>
      <c r="BZ183" s="14">
        <f>BY183*VLOOKUP('Données projet'!$B$12,Paramètres!$A$1:$I$89,3,0)*VLOOKUP('Données projet'!$B$12,Paramètres!$A$1:$I$89,5,0)</f>
        <v>2.0838797354372217E-14</v>
      </c>
      <c r="CA183" s="14">
        <f t="shared" si="170"/>
        <v>3.7575774393093487E-13</v>
      </c>
      <c r="CB183" s="22">
        <f t="shared" si="171"/>
        <v>6.9073897607190981E-13</v>
      </c>
      <c r="CC183" s="62">
        <f t="shared" si="119"/>
        <v>293.333333333334</v>
      </c>
      <c r="CD183" s="62">
        <f ca="1">AVERAGE(OFFSET($CC$3,0,0,'Données projet'!$E$12+1,1))-AVERAGE(OFFSET($H$3,0,0,'Données projet'!$E$12+1,1))</f>
        <v>155.96038817644694</v>
      </c>
      <c r="CE183" s="62">
        <f t="shared" si="148"/>
        <v>225.49641371517163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6.4116777240876042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6.4116777240876042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5.6843418860808015E-14</v>
      </c>
      <c r="CU183" s="18">
        <f>CT183*VLOOKUP('Données projet'!$B$13,Paramètres!$A$1:$I$89,3,0)*VLOOKUP('Données projet'!$B$13,Paramètres!$A$1:$I$89,5,0)</f>
        <v>3.7243808037601412E-14</v>
      </c>
      <c r="CV183" s="14">
        <f t="shared" si="173"/>
        <v>6.2767589361185393E-13</v>
      </c>
      <c r="CW183" s="22">
        <f t="shared" si="174"/>
        <v>1.1580684803728015E-12</v>
      </c>
      <c r="CX183" s="62">
        <f t="shared" si="122"/>
        <v>293.33333333333445</v>
      </c>
      <c r="CY183" s="62">
        <f ca="1">AVERAGE(OFFSET($CX$3,0,0,'Données projet'!$E$13+1,1))-AVERAGE(OFFSET($H$3,0,0,'Données projet'!$E$13+1,1))</f>
        <v>184.06691966531622</v>
      </c>
      <c r="CZ183" s="62">
        <f t="shared" si="150"/>
        <v>269.61868559913404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5.5631286273956473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5.5631286273956473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-1.1368683772161603E-13</v>
      </c>
      <c r="DP183" s="18">
        <f>DO183*VLOOKUP('Données projet'!$B$14,Paramètres!$A$1:$I$89,3,0)*VLOOKUP('Données projet'!$B$14,Paramètres!$A$1:$I$89,5,0)</f>
        <v>-1.0995790944434703E-13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352.98835012800464</v>
      </c>
      <c r="DU183" s="62">
        <f t="shared" si="152"/>
        <v>244.45149244446094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31.563102267227869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31.563102267227869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-2.2737367544323206E-13</v>
      </c>
      <c r="O184" s="14">
        <f>N184*VLOOKUP('Données projet'!$B$9,Paramètres!$A$1:$I$89,3,0)*VLOOKUP('Données projet'!$B$9,Paramètres!$A$1:$I$89,5,0)</f>
        <v>-2.0572770154103635E-13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405.75542653954562</v>
      </c>
      <c r="T184" s="62">
        <f t="shared" si="142"/>
        <v>278.21741231699929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35.18772351572197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35.18772351572197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-2.8421709430404007E-14</v>
      </c>
      <c r="AJ184" s="14">
        <f>AI184*VLOOKUP('Données projet'!$B$10,Paramètres!$A$1:$I$89,3,0)*VLOOKUP('Données projet'!$B$10,Paramètres!$A$1:$I$89,5,0)</f>
        <v>-2.2168933355715127E-14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216.57715548138577</v>
      </c>
      <c r="AO184" s="62">
        <f t="shared" si="144"/>
        <v>131.89900255449828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18.458980607830114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18.458980607830114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2.8421709430404007E-13</v>
      </c>
      <c r="BE184" s="14">
        <f>BD184*VLOOKUP('Données projet'!$B$11,Paramètres!$A$1:$I$89,3,0)*VLOOKUP('Données projet'!$B$11,Paramètres!$A$1:$I$89,5,0)</f>
        <v>2.2168933355715128E-13</v>
      </c>
      <c r="BF184" s="14">
        <f t="shared" si="167"/>
        <v>3.0356532905768293E-12</v>
      </c>
      <c r="BG184" s="22">
        <f t="shared" si="168"/>
        <v>5.6732050703666821E-12</v>
      </c>
      <c r="BH184" s="62">
        <f t="shared" si="116"/>
        <v>293.333333333339</v>
      </c>
      <c r="BI184" s="62">
        <f ca="1">AVERAGE(OFFSET($BH$3,0,0,'Données projet'!$E$11+1,1))-AVERAGE(OFFSET($H$3,0,0,'Données projet'!$E$11+1,1))</f>
        <v>314.33416150877952</v>
      </c>
      <c r="BJ184" s="62">
        <f t="shared" si="146"/>
        <v>283.48738729114024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16.377167674190332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16.377167674190332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2.8421709430404007E-14</v>
      </c>
      <c r="BZ184" s="14">
        <f>BY184*VLOOKUP('Données projet'!$B$12,Paramètres!$A$1:$I$89,3,0)*VLOOKUP('Données projet'!$B$12,Paramètres!$A$1:$I$89,5,0)</f>
        <v>2.0838797354372217E-14</v>
      </c>
      <c r="CA184" s="14">
        <f t="shared" si="170"/>
        <v>3.7575774393093487E-13</v>
      </c>
      <c r="CB184" s="22">
        <f t="shared" si="171"/>
        <v>6.9073897607190981E-13</v>
      </c>
      <c r="CC184" s="62">
        <f t="shared" si="119"/>
        <v>293.333333333334</v>
      </c>
      <c r="CD184" s="62">
        <f ca="1">AVERAGE(OFFSET($CC$3,0,0,'Données projet'!$E$12+1,1))-AVERAGE(OFFSET($H$3,0,0,'Données projet'!$E$12+1,1))</f>
        <v>155.96038817644694</v>
      </c>
      <c r="CE184" s="62">
        <f t="shared" si="148"/>
        <v>225.49641371517163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6.2859486346555045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6.2859486346555045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5.6843418860808015E-14</v>
      </c>
      <c r="CU184" s="18">
        <f>CT184*VLOOKUP('Données projet'!$B$13,Paramètres!$A$1:$I$89,3,0)*VLOOKUP('Données projet'!$B$13,Paramètres!$A$1:$I$89,5,0)</f>
        <v>3.7243808037601412E-14</v>
      </c>
      <c r="CV184" s="14">
        <f t="shared" si="173"/>
        <v>6.2767589361185393E-13</v>
      </c>
      <c r="CW184" s="22">
        <f t="shared" si="174"/>
        <v>1.1580684803728015E-12</v>
      </c>
      <c r="CX184" s="62">
        <f t="shared" si="122"/>
        <v>293.33333333333445</v>
      </c>
      <c r="CY184" s="62">
        <f ca="1">AVERAGE(OFFSET($CX$3,0,0,'Données projet'!$E$13+1,1))-AVERAGE(OFFSET($H$3,0,0,'Données projet'!$E$13+1,1))</f>
        <v>184.06691966531622</v>
      </c>
      <c r="CZ184" s="62">
        <f t="shared" si="150"/>
        <v>269.61868559913404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5.4540390681858337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5.4540390681858337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-1.1368683772161603E-13</v>
      </c>
      <c r="DP184" s="18">
        <f>DO184*VLOOKUP('Données projet'!$B$14,Paramètres!$A$1:$I$89,3,0)*VLOOKUP('Données projet'!$B$14,Paramètres!$A$1:$I$89,5,0)</f>
        <v>-1.0995790944434703E-13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352.98835012800464</v>
      </c>
      <c r="DU184" s="62">
        <f t="shared" si="152"/>
        <v>244.45149244446094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30.944169083358975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30.944169083358975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-2.2737367544323206E-13</v>
      </c>
      <c r="O185" s="14">
        <f>N185*VLOOKUP('Données projet'!$B$9,Paramètres!$A$1:$I$89,3,0)*VLOOKUP('Données projet'!$B$9,Paramètres!$A$1:$I$89,5,0)</f>
        <v>-2.0572770154103635E-13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405.75542653954562</v>
      </c>
      <c r="T185" s="62">
        <f t="shared" si="142"/>
        <v>278.21741231699929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34.497713719970768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34.497713719970768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-2.8421709430404007E-14</v>
      </c>
      <c r="AJ185" s="14">
        <f>AI185*VLOOKUP('Données projet'!$B$10,Paramètres!$A$1:$I$89,3,0)*VLOOKUP('Données projet'!$B$10,Paramètres!$A$1:$I$89,5,0)</f>
        <v>-2.2168933355715127E-14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216.57715548138577</v>
      </c>
      <c r="AO185" s="62">
        <f t="shared" si="144"/>
        <v>131.89900255449828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18.097011256977016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18.097011256977016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2.8421709430404007E-13</v>
      </c>
      <c r="BE185" s="14">
        <f>BD185*VLOOKUP('Données projet'!$B$11,Paramètres!$A$1:$I$89,3,0)*VLOOKUP('Données projet'!$B$11,Paramètres!$A$1:$I$89,5,0)</f>
        <v>2.2168933355715128E-13</v>
      </c>
      <c r="BF185" s="14">
        <f t="shared" si="167"/>
        <v>3.0356532905768293E-12</v>
      </c>
      <c r="BG185" s="22">
        <f t="shared" si="168"/>
        <v>5.6732050703666821E-12</v>
      </c>
      <c r="BH185" s="62">
        <f t="shared" si="116"/>
        <v>293.333333333339</v>
      </c>
      <c r="BI185" s="62">
        <f ca="1">AVERAGE(OFFSET($BH$3,0,0,'Données projet'!$E$11+1,1))-AVERAGE(OFFSET($H$3,0,0,'Données projet'!$E$11+1,1))</f>
        <v>314.33416150877952</v>
      </c>
      <c r="BJ185" s="62">
        <f t="shared" si="146"/>
        <v>283.48738729114024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16.056021405185401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16.056021405185401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2.8421709430404007E-14</v>
      </c>
      <c r="BZ185" s="14">
        <f>BY185*VLOOKUP('Données projet'!$B$12,Paramètres!$A$1:$I$89,3,0)*VLOOKUP('Données projet'!$B$12,Paramètres!$A$1:$I$89,5,0)</f>
        <v>2.0838797354372217E-14</v>
      </c>
      <c r="CA185" s="14">
        <f t="shared" si="170"/>
        <v>3.7575774393093487E-13</v>
      </c>
      <c r="CB185" s="22">
        <f t="shared" si="171"/>
        <v>6.9073897607190981E-13</v>
      </c>
      <c r="CC185" s="62">
        <f t="shared" si="119"/>
        <v>293.333333333334</v>
      </c>
      <c r="CD185" s="62">
        <f ca="1">AVERAGE(OFFSET($CC$3,0,0,'Données projet'!$E$12+1,1))-AVERAGE(OFFSET($H$3,0,0,'Données projet'!$E$12+1,1))</f>
        <v>155.96038817644694</v>
      </c>
      <c r="CE185" s="62">
        <f t="shared" si="148"/>
        <v>225.49641371517163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6.1626850159799957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6.1626850159799957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5.6843418860808015E-14</v>
      </c>
      <c r="CU185" s="18">
        <f>CT185*VLOOKUP('Données projet'!$B$13,Paramètres!$A$1:$I$89,3,0)*VLOOKUP('Données projet'!$B$13,Paramètres!$A$1:$I$89,5,0)</f>
        <v>3.7243808037601412E-14</v>
      </c>
      <c r="CV185" s="14">
        <f t="shared" si="173"/>
        <v>6.2767589361185393E-13</v>
      </c>
      <c r="CW185" s="22">
        <f t="shared" si="174"/>
        <v>1.1580684803728015E-12</v>
      </c>
      <c r="CX185" s="62">
        <f t="shared" si="122"/>
        <v>293.33333333333445</v>
      </c>
      <c r="CY185" s="62">
        <f ca="1">AVERAGE(OFFSET($CX$3,0,0,'Données projet'!$E$13+1,1))-AVERAGE(OFFSET($H$3,0,0,'Données projet'!$E$13+1,1))</f>
        <v>184.06691966531622</v>
      </c>
      <c r="CZ185" s="62">
        <f t="shared" si="150"/>
        <v>269.61868559913404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5.347088688694063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5.347088688694063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-1.1368683772161603E-13</v>
      </c>
      <c r="DP185" s="18">
        <f>DO185*VLOOKUP('Données projet'!$B$14,Paramètres!$A$1:$I$89,3,0)*VLOOKUP('Données projet'!$B$14,Paramètres!$A$1:$I$89,5,0)</f>
        <v>-1.0995790944434703E-13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352.98835012800464</v>
      </c>
      <c r="DU185" s="62">
        <f t="shared" si="152"/>
        <v>244.45149244446094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30.337372801713787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30.337372801713787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-2.2737367544323206E-13</v>
      </c>
      <c r="O186" s="14">
        <f>N186*VLOOKUP('Données projet'!$B$9,Paramètres!$A$1:$I$89,3,0)*VLOOKUP('Données projet'!$B$9,Paramètres!$A$1:$I$89,5,0)</f>
        <v>-2.0572770154103635E-13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405.75542653954562</v>
      </c>
      <c r="T186" s="62">
        <f t="shared" si="142"/>
        <v>278.21741231699929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33.82123459544983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33.82123459544983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-2.8421709430404007E-14</v>
      </c>
      <c r="AJ186" s="14">
        <f>AI186*VLOOKUP('Données projet'!$B$10,Paramètres!$A$1:$I$89,3,0)*VLOOKUP('Données projet'!$B$10,Paramètres!$A$1:$I$89,5,0)</f>
        <v>-2.2168933355715127E-14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216.57715548138577</v>
      </c>
      <c r="AO186" s="62">
        <f t="shared" si="144"/>
        <v>131.89900255449828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17.742139904314644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17.742139904314644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2.8421709430404007E-13</v>
      </c>
      <c r="BE186" s="14">
        <f>BD186*VLOOKUP('Données projet'!$B$11,Paramètres!$A$1:$I$89,3,0)*VLOOKUP('Données projet'!$B$11,Paramètres!$A$1:$I$89,5,0)</f>
        <v>2.2168933355715128E-13</v>
      </c>
      <c r="BF186" s="14">
        <f t="shared" si="167"/>
        <v>3.0356532905768293E-12</v>
      </c>
      <c r="BG186" s="22">
        <f t="shared" si="168"/>
        <v>5.6732050703666821E-12</v>
      </c>
      <c r="BH186" s="62">
        <f t="shared" si="116"/>
        <v>293.333333333339</v>
      </c>
      <c r="BI186" s="62">
        <f ca="1">AVERAGE(OFFSET($BH$3,0,0,'Données projet'!$E$11+1,1))-AVERAGE(OFFSET($H$3,0,0,'Données projet'!$E$11+1,1))</f>
        <v>314.33416150877952</v>
      </c>
      <c r="BJ186" s="62">
        <f t="shared" si="146"/>
        <v>283.48738729114024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15.741172618635774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15.741172618635774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2.8421709430404007E-14</v>
      </c>
      <c r="BZ186" s="14">
        <f>BY186*VLOOKUP('Données projet'!$B$12,Paramètres!$A$1:$I$89,3,0)*VLOOKUP('Données projet'!$B$12,Paramètres!$A$1:$I$89,5,0)</f>
        <v>2.0838797354372217E-14</v>
      </c>
      <c r="CA186" s="14">
        <f t="shared" si="170"/>
        <v>3.7575774393093487E-13</v>
      </c>
      <c r="CB186" s="22">
        <f t="shared" si="171"/>
        <v>6.9073897607190981E-13</v>
      </c>
      <c r="CC186" s="62">
        <f t="shared" si="119"/>
        <v>293.333333333334</v>
      </c>
      <c r="CD186" s="62">
        <f ca="1">AVERAGE(OFFSET($CC$3,0,0,'Données projet'!$E$12+1,1))-AVERAGE(OFFSET($H$3,0,0,'Données projet'!$E$12+1,1))</f>
        <v>155.96038817644694</v>
      </c>
      <c r="CE186" s="62">
        <f t="shared" si="148"/>
        <v>225.49641371517163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6.0418385216833306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6.0418385216833306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5.6843418860808015E-14</v>
      </c>
      <c r="CU186" s="18">
        <f>CT186*VLOOKUP('Données projet'!$B$13,Paramètres!$A$1:$I$89,3,0)*VLOOKUP('Données projet'!$B$13,Paramètres!$A$1:$I$89,5,0)</f>
        <v>3.7243808037601412E-14</v>
      </c>
      <c r="CV186" s="14">
        <f t="shared" si="173"/>
        <v>6.2767589361185393E-13</v>
      </c>
      <c r="CW186" s="22">
        <f t="shared" si="174"/>
        <v>1.1580684803728015E-12</v>
      </c>
      <c r="CX186" s="62">
        <f t="shared" si="122"/>
        <v>293.33333333333445</v>
      </c>
      <c r="CY186" s="62">
        <f ca="1">AVERAGE(OFFSET($CX$3,0,0,'Données projet'!$E$13+1,1))-AVERAGE(OFFSET($H$3,0,0,'Données projet'!$E$13+1,1))</f>
        <v>184.06691966531622</v>
      </c>
      <c r="CZ186" s="62">
        <f t="shared" si="150"/>
        <v>269.61868559913404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5.2422355409108361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5.2422355409108361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-1.1368683772161603E-13</v>
      </c>
      <c r="DP186" s="18">
        <f>DO186*VLOOKUP('Données projet'!$B$14,Paramètres!$A$1:$I$89,3,0)*VLOOKUP('Données projet'!$B$14,Paramètres!$A$1:$I$89,5,0)</f>
        <v>-1.0995790944434703E-13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352.98835012800464</v>
      </c>
      <c r="DU186" s="62">
        <f t="shared" si="152"/>
        <v>244.45149244446094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29.742475425042475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29.742475425042475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-2.2737367544323206E-13</v>
      </c>
      <c r="O187" s="14">
        <f>N187*VLOOKUP('Données projet'!$B$9,Paramètres!$A$1:$I$89,3,0)*VLOOKUP('Données projet'!$B$9,Paramètres!$A$1:$I$89,5,0)</f>
        <v>-2.0572770154103635E-13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405.75542653954562</v>
      </c>
      <c r="T187" s="62">
        <f t="shared" si="142"/>
        <v>278.21741231699929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33.158020813949229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33.158020813949229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-2.8421709430404007E-14</v>
      </c>
      <c r="AJ187" s="14">
        <f>AI187*VLOOKUP('Données projet'!$B$10,Paramètres!$A$1:$I$89,3,0)*VLOOKUP('Données projet'!$B$10,Paramètres!$A$1:$I$89,5,0)</f>
        <v>-2.2168933355715127E-14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216.57715548138577</v>
      </c>
      <c r="AO187" s="62">
        <f t="shared" si="144"/>
        <v>131.89900255449828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17.394227362427827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17.394227362427827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2.8421709430404007E-13</v>
      </c>
      <c r="BE187" s="14">
        <f>BD187*VLOOKUP('Données projet'!$B$11,Paramètres!$A$1:$I$89,3,0)*VLOOKUP('Données projet'!$B$11,Paramètres!$A$1:$I$89,5,0)</f>
        <v>2.2168933355715128E-13</v>
      </c>
      <c r="BF187" s="14">
        <f t="shared" si="167"/>
        <v>3.0356532905768293E-12</v>
      </c>
      <c r="BG187" s="22">
        <f t="shared" si="168"/>
        <v>5.6732050703666821E-12</v>
      </c>
      <c r="BH187" s="62">
        <f t="shared" si="116"/>
        <v>293.333333333339</v>
      </c>
      <c r="BI187" s="62">
        <f ca="1">AVERAGE(OFFSET($BH$3,0,0,'Données projet'!$E$11+1,1))-AVERAGE(OFFSET($H$3,0,0,'Données projet'!$E$11+1,1))</f>
        <v>314.33416150877952</v>
      </c>
      <c r="BJ187" s="62">
        <f t="shared" si="146"/>
        <v>283.48738729114024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15.432497824751588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15.432497824751588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2.8421709430404007E-14</v>
      </c>
      <c r="BZ187" s="14">
        <f>BY187*VLOOKUP('Données projet'!$B$12,Paramètres!$A$1:$I$89,3,0)*VLOOKUP('Données projet'!$B$12,Paramètres!$A$1:$I$89,5,0)</f>
        <v>2.0838797354372217E-14</v>
      </c>
      <c r="CA187" s="14">
        <f t="shared" si="170"/>
        <v>3.7575774393093487E-13</v>
      </c>
      <c r="CB187" s="22">
        <f t="shared" si="171"/>
        <v>6.9073897607190981E-13</v>
      </c>
      <c r="CC187" s="62">
        <f t="shared" si="119"/>
        <v>293.333333333334</v>
      </c>
      <c r="CD187" s="62">
        <f ca="1">AVERAGE(OFFSET($CC$3,0,0,'Données projet'!$E$12+1,1))-AVERAGE(OFFSET($H$3,0,0,'Données projet'!$E$12+1,1))</f>
        <v>155.96038817644694</v>
      </c>
      <c r="CE187" s="62">
        <f t="shared" si="148"/>
        <v>225.49641371517163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5.9233617534307399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5.9233617534307399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5.6843418860808015E-14</v>
      </c>
      <c r="CU187" s="18">
        <f>CT187*VLOOKUP('Données projet'!$B$13,Paramètres!$A$1:$I$89,3,0)*VLOOKUP('Données projet'!$B$13,Paramètres!$A$1:$I$89,5,0)</f>
        <v>3.7243808037601412E-14</v>
      </c>
      <c r="CV187" s="14">
        <f t="shared" si="173"/>
        <v>6.2767589361185393E-13</v>
      </c>
      <c r="CW187" s="22">
        <f t="shared" si="174"/>
        <v>1.1580684803728015E-12</v>
      </c>
      <c r="CX187" s="62">
        <f t="shared" si="122"/>
        <v>293.33333333333445</v>
      </c>
      <c r="CY187" s="62">
        <f ca="1">AVERAGE(OFFSET($CX$3,0,0,'Données projet'!$E$13+1,1))-AVERAGE(OFFSET($H$3,0,0,'Données projet'!$E$13+1,1))</f>
        <v>184.06691966531622</v>
      </c>
      <c r="CZ187" s="62">
        <f t="shared" si="150"/>
        <v>269.61868559913404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5.1394384994015327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5.1394384994015327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-1.1368683772161603E-13</v>
      </c>
      <c r="DP187" s="18">
        <f>DO187*VLOOKUP('Données projet'!$B$14,Paramètres!$A$1:$I$89,3,0)*VLOOKUP('Données projet'!$B$14,Paramètres!$A$1:$I$89,5,0)</f>
        <v>-1.0995790944434703E-13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352.98835012800464</v>
      </c>
      <c r="DU187" s="62">
        <f t="shared" si="152"/>
        <v>244.45149244446094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29.159243623076115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29.159243623076115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-2.2737367544323206E-13</v>
      </c>
      <c r="O188" s="14">
        <f>N188*VLOOKUP('Données projet'!$B$9,Paramètres!$A$1:$I$89,3,0)*VLOOKUP('Données projet'!$B$9,Paramètres!$A$1:$I$89,5,0)</f>
        <v>-2.0572770154103635E-13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405.75542653954562</v>
      </c>
      <c r="T188" s="62">
        <f t="shared" si="142"/>
        <v>278.21741231699929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32.507812250183385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32.507812250183385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-2.8421709430404007E-14</v>
      </c>
      <c r="AJ188" s="14">
        <f>AI188*VLOOKUP('Données projet'!$B$10,Paramètres!$A$1:$I$89,3,0)*VLOOKUP('Données projet'!$B$10,Paramètres!$A$1:$I$89,5,0)</f>
        <v>-2.2168933355715127E-14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216.57715548138577</v>
      </c>
      <c r="AO188" s="62">
        <f t="shared" si="144"/>
        <v>131.89900255449828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17.053137173281716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17.053137173281716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2.8421709430404007E-13</v>
      </c>
      <c r="BE188" s="14">
        <f>BD188*VLOOKUP('Données projet'!$B$11,Paramètres!$A$1:$I$89,3,0)*VLOOKUP('Données projet'!$B$11,Paramètres!$A$1:$I$89,5,0)</f>
        <v>2.2168933355715128E-13</v>
      </c>
      <c r="BF188" s="14">
        <f t="shared" si="167"/>
        <v>3.0356532905768293E-12</v>
      </c>
      <c r="BG188" s="22">
        <f t="shared" si="168"/>
        <v>5.6732050703666821E-12</v>
      </c>
      <c r="BH188" s="62">
        <f t="shared" si="116"/>
        <v>293.333333333339</v>
      </c>
      <c r="BI188" s="62">
        <f ca="1">AVERAGE(OFFSET($BH$3,0,0,'Données projet'!$E$11+1,1))-AVERAGE(OFFSET($H$3,0,0,'Données projet'!$E$11+1,1))</f>
        <v>314.33416150877952</v>
      </c>
      <c r="BJ188" s="62">
        <f t="shared" si="146"/>
        <v>283.48738729114024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15.129875955302436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15.129875955302436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2.8421709430404007E-14</v>
      </c>
      <c r="BZ188" s="14">
        <f>BY188*VLOOKUP('Données projet'!$B$12,Paramètres!$A$1:$I$89,3,0)*VLOOKUP('Données projet'!$B$12,Paramètres!$A$1:$I$89,5,0)</f>
        <v>2.0838797354372217E-14</v>
      </c>
      <c r="CA188" s="14">
        <f t="shared" si="170"/>
        <v>3.7575774393093487E-13</v>
      </c>
      <c r="CB188" s="22">
        <f t="shared" si="171"/>
        <v>6.9073897607190981E-13</v>
      </c>
      <c r="CC188" s="62">
        <f t="shared" si="119"/>
        <v>293.333333333334</v>
      </c>
      <c r="CD188" s="62">
        <f ca="1">AVERAGE(OFFSET($CC$3,0,0,'Données projet'!$E$12+1,1))-AVERAGE(OFFSET($H$3,0,0,'Données projet'!$E$12+1,1))</f>
        <v>155.96038817644694</v>
      </c>
      <c r="CE188" s="62">
        <f t="shared" si="148"/>
        <v>225.49641371517163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5.8072082423398887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5.8072082423398887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5.6843418860808015E-14</v>
      </c>
      <c r="CU188" s="18">
        <f>CT188*VLOOKUP('Données projet'!$B$13,Paramètres!$A$1:$I$89,3,0)*VLOOKUP('Données projet'!$B$13,Paramètres!$A$1:$I$89,5,0)</f>
        <v>3.7243808037601412E-14</v>
      </c>
      <c r="CV188" s="14">
        <f t="shared" si="173"/>
        <v>6.2767589361185393E-13</v>
      </c>
      <c r="CW188" s="22">
        <f t="shared" si="174"/>
        <v>1.1580684803728015E-12</v>
      </c>
      <c r="CX188" s="62">
        <f t="shared" si="122"/>
        <v>293.33333333333445</v>
      </c>
      <c r="CY188" s="62">
        <f ca="1">AVERAGE(OFFSET($CX$3,0,0,'Données projet'!$E$13+1,1))-AVERAGE(OFFSET($H$3,0,0,'Données projet'!$E$13+1,1))</f>
        <v>184.06691966531622</v>
      </c>
      <c r="CZ188" s="62">
        <f t="shared" si="150"/>
        <v>269.61868559913404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5.038657245176223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5.038657245176223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-1.1368683772161603E-13</v>
      </c>
      <c r="DP188" s="18">
        <f>DO188*VLOOKUP('Données projet'!$B$14,Paramètres!$A$1:$I$89,3,0)*VLOOKUP('Données projet'!$B$14,Paramètres!$A$1:$I$89,5,0)</f>
        <v>-1.0995790944434703E-13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352.98835012800464</v>
      </c>
      <c r="DU188" s="62">
        <f t="shared" si="152"/>
        <v>244.45149244446094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28.587448641010042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28.587448641010042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-2.2737367544323206E-13</v>
      </c>
      <c r="O189" s="14">
        <f>N189*VLOOKUP('Données projet'!$B$9,Paramètres!$A$1:$I$89,3,0)*VLOOKUP('Données projet'!$B$9,Paramètres!$A$1:$I$89,5,0)</f>
        <v>-2.0572770154103635E-13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405.75542653954562</v>
      </c>
      <c r="T189" s="62">
        <f t="shared" si="142"/>
        <v>278.21741231699929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31.870353879764927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31.870353879764927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-2.8421709430404007E-14</v>
      </c>
      <c r="AJ189" s="14">
        <f>AI189*VLOOKUP('Données projet'!$B$10,Paramètres!$A$1:$I$89,3,0)*VLOOKUP('Données projet'!$B$10,Paramètres!$A$1:$I$89,5,0)</f>
        <v>-2.2168933355715127E-14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216.57715548138577</v>
      </c>
      <c r="AO189" s="62">
        <f t="shared" si="144"/>
        <v>131.89900255449828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16.718735554700284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16.718735554700284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2.8421709430404007E-13</v>
      </c>
      <c r="BE189" s="14">
        <f>BD189*VLOOKUP('Données projet'!$B$11,Paramètres!$A$1:$I$89,3,0)*VLOOKUP('Données projet'!$B$11,Paramètres!$A$1:$I$89,5,0)</f>
        <v>2.2168933355715128E-13</v>
      </c>
      <c r="BF189" s="14">
        <f t="shared" si="167"/>
        <v>3.0356532905768293E-12</v>
      </c>
      <c r="BG189" s="22">
        <f t="shared" si="168"/>
        <v>5.6732050703666821E-12</v>
      </c>
      <c r="BH189" s="62">
        <f t="shared" si="116"/>
        <v>293.333333333339</v>
      </c>
      <c r="BI189" s="62">
        <f ca="1">AVERAGE(OFFSET($BH$3,0,0,'Données projet'!$E$11+1,1))-AVERAGE(OFFSET($H$3,0,0,'Données projet'!$E$11+1,1))</f>
        <v>314.33416150877952</v>
      </c>
      <c r="BJ189" s="62">
        <f t="shared" si="146"/>
        <v>283.48738729114024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14.833188316132068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14.833188316132068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2.8421709430404007E-14</v>
      </c>
      <c r="BZ189" s="14">
        <f>BY189*VLOOKUP('Données projet'!$B$12,Paramètres!$A$1:$I$89,3,0)*VLOOKUP('Données projet'!$B$12,Paramètres!$A$1:$I$89,5,0)</f>
        <v>2.0838797354372217E-14</v>
      </c>
      <c r="CA189" s="14">
        <f t="shared" si="170"/>
        <v>3.7575774393093487E-13</v>
      </c>
      <c r="CB189" s="22">
        <f t="shared" si="171"/>
        <v>6.9073897607190981E-13</v>
      </c>
      <c r="CC189" s="62">
        <f t="shared" si="119"/>
        <v>293.333333333334</v>
      </c>
      <c r="CD189" s="62">
        <f ca="1">AVERAGE(OFFSET($CC$3,0,0,'Données projet'!$E$12+1,1))-AVERAGE(OFFSET($H$3,0,0,'Données projet'!$E$12+1,1))</f>
        <v>155.96038817644694</v>
      </c>
      <c r="CE189" s="62">
        <f t="shared" si="148"/>
        <v>225.49641371517163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5.6933324307548832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5.6933324307548832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5.6843418860808015E-14</v>
      </c>
      <c r="CU189" s="18">
        <f>CT189*VLOOKUP('Données projet'!$B$13,Paramètres!$A$1:$I$89,3,0)*VLOOKUP('Données projet'!$B$13,Paramètres!$A$1:$I$89,5,0)</f>
        <v>3.7243808037601412E-14</v>
      </c>
      <c r="CV189" s="14">
        <f t="shared" si="173"/>
        <v>6.2767589361185393E-13</v>
      </c>
      <c r="CW189" s="22">
        <f t="shared" si="174"/>
        <v>1.1580684803728015E-12</v>
      </c>
      <c r="CX189" s="62">
        <f t="shared" si="122"/>
        <v>293.33333333333445</v>
      </c>
      <c r="CY189" s="62">
        <f ca="1">AVERAGE(OFFSET($CX$3,0,0,'Données projet'!$E$13+1,1))-AVERAGE(OFFSET($H$3,0,0,'Données projet'!$E$13+1,1))</f>
        <v>184.06691966531622</v>
      </c>
      <c r="CZ189" s="62">
        <f t="shared" si="150"/>
        <v>269.61868559913404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4.9398522498757762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4.9398522498757762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-1.1368683772161603E-13</v>
      </c>
      <c r="DP189" s="18">
        <f>DO189*VLOOKUP('Données projet'!$B$14,Paramètres!$A$1:$I$89,3,0)*VLOOKUP('Données projet'!$B$14,Paramètres!$A$1:$I$89,5,0)</f>
        <v>-1.0995790944434703E-13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352.98835012800464</v>
      </c>
      <c r="DU189" s="62">
        <f t="shared" si="152"/>
        <v>244.45149244446094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28.026866209781783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28.026866209781783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-2.2737367544323206E-13</v>
      </c>
      <c r="O190" s="14">
        <f>N190*VLOOKUP('Données projet'!$B$9,Paramètres!$A$1:$I$89,3,0)*VLOOKUP('Données projet'!$B$9,Paramètres!$A$1:$I$89,5,0)</f>
        <v>-2.0572770154103635E-13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405.75542653954562</v>
      </c>
      <c r="T190" s="62">
        <f t="shared" si="142"/>
        <v>278.21741231699929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31.245395679179161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31.245395679179161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-2.8421709430404007E-14</v>
      </c>
      <c r="AJ190" s="14">
        <f>AI190*VLOOKUP('Données projet'!$B$10,Paramètres!$A$1:$I$89,3,0)*VLOOKUP('Données projet'!$B$10,Paramètres!$A$1:$I$89,5,0)</f>
        <v>-2.2168933355715127E-14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216.57715548138577</v>
      </c>
      <c r="AO190" s="62">
        <f t="shared" si="144"/>
        <v>131.89900255449828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16.390891347894389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16.390891347894389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2.8421709430404007E-13</v>
      </c>
      <c r="BE190" s="14">
        <f>BD190*VLOOKUP('Données projet'!$B$11,Paramètres!$A$1:$I$89,3,0)*VLOOKUP('Données projet'!$B$11,Paramètres!$A$1:$I$89,5,0)</f>
        <v>2.2168933355715128E-13</v>
      </c>
      <c r="BF190" s="14">
        <f t="shared" si="167"/>
        <v>3.0356532905768293E-12</v>
      </c>
      <c r="BG190" s="22">
        <f t="shared" si="168"/>
        <v>5.6732050703666821E-12</v>
      </c>
      <c r="BH190" s="62">
        <f t="shared" si="116"/>
        <v>293.333333333339</v>
      </c>
      <c r="BI190" s="62">
        <f ca="1">AVERAGE(OFFSET($BH$3,0,0,'Données projet'!$E$11+1,1))-AVERAGE(OFFSET($H$3,0,0,'Données projet'!$E$11+1,1))</f>
        <v>314.33416150877952</v>
      </c>
      <c r="BJ190" s="62">
        <f t="shared" si="146"/>
        <v>283.48738729114024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14.542318540604239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14.542318540604239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2.8421709430404007E-14</v>
      </c>
      <c r="BZ190" s="14">
        <f>BY190*VLOOKUP('Données projet'!$B$12,Paramètres!$A$1:$I$89,3,0)*VLOOKUP('Données projet'!$B$12,Paramètres!$A$1:$I$89,5,0)</f>
        <v>2.0838797354372217E-14</v>
      </c>
      <c r="CA190" s="14">
        <f t="shared" si="170"/>
        <v>3.7575774393093487E-13</v>
      </c>
      <c r="CB190" s="22">
        <f t="shared" si="171"/>
        <v>6.9073897607190981E-13</v>
      </c>
      <c r="CC190" s="62">
        <f t="shared" si="119"/>
        <v>293.333333333334</v>
      </c>
      <c r="CD190" s="62">
        <f ca="1">AVERAGE(OFFSET($CC$3,0,0,'Données projet'!$E$12+1,1))-AVERAGE(OFFSET($H$3,0,0,'Données projet'!$E$12+1,1))</f>
        <v>155.96038817644694</v>
      </c>
      <c r="CE190" s="62">
        <f t="shared" si="148"/>
        <v>225.49641371517163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5.5816896543776728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5.5816896543776728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5.6843418860808015E-14</v>
      </c>
      <c r="CU190" s="18">
        <f>CT190*VLOOKUP('Données projet'!$B$13,Paramètres!$A$1:$I$89,3,0)*VLOOKUP('Données projet'!$B$13,Paramètres!$A$1:$I$89,5,0)</f>
        <v>3.7243808037601412E-14</v>
      </c>
      <c r="CV190" s="14">
        <f t="shared" si="173"/>
        <v>6.2767589361185393E-13</v>
      </c>
      <c r="CW190" s="22">
        <f t="shared" si="174"/>
        <v>1.1580684803728015E-12</v>
      </c>
      <c r="CX190" s="62">
        <f t="shared" si="122"/>
        <v>293.33333333333445</v>
      </c>
      <c r="CY190" s="62">
        <f ca="1">AVERAGE(OFFSET($CX$3,0,0,'Données projet'!$E$13+1,1))-AVERAGE(OFFSET($H$3,0,0,'Données projet'!$E$13+1,1))</f>
        <v>184.06691966531622</v>
      </c>
      <c r="CZ190" s="62">
        <f t="shared" si="150"/>
        <v>269.61868559913404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4.8429847602680747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4.8429847602680747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-1.1368683772161603E-13</v>
      </c>
      <c r="DP190" s="18">
        <f>DO190*VLOOKUP('Données projet'!$B$14,Paramètres!$A$1:$I$89,3,0)*VLOOKUP('Données projet'!$B$14,Paramètres!$A$1:$I$89,5,0)</f>
        <v>-1.0995790944434703E-13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352.98835012800464</v>
      </c>
      <c r="DU190" s="62">
        <f t="shared" si="152"/>
        <v>244.45149244446094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27.477276458108388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27.477276458108388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-2.2737367544323206E-13</v>
      </c>
      <c r="O191" s="14">
        <f>N191*VLOOKUP('Données projet'!$B$9,Paramètres!$A$1:$I$89,3,0)*VLOOKUP('Données projet'!$B$9,Paramètres!$A$1:$I$89,5,0)</f>
        <v>-2.0572770154103635E-13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405.75542653954562</v>
      </c>
      <c r="T191" s="62">
        <f t="shared" si="142"/>
        <v>278.21741231699929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30.632692527720021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30.632692527720021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-2.8421709430404007E-14</v>
      </c>
      <c r="AJ191" s="14">
        <f>AI191*VLOOKUP('Données projet'!$B$10,Paramètres!$A$1:$I$89,3,0)*VLOOKUP('Données projet'!$B$10,Paramètres!$A$1:$I$89,5,0)</f>
        <v>-2.2168933355715127E-14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216.57715548138577</v>
      </c>
      <c r="AO191" s="62">
        <f t="shared" si="144"/>
        <v>131.89900255449828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16.069475966018736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16.069475966018736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2.8421709430404007E-13</v>
      </c>
      <c r="BE191" s="14">
        <f>BD191*VLOOKUP('Données projet'!$B$11,Paramètres!$A$1:$I$89,3,0)*VLOOKUP('Données projet'!$B$11,Paramètres!$A$1:$I$89,5,0)</f>
        <v>2.2168933355715128E-13</v>
      </c>
      <c r="BF191" s="14">
        <f t="shared" si="167"/>
        <v>3.0356532905768293E-12</v>
      </c>
      <c r="BG191" s="22">
        <f t="shared" si="168"/>
        <v>5.6732050703666821E-12</v>
      </c>
      <c r="BH191" s="62">
        <f t="shared" si="116"/>
        <v>293.333333333339</v>
      </c>
      <c r="BI191" s="62">
        <f ca="1">AVERAGE(OFFSET($BH$3,0,0,'Données projet'!$E$11+1,1))-AVERAGE(OFFSET($H$3,0,0,'Données projet'!$E$11+1,1))</f>
        <v>314.33416150877952</v>
      </c>
      <c r="BJ191" s="62">
        <f t="shared" si="146"/>
        <v>283.48738729114024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14.257152543961466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14.257152543961466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2.8421709430404007E-14</v>
      </c>
      <c r="BZ191" s="14">
        <f>BY191*VLOOKUP('Données projet'!$B$12,Paramètres!$A$1:$I$89,3,0)*VLOOKUP('Données projet'!$B$12,Paramètres!$A$1:$I$89,5,0)</f>
        <v>2.0838797354372217E-14</v>
      </c>
      <c r="CA191" s="14">
        <f t="shared" si="170"/>
        <v>3.7575774393093487E-13</v>
      </c>
      <c r="CB191" s="22">
        <f t="shared" si="171"/>
        <v>6.9073897607190981E-13</v>
      </c>
      <c r="CC191" s="62">
        <f t="shared" si="119"/>
        <v>293.333333333334</v>
      </c>
      <c r="CD191" s="62">
        <f ca="1">AVERAGE(OFFSET($CC$3,0,0,'Données projet'!$E$12+1,1))-AVERAGE(OFFSET($H$3,0,0,'Données projet'!$E$12+1,1))</f>
        <v>155.96038817644694</v>
      </c>
      <c r="CE191" s="62">
        <f t="shared" si="148"/>
        <v>225.49641371517163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5.4722361247498501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5.4722361247498501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5.6843418860808015E-14</v>
      </c>
      <c r="CU191" s="18">
        <f>CT191*VLOOKUP('Données projet'!$B$13,Paramètres!$A$1:$I$89,3,0)*VLOOKUP('Données projet'!$B$13,Paramètres!$A$1:$I$89,5,0)</f>
        <v>3.7243808037601412E-14</v>
      </c>
      <c r="CV191" s="14">
        <f t="shared" si="173"/>
        <v>6.2767589361185393E-13</v>
      </c>
      <c r="CW191" s="22">
        <f t="shared" si="174"/>
        <v>1.1580684803728015E-12</v>
      </c>
      <c r="CX191" s="62">
        <f t="shared" si="122"/>
        <v>293.33333333333445</v>
      </c>
      <c r="CY191" s="62">
        <f ca="1">AVERAGE(OFFSET($CX$3,0,0,'Données projet'!$E$13+1,1))-AVERAGE(OFFSET($H$3,0,0,'Données projet'!$E$13+1,1))</f>
        <v>184.06691966531622</v>
      </c>
      <c r="CZ191" s="62">
        <f t="shared" si="150"/>
        <v>269.61868559913404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4.7480167830482456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4.7480167830482456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-1.1368683772161603E-13</v>
      </c>
      <c r="DP191" s="18">
        <f>DO191*VLOOKUP('Données projet'!$B$14,Paramètres!$A$1:$I$89,3,0)*VLOOKUP('Données projet'!$B$14,Paramètres!$A$1:$I$89,5,0)</f>
        <v>-1.0995790944434703E-13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352.98835012800464</v>
      </c>
      <c r="DU191" s="62">
        <f t="shared" si="152"/>
        <v>244.45149244446094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26.938463826248661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26.938463826248661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-2.2737367544323206E-13</v>
      </c>
      <c r="O192" s="14">
        <f>N192*VLOOKUP('Données projet'!$B$9,Paramètres!$A$1:$I$89,3,0)*VLOOKUP('Données projet'!$B$9,Paramètres!$A$1:$I$89,5,0)</f>
        <v>-2.0572770154103635E-13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405.75542653954562</v>
      </c>
      <c r="T192" s="62">
        <f t="shared" si="142"/>
        <v>278.21741231699929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30.032004111348972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30.032004111348972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-2.8421709430404007E-14</v>
      </c>
      <c r="AJ192" s="14">
        <f>AI192*VLOOKUP('Données projet'!$B$10,Paramètres!$A$1:$I$89,3,0)*VLOOKUP('Données projet'!$B$10,Paramètres!$A$1:$I$89,5,0)</f>
        <v>-2.2168933355715127E-14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216.57715548138577</v>
      </c>
      <c r="AO192" s="62">
        <f t="shared" si="144"/>
        <v>131.89900255449828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15.754363343737639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15.754363343737639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2.8421709430404007E-13</v>
      </c>
      <c r="BE192" s="14">
        <f>BD192*VLOOKUP('Données projet'!$B$11,Paramètres!$A$1:$I$89,3,0)*VLOOKUP('Données projet'!$B$11,Paramètres!$A$1:$I$89,5,0)</f>
        <v>2.2168933355715128E-13</v>
      </c>
      <c r="BF192" s="14">
        <f t="shared" si="167"/>
        <v>3.0356532905768293E-12</v>
      </c>
      <c r="BG192" s="22">
        <f t="shared" si="168"/>
        <v>5.6732050703666821E-12</v>
      </c>
      <c r="BH192" s="62">
        <f t="shared" si="116"/>
        <v>293.333333333339</v>
      </c>
      <c r="BI192" s="62">
        <f ca="1">AVERAGE(OFFSET($BH$3,0,0,'Données projet'!$E$11+1,1))-AVERAGE(OFFSET($H$3,0,0,'Données projet'!$E$11+1,1))</f>
        <v>314.33416150877952</v>
      </c>
      <c r="BJ192" s="62">
        <f t="shared" si="146"/>
        <v>283.48738729114024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13.977578478578774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13.977578478578774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2.8421709430404007E-14</v>
      </c>
      <c r="BZ192" s="14">
        <f>BY192*VLOOKUP('Données projet'!$B$12,Paramètres!$A$1:$I$89,3,0)*VLOOKUP('Données projet'!$B$12,Paramètres!$A$1:$I$89,5,0)</f>
        <v>2.0838797354372217E-14</v>
      </c>
      <c r="CA192" s="14">
        <f t="shared" si="170"/>
        <v>3.7575774393093487E-13</v>
      </c>
      <c r="CB192" s="22">
        <f t="shared" si="171"/>
        <v>6.9073897607190981E-13</v>
      </c>
      <c r="CC192" s="62">
        <f t="shared" si="119"/>
        <v>293.333333333334</v>
      </c>
      <c r="CD192" s="62">
        <f ca="1">AVERAGE(OFFSET($CC$3,0,0,'Données projet'!$E$12+1,1))-AVERAGE(OFFSET($H$3,0,0,'Données projet'!$E$12+1,1))</f>
        <v>155.96038817644694</v>
      </c>
      <c r="CE192" s="62">
        <f t="shared" si="148"/>
        <v>225.49641371517163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5.3649289120779677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5.3649289120779677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5.6843418860808015E-14</v>
      </c>
      <c r="CU192" s="18">
        <f>CT192*VLOOKUP('Données projet'!$B$13,Paramètres!$A$1:$I$89,3,0)*VLOOKUP('Données projet'!$B$13,Paramètres!$A$1:$I$89,5,0)</f>
        <v>3.7243808037601412E-14</v>
      </c>
      <c r="CV192" s="14">
        <f t="shared" si="173"/>
        <v>6.2767589361185393E-13</v>
      </c>
      <c r="CW192" s="22">
        <f t="shared" si="174"/>
        <v>1.1580684803728015E-12</v>
      </c>
      <c r="CX192" s="62">
        <f t="shared" si="122"/>
        <v>293.33333333333445</v>
      </c>
      <c r="CY192" s="62">
        <f ca="1">AVERAGE(OFFSET($CX$3,0,0,'Données projet'!$E$13+1,1))-AVERAGE(OFFSET($H$3,0,0,'Données projet'!$E$13+1,1))</f>
        <v>184.06691966531622</v>
      </c>
      <c r="CZ192" s="62">
        <f t="shared" si="150"/>
        <v>269.61868559913404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4.6549110699369507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4.6549110699369507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-1.1368683772161603E-13</v>
      </c>
      <c r="DP192" s="18">
        <f>DO192*VLOOKUP('Données projet'!$B$14,Paramètres!$A$1:$I$89,3,0)*VLOOKUP('Données projet'!$B$14,Paramètres!$A$1:$I$89,5,0)</f>
        <v>-1.0995790944434703E-13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352.98835012800464</v>
      </c>
      <c r="DU192" s="62">
        <f t="shared" si="152"/>
        <v>244.45149244446094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26.410216981456447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26.410216981456447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-2.2737367544323206E-13</v>
      </c>
      <c r="O193" s="14">
        <f>N193*VLOOKUP('Données projet'!$B$9,Paramètres!$A$1:$I$89,3,0)*VLOOKUP('Données projet'!$B$9,Paramètres!$A$1:$I$89,5,0)</f>
        <v>-2.0572770154103635E-13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405.75542653954562</v>
      </c>
      <c r="T193" s="62">
        <f t="shared" si="142"/>
        <v>278.21741231699929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29.443094828439204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29.443094828439204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-2.8421709430404007E-14</v>
      </c>
      <c r="AJ193" s="14">
        <f>AI193*VLOOKUP('Données projet'!$B$10,Paramètres!$A$1:$I$89,3,0)*VLOOKUP('Données projet'!$B$10,Paramètres!$A$1:$I$89,5,0)</f>
        <v>-2.2168933355715127E-14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216.57715548138577</v>
      </c>
      <c r="AO193" s="62">
        <f t="shared" si="144"/>
        <v>131.89900255449828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15.445429887779753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15.445429887779753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2.8421709430404007E-13</v>
      </c>
      <c r="BE193" s="14">
        <f>BD193*VLOOKUP('Données projet'!$B$11,Paramètres!$A$1:$I$89,3,0)*VLOOKUP('Données projet'!$B$11,Paramètres!$A$1:$I$89,5,0)</f>
        <v>2.2168933355715128E-13</v>
      </c>
      <c r="BF193" s="14">
        <f t="shared" si="167"/>
        <v>3.0356532905768293E-12</v>
      </c>
      <c r="BG193" s="22">
        <f t="shared" si="168"/>
        <v>5.6732050703666821E-12</v>
      </c>
      <c r="BH193" s="62">
        <f t="shared" si="116"/>
        <v>293.333333333339</v>
      </c>
      <c r="BI193" s="62">
        <f ca="1">AVERAGE(OFFSET($BH$3,0,0,'Données projet'!$E$11+1,1))-AVERAGE(OFFSET($H$3,0,0,'Données projet'!$E$11+1,1))</f>
        <v>314.33416150877952</v>
      </c>
      <c r="BJ193" s="62">
        <f t="shared" si="146"/>
        <v>283.48738729114024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13.703486690094895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13.703486690094895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2.8421709430404007E-14</v>
      </c>
      <c r="BZ193" s="14">
        <f>BY193*VLOOKUP('Données projet'!$B$12,Paramètres!$A$1:$I$89,3,0)*VLOOKUP('Données projet'!$B$12,Paramètres!$A$1:$I$89,5,0)</f>
        <v>2.0838797354372217E-14</v>
      </c>
      <c r="CA193" s="14">
        <f t="shared" si="170"/>
        <v>3.7575774393093487E-13</v>
      </c>
      <c r="CB193" s="22">
        <f t="shared" si="171"/>
        <v>6.9073897607190981E-13</v>
      </c>
      <c r="CC193" s="62">
        <f t="shared" si="119"/>
        <v>293.333333333334</v>
      </c>
      <c r="CD193" s="62">
        <f ca="1">AVERAGE(OFFSET($CC$3,0,0,'Données projet'!$E$12+1,1))-AVERAGE(OFFSET($H$3,0,0,'Données projet'!$E$12+1,1))</f>
        <v>155.96038817644694</v>
      </c>
      <c r="CE193" s="62">
        <f t="shared" si="148"/>
        <v>225.49641371517163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5.2597259283956443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5.2597259283956443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5.6843418860808015E-14</v>
      </c>
      <c r="CU193" s="18">
        <f>CT193*VLOOKUP('Données projet'!$B$13,Paramètres!$A$1:$I$89,3,0)*VLOOKUP('Données projet'!$B$13,Paramètres!$A$1:$I$89,5,0)</f>
        <v>3.7243808037601412E-14</v>
      </c>
      <c r="CV193" s="14">
        <f t="shared" si="173"/>
        <v>6.2767589361185393E-13</v>
      </c>
      <c r="CW193" s="22">
        <f t="shared" si="174"/>
        <v>1.1580684803728015E-12</v>
      </c>
      <c r="CX193" s="62">
        <f t="shared" si="122"/>
        <v>293.33333333333445</v>
      </c>
      <c r="CY193" s="62">
        <f ca="1">AVERAGE(OFFSET($CX$3,0,0,'Données projet'!$E$13+1,1))-AVERAGE(OFFSET($H$3,0,0,'Données projet'!$E$13+1,1))</f>
        <v>184.06691966531622</v>
      </c>
      <c r="CZ193" s="62">
        <f t="shared" si="150"/>
        <v>269.61868559913404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4.5636311030708905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4.5636311030708905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-1.1368683772161603E-13</v>
      </c>
      <c r="DP193" s="18">
        <f>DO193*VLOOKUP('Données projet'!$B$14,Paramètres!$A$1:$I$89,3,0)*VLOOKUP('Données projet'!$B$14,Paramètres!$A$1:$I$89,5,0)</f>
        <v>-1.0995790944434703E-13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352.98835012800464</v>
      </c>
      <c r="DU193" s="62">
        <f t="shared" si="152"/>
        <v>244.45149244446094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25.892328735091848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25.892328735091848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-2.2737367544323206E-13</v>
      </c>
      <c r="O194" s="14">
        <f>N194*VLOOKUP('Données projet'!$B$9,Paramètres!$A$1:$I$89,3,0)*VLOOKUP('Données projet'!$B$9,Paramètres!$A$1:$I$89,5,0)</f>
        <v>-2.0572770154103635E-13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405.75542653954562</v>
      </c>
      <c r="T194" s="62">
        <f t="shared" si="142"/>
        <v>278.21741231699929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28.8657336973681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28.8657336973681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-2.8421709430404007E-14</v>
      </c>
      <c r="AJ194" s="14">
        <f>AI194*VLOOKUP('Données projet'!$B$10,Paramètres!$A$1:$I$89,3,0)*VLOOKUP('Données projet'!$B$10,Paramètres!$A$1:$I$89,5,0)</f>
        <v>-2.2168933355715127E-14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216.57715548138577</v>
      </c>
      <c r="AO194" s="62">
        <f t="shared" si="144"/>
        <v>131.89900255449828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15.142554428462399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15.142554428462399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2.8421709430404007E-13</v>
      </c>
      <c r="BE194" s="14">
        <f>BD194*VLOOKUP('Données projet'!$B$11,Paramètres!$A$1:$I$89,3,0)*VLOOKUP('Données projet'!$B$11,Paramètres!$A$1:$I$89,5,0)</f>
        <v>2.2168933355715128E-13</v>
      </c>
      <c r="BF194" s="14">
        <f t="shared" si="167"/>
        <v>3.0356532905768293E-12</v>
      </c>
      <c r="BG194" s="22">
        <f t="shared" si="168"/>
        <v>5.6732050703666821E-12</v>
      </c>
      <c r="BH194" s="62">
        <f t="shared" si="116"/>
        <v>293.333333333339</v>
      </c>
      <c r="BI194" s="62">
        <f ca="1">AVERAGE(OFFSET($BH$3,0,0,'Données projet'!$E$11+1,1))-AVERAGE(OFFSET($H$3,0,0,'Données projet'!$E$11+1,1))</f>
        <v>314.33416150877952</v>
      </c>
      <c r="BJ194" s="62">
        <f t="shared" si="146"/>
        <v>283.48738729114024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13.434769674403702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13.434769674403702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2.8421709430404007E-14</v>
      </c>
      <c r="BZ194" s="14">
        <f>BY194*VLOOKUP('Données projet'!$B$12,Paramètres!$A$1:$I$89,3,0)*VLOOKUP('Données projet'!$B$12,Paramètres!$A$1:$I$89,5,0)</f>
        <v>2.0838797354372217E-14</v>
      </c>
      <c r="CA194" s="14">
        <f t="shared" si="170"/>
        <v>3.7575774393093487E-13</v>
      </c>
      <c r="CB194" s="22">
        <f t="shared" si="171"/>
        <v>6.9073897607190981E-13</v>
      </c>
      <c r="CC194" s="62">
        <f t="shared" si="119"/>
        <v>293.333333333334</v>
      </c>
      <c r="CD194" s="62">
        <f ca="1">AVERAGE(OFFSET($CC$3,0,0,'Données projet'!$E$12+1,1))-AVERAGE(OFFSET($H$3,0,0,'Données projet'!$E$12+1,1))</f>
        <v>155.96038817644694</v>
      </c>
      <c r="CE194" s="62">
        <f t="shared" si="148"/>
        <v>225.49641371517163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5.1565859110558465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5.1565859110558465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5.6843418860808015E-14</v>
      </c>
      <c r="CU194" s="18">
        <f>CT194*VLOOKUP('Données projet'!$B$13,Paramètres!$A$1:$I$89,3,0)*VLOOKUP('Données projet'!$B$13,Paramètres!$A$1:$I$89,5,0)</f>
        <v>3.7243808037601412E-14</v>
      </c>
      <c r="CV194" s="14">
        <f t="shared" si="173"/>
        <v>6.2767589361185393E-13</v>
      </c>
      <c r="CW194" s="22">
        <f t="shared" si="174"/>
        <v>1.1580684803728015E-12</v>
      </c>
      <c r="CX194" s="62">
        <f t="shared" si="122"/>
        <v>293.33333333333445</v>
      </c>
      <c r="CY194" s="62">
        <f ca="1">AVERAGE(OFFSET($CX$3,0,0,'Données projet'!$E$13+1,1))-AVERAGE(OFFSET($H$3,0,0,'Données projet'!$E$13+1,1))</f>
        <v>184.06691966531622</v>
      </c>
      <c r="CZ194" s="62">
        <f t="shared" si="150"/>
        <v>269.61868559913404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4.4741410806797912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4.4741410806797912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-1.1368683772161603E-13</v>
      </c>
      <c r="DP194" s="18">
        <f>DO194*VLOOKUP('Données projet'!$B$14,Paramètres!$A$1:$I$89,3,0)*VLOOKUP('Données projet'!$B$14,Paramètres!$A$1:$I$89,5,0)</f>
        <v>-1.0995790944434703E-13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352.98835012800464</v>
      </c>
      <c r="DU194" s="62">
        <f t="shared" si="152"/>
        <v>244.45149244446094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25.384595961357821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25.384595961357821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-2.2737367544323206E-13</v>
      </c>
      <c r="O195" s="14">
        <f>N195*VLOOKUP('Données projet'!$B$9,Paramètres!$A$1:$I$89,3,0)*VLOOKUP('Données projet'!$B$9,Paramètres!$A$1:$I$89,5,0)</f>
        <v>-2.0572770154103635E-13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405.75542653954562</v>
      </c>
      <c r="T195" s="62">
        <f t="shared" si="142"/>
        <v>278.21741231699929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28.299694265921783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28.299694265921783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-2.8421709430404007E-14</v>
      </c>
      <c r="AJ195" s="14">
        <f>AI195*VLOOKUP('Données projet'!$B$10,Paramètres!$A$1:$I$89,3,0)*VLOOKUP('Données projet'!$B$10,Paramètres!$A$1:$I$89,5,0)</f>
        <v>-2.2168933355715127E-14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216.57715548138577</v>
      </c>
      <c r="AO195" s="62">
        <f t="shared" si="144"/>
        <v>131.89900255449828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14.845618172166468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14.845618172166468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2.8421709430404007E-13</v>
      </c>
      <c r="BE195" s="14">
        <f>BD195*VLOOKUP('Données projet'!$B$11,Paramètres!$A$1:$I$89,3,0)*VLOOKUP('Données projet'!$B$11,Paramètres!$A$1:$I$89,5,0)</f>
        <v>2.2168933355715128E-13</v>
      </c>
      <c r="BF195" s="14">
        <f t="shared" si="167"/>
        <v>3.0356532905768293E-12</v>
      </c>
      <c r="BG195" s="22">
        <f t="shared" si="168"/>
        <v>5.6732050703666821E-12</v>
      </c>
      <c r="BH195" s="62">
        <f t="shared" si="116"/>
        <v>293.333333333339</v>
      </c>
      <c r="BI195" s="62">
        <f ca="1">AVERAGE(OFFSET($BH$3,0,0,'Données projet'!$E$11+1,1))-AVERAGE(OFFSET($H$3,0,0,'Données projet'!$E$11+1,1))</f>
        <v>314.33416150877952</v>
      </c>
      <c r="BJ195" s="62">
        <f t="shared" si="146"/>
        <v>283.48738729114024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13.171322035489016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13.171322035489016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2.8421709430404007E-14</v>
      </c>
      <c r="BZ195" s="14">
        <f>BY195*VLOOKUP('Données projet'!$B$12,Paramètres!$A$1:$I$89,3,0)*VLOOKUP('Données projet'!$B$12,Paramètres!$A$1:$I$89,5,0)</f>
        <v>2.0838797354372217E-14</v>
      </c>
      <c r="CA195" s="14">
        <f t="shared" si="170"/>
        <v>3.7575774393093487E-13</v>
      </c>
      <c r="CB195" s="22">
        <f t="shared" si="171"/>
        <v>6.9073897607190981E-13</v>
      </c>
      <c r="CC195" s="62">
        <f t="shared" si="119"/>
        <v>293.333333333334</v>
      </c>
      <c r="CD195" s="62">
        <f ca="1">AVERAGE(OFFSET($CC$3,0,0,'Données projet'!$E$12+1,1))-AVERAGE(OFFSET($H$3,0,0,'Données projet'!$E$12+1,1))</f>
        <v>155.96038817644694</v>
      </c>
      <c r="CE195" s="62">
        <f t="shared" si="148"/>
        <v>225.49641371517163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5.0554684065468836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5.0554684065468836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5.6843418860808015E-14</v>
      </c>
      <c r="CU195" s="18">
        <f>CT195*VLOOKUP('Données projet'!$B$13,Paramètres!$A$1:$I$89,3,0)*VLOOKUP('Données projet'!$B$13,Paramètres!$A$1:$I$89,5,0)</f>
        <v>3.7243808037601412E-14</v>
      </c>
      <c r="CV195" s="14">
        <f t="shared" si="173"/>
        <v>6.2767589361185393E-13</v>
      </c>
      <c r="CW195" s="22">
        <f t="shared" si="174"/>
        <v>1.1580684803728015E-12</v>
      </c>
      <c r="CX195" s="62">
        <f t="shared" si="122"/>
        <v>293.33333333333445</v>
      </c>
      <c r="CY195" s="62">
        <f ca="1">AVERAGE(OFFSET($CX$3,0,0,'Données projet'!$E$13+1,1))-AVERAGE(OFFSET($H$3,0,0,'Données projet'!$E$13+1,1))</f>
        <v>184.06691966531622</v>
      </c>
      <c r="CZ195" s="62">
        <f t="shared" si="150"/>
        <v>269.61868559913404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4.3864059030442579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4.3864059030442579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-1.1368683772161603E-13</v>
      </c>
      <c r="DP195" s="18">
        <f>DO195*VLOOKUP('Données projet'!$B$14,Paramètres!$A$1:$I$89,3,0)*VLOOKUP('Données projet'!$B$14,Paramètres!$A$1:$I$89,5,0)</f>
        <v>-1.0995790944434703E-13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352.98835012800464</v>
      </c>
      <c r="DU195" s="62">
        <f t="shared" si="152"/>
        <v>244.45149244446094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24.886819517630304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24.886819517630304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-2.2737367544323206E-13</v>
      </c>
      <c r="O196" s="14">
        <f>N196*VLOOKUP('Données projet'!$B$9,Paramètres!$A$1:$I$89,3,0)*VLOOKUP('Données projet'!$B$9,Paramètres!$A$1:$I$89,5,0)</f>
        <v>-2.0572770154103635E-13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405.75542653954562</v>
      </c>
      <c r="T196" s="62">
        <f t="shared" si="142"/>
        <v>278.21741231699929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27.744754522476168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27.744754522476168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-2.8421709430404007E-14</v>
      </c>
      <c r="AJ196" s="14">
        <f>AI196*VLOOKUP('Données projet'!$B$10,Paramètres!$A$1:$I$89,3,0)*VLOOKUP('Données projet'!$B$10,Paramètres!$A$1:$I$89,5,0)</f>
        <v>-2.2168933355715127E-14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216.57715548138577</v>
      </c>
      <c r="AO196" s="62">
        <f t="shared" si="144"/>
        <v>131.89900255449828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14.554504654743267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14.554504654743267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2.8421709430404007E-13</v>
      </c>
      <c r="BE196" s="14">
        <f>BD196*VLOOKUP('Données projet'!$B$11,Paramètres!$A$1:$I$89,3,0)*VLOOKUP('Données projet'!$B$11,Paramètres!$A$1:$I$89,5,0)</f>
        <v>2.2168933355715128E-13</v>
      </c>
      <c r="BF196" s="14">
        <f t="shared" si="167"/>
        <v>3.0356532905768293E-12</v>
      </c>
      <c r="BG196" s="22">
        <f t="shared" si="168"/>
        <v>5.6732050703666821E-12</v>
      </c>
      <c r="BH196" s="62">
        <f t="shared" ref="BH196:BH203" si="194">BG196+(AY196+AZ196)*44/12</f>
        <v>293.333333333339</v>
      </c>
      <c r="BI196" s="62">
        <f ca="1">AVERAGE(OFFSET($BH$3,0,0,'Données projet'!$E$11+1,1))-AVERAGE(OFFSET($H$3,0,0,'Données projet'!$E$11+1,1))</f>
        <v>314.33416150877952</v>
      </c>
      <c r="BJ196" s="62">
        <f t="shared" si="146"/>
        <v>283.48738729114024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12.913040444086255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12.913040444086255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2.8421709430404007E-14</v>
      </c>
      <c r="BZ196" s="14">
        <f>BY196*VLOOKUP('Données projet'!$B$12,Paramètres!$A$1:$I$89,3,0)*VLOOKUP('Données projet'!$B$12,Paramètres!$A$1:$I$89,5,0)</f>
        <v>2.0838797354372217E-14</v>
      </c>
      <c r="CA196" s="14">
        <f t="shared" si="170"/>
        <v>3.7575774393093487E-13</v>
      </c>
      <c r="CB196" s="22">
        <f t="shared" si="171"/>
        <v>6.9073897607190981E-13</v>
      </c>
      <c r="CC196" s="62">
        <f t="shared" ref="CC196:CC203" si="195">CB196+(BT196+BU196)*44/12</f>
        <v>293.333333333334</v>
      </c>
      <c r="CD196" s="62">
        <f ca="1">AVERAGE(OFFSET($CC$3,0,0,'Données projet'!$E$12+1,1))-AVERAGE(OFFSET($H$3,0,0,'Données projet'!$E$12+1,1))</f>
        <v>155.96038817644694</v>
      </c>
      <c r="CE196" s="62">
        <f t="shared" si="148"/>
        <v>225.49641371517163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4.9563337546257538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4.9563337546257538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5.6843418860808015E-14</v>
      </c>
      <c r="CU196" s="18">
        <f>CT196*VLOOKUP('Données projet'!$B$13,Paramètres!$A$1:$I$89,3,0)*VLOOKUP('Données projet'!$B$13,Paramètres!$A$1:$I$89,5,0)</f>
        <v>3.7243808037601412E-14</v>
      </c>
      <c r="CV196" s="14">
        <f t="shared" si="173"/>
        <v>6.2767589361185393E-13</v>
      </c>
      <c r="CW196" s="22">
        <f t="shared" si="174"/>
        <v>1.1580684803728015E-12</v>
      </c>
      <c r="CX196" s="62">
        <f t="shared" ref="CX196:CX203" si="196">CW196+(CO196+CP196)*44/12</f>
        <v>293.33333333333445</v>
      </c>
      <c r="CY196" s="62">
        <f ca="1">AVERAGE(OFFSET($CX$3,0,0,'Données projet'!$E$13+1,1))-AVERAGE(OFFSET($H$3,0,0,'Données projet'!$E$13+1,1))</f>
        <v>184.06691966531622</v>
      </c>
      <c r="CZ196" s="62">
        <f t="shared" si="150"/>
        <v>269.61868559913404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4.3003911587289831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4.3003911587289831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-1.1368683772161603E-13</v>
      </c>
      <c r="DP196" s="18">
        <f>DO196*VLOOKUP('Données projet'!$B$14,Paramètres!$A$1:$I$89,3,0)*VLOOKUP('Données projet'!$B$14,Paramètres!$A$1:$I$89,5,0)</f>
        <v>-1.0995790944434703E-13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352.98835012800464</v>
      </c>
      <c r="DU196" s="62">
        <f t="shared" si="152"/>
        <v>244.45149244446094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24.398804166350633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24.398804166350633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-2.2737367544323206E-13</v>
      </c>
      <c r="O197" s="14">
        <f>N197*VLOOKUP('Données projet'!$B$9,Paramètres!$A$1:$I$89,3,0)*VLOOKUP('Données projet'!$B$9,Paramètres!$A$1:$I$89,5,0)</f>
        <v>-2.0572770154103635E-13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405.75542653954562</v>
      </c>
      <c r="T197" s="62">
        <f t="shared" ref="T197:T203" si="204">$T$3</f>
        <v>278.21741231699929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27.200696808919698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27.200696808919698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-2.8421709430404007E-14</v>
      </c>
      <c r="AJ197" s="14">
        <f>AI197*VLOOKUP('Données projet'!$B$10,Paramètres!$A$1:$I$89,3,0)*VLOOKUP('Données projet'!$B$10,Paramètres!$A$1:$I$89,5,0)</f>
        <v>-2.2168933355715127E-14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216.57715548138577</v>
      </c>
      <c r="AO197" s="62">
        <f t="shared" ref="AO197:AO203" si="205">$AO$3</f>
        <v>131.89900255449828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14.269099695835024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14.269099695835024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2.8421709430404007E-13</v>
      </c>
      <c r="BE197" s="14">
        <f>BD197*VLOOKUP('Données projet'!$B$11,Paramètres!$A$1:$I$89,3,0)*VLOOKUP('Données projet'!$B$11,Paramètres!$A$1:$I$89,5,0)</f>
        <v>2.2168933355715128E-13</v>
      </c>
      <c r="BF197" s="14">
        <f t="shared" si="167"/>
        <v>3.0356532905768293E-12</v>
      </c>
      <c r="BG197" s="22">
        <f t="shared" si="168"/>
        <v>5.6732050703666821E-12</v>
      </c>
      <c r="BH197" s="62">
        <f t="shared" si="194"/>
        <v>293.333333333339</v>
      </c>
      <c r="BI197" s="62">
        <f ca="1">AVERAGE(OFFSET($BH$3,0,0,'Données projet'!$E$11+1,1))-AVERAGE(OFFSET($H$3,0,0,'Données projet'!$E$11+1,1))</f>
        <v>314.33416150877952</v>
      </c>
      <c r="BJ197" s="62">
        <f t="shared" ref="BJ197:BJ203" si="206">$BJ$3</f>
        <v>283.48738729114024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12.659823597154686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12.659823597154686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2.8421709430404007E-14</v>
      </c>
      <c r="BZ197" s="14">
        <f>BY197*VLOOKUP('Données projet'!$B$12,Paramètres!$A$1:$I$89,3,0)*VLOOKUP('Données projet'!$B$12,Paramètres!$A$1:$I$89,5,0)</f>
        <v>2.0838797354372217E-14</v>
      </c>
      <c r="CA197" s="14">
        <f t="shared" si="170"/>
        <v>3.7575774393093487E-13</v>
      </c>
      <c r="CB197" s="22">
        <f t="shared" si="171"/>
        <v>6.9073897607190981E-13</v>
      </c>
      <c r="CC197" s="62">
        <f t="shared" si="195"/>
        <v>293.333333333334</v>
      </c>
      <c r="CD197" s="62">
        <f ca="1">AVERAGE(OFFSET($CC$3,0,0,'Données projet'!$E$12+1,1))-AVERAGE(OFFSET($H$3,0,0,'Données projet'!$E$12+1,1))</f>
        <v>155.96038817644694</v>
      </c>
      <c r="CE197" s="62">
        <f t="shared" ref="CE197:CE203" si="207">$CE$3</f>
        <v>225.49641371517163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4.8591430727626301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4.8591430727626301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5.6843418860808015E-14</v>
      </c>
      <c r="CU197" s="18">
        <f>CT197*VLOOKUP('Données projet'!$B$13,Paramètres!$A$1:$I$89,3,0)*VLOOKUP('Données projet'!$B$13,Paramètres!$A$1:$I$89,5,0)</f>
        <v>3.7243808037601412E-14</v>
      </c>
      <c r="CV197" s="14">
        <f t="shared" si="173"/>
        <v>6.2767589361185393E-13</v>
      </c>
      <c r="CW197" s="22">
        <f t="shared" si="174"/>
        <v>1.1580684803728015E-12</v>
      </c>
      <c r="CX197" s="62">
        <f t="shared" si="196"/>
        <v>293.33333333333445</v>
      </c>
      <c r="CY197" s="62">
        <f ca="1">AVERAGE(OFFSET($CX$3,0,0,'Données projet'!$E$13+1,1))-AVERAGE(OFFSET($H$3,0,0,'Données projet'!$E$13+1,1))</f>
        <v>184.06691966531622</v>
      </c>
      <c r="CZ197" s="62">
        <f t="shared" ref="CZ197:CZ203" si="208">$CZ$3</f>
        <v>269.61868559913404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4.2160631110859166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4.2160631110859166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-1.1368683772161603E-13</v>
      </c>
      <c r="DP197" s="18">
        <f>DO197*VLOOKUP('Données projet'!$B$14,Paramètres!$A$1:$I$89,3,0)*VLOOKUP('Données projet'!$B$14,Paramètres!$A$1:$I$89,5,0)</f>
        <v>-1.0995790944434703E-13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352.98835012800464</v>
      </c>
      <c r="DU197" s="62">
        <f t="shared" ref="DU197:DU203" si="209">$DU$3</f>
        <v>244.45149244446094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23.920358498449584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23.920358498449584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-2.2737367544323206E-13</v>
      </c>
      <c r="O198" s="14">
        <f>N198*VLOOKUP('Données projet'!$B$9,Paramètres!$A$1:$I$89,3,0)*VLOOKUP('Données projet'!$B$9,Paramètres!$A$1:$I$89,5,0)</f>
        <v>-2.0572770154103635E-13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405.75542653954562</v>
      </c>
      <c r="T198" s="62">
        <f t="shared" si="204"/>
        <v>278.21741231699929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26.667307735283632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26.667307735283632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-2.8421709430404007E-14</v>
      </c>
      <c r="AJ198" s="14">
        <f>AI198*VLOOKUP('Données projet'!$B$10,Paramètres!$A$1:$I$89,3,0)*VLOOKUP('Données projet'!$B$10,Paramètres!$A$1:$I$89,5,0)</f>
        <v>-2.2168933355715127E-14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216.57715548138577</v>
      </c>
      <c r="AO198" s="62">
        <f t="shared" si="205"/>
        <v>131.89900255449828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13.989291354091135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13.989291354091135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2.8421709430404007E-13</v>
      </c>
      <c r="BE198" s="14">
        <f>BD198*VLOOKUP('Données projet'!$B$11,Paramètres!$A$1:$I$89,3,0)*VLOOKUP('Données projet'!$B$11,Paramètres!$A$1:$I$89,5,0)</f>
        <v>2.2168933355715128E-13</v>
      </c>
      <c r="BF198" s="14">
        <f t="shared" si="167"/>
        <v>3.0356532905768293E-12</v>
      </c>
      <c r="BG198" s="22">
        <f t="shared" si="168"/>
        <v>5.6732050703666821E-12</v>
      </c>
      <c r="BH198" s="62">
        <f t="shared" si="194"/>
        <v>293.333333333339</v>
      </c>
      <c r="BI198" s="62">
        <f ca="1">AVERAGE(OFFSET($BH$3,0,0,'Données projet'!$E$11+1,1))-AVERAGE(OFFSET($H$3,0,0,'Données projet'!$E$11+1,1))</f>
        <v>314.33416150877952</v>
      </c>
      <c r="BJ198" s="62">
        <f t="shared" si="206"/>
        <v>283.48738729114024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12.41157217814442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12.41157217814442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2.8421709430404007E-14</v>
      </c>
      <c r="BZ198" s="14">
        <f>BY198*VLOOKUP('Données projet'!$B$12,Paramètres!$A$1:$I$89,3,0)*VLOOKUP('Données projet'!$B$12,Paramètres!$A$1:$I$89,5,0)</f>
        <v>2.0838797354372217E-14</v>
      </c>
      <c r="CA198" s="14">
        <f t="shared" si="170"/>
        <v>3.7575774393093487E-13</v>
      </c>
      <c r="CB198" s="22">
        <f t="shared" si="171"/>
        <v>6.9073897607190981E-13</v>
      </c>
      <c r="CC198" s="62">
        <f t="shared" si="195"/>
        <v>293.333333333334</v>
      </c>
      <c r="CD198" s="62">
        <f ca="1">AVERAGE(OFFSET($CC$3,0,0,'Données projet'!$E$12+1,1))-AVERAGE(OFFSET($H$3,0,0,'Données projet'!$E$12+1,1))</f>
        <v>155.96038817644694</v>
      </c>
      <c r="CE198" s="62">
        <f t="shared" si="207"/>
        <v>225.49641371517163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4.7638582408903796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4.7638582408903796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5.6843418860808015E-14</v>
      </c>
      <c r="CU198" s="18">
        <f>CT198*VLOOKUP('Données projet'!$B$13,Paramètres!$A$1:$I$89,3,0)*VLOOKUP('Données projet'!$B$13,Paramètres!$A$1:$I$89,5,0)</f>
        <v>3.7243808037601412E-14</v>
      </c>
      <c r="CV198" s="14">
        <f t="shared" si="173"/>
        <v>6.2767589361185393E-13</v>
      </c>
      <c r="CW198" s="22">
        <f t="shared" si="174"/>
        <v>1.1580684803728015E-12</v>
      </c>
      <c r="CX198" s="62">
        <f t="shared" si="196"/>
        <v>293.33333333333445</v>
      </c>
      <c r="CY198" s="62">
        <f ca="1">AVERAGE(OFFSET($CX$3,0,0,'Données projet'!$E$13+1,1))-AVERAGE(OFFSET($H$3,0,0,'Données projet'!$E$13+1,1))</f>
        <v>184.06691966531622</v>
      </c>
      <c r="CZ198" s="62">
        <f t="shared" si="208"/>
        <v>269.61868559913404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4.1333886850221004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4.1333886850221004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-1.1368683772161603E-13</v>
      </c>
      <c r="DP198" s="18">
        <f>DO198*VLOOKUP('Données projet'!$B$14,Paramètres!$A$1:$I$89,3,0)*VLOOKUP('Données projet'!$B$14,Paramètres!$A$1:$I$89,5,0)</f>
        <v>-1.0995790944434703E-13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352.98835012800464</v>
      </c>
      <c r="DU198" s="62">
        <f t="shared" si="209"/>
        <v>244.45149244446094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23.45129485827303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23.45129485827303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-2.2737367544323206E-13</v>
      </c>
      <c r="O199" s="14">
        <f>N199*VLOOKUP('Données projet'!$B$9,Paramètres!$A$1:$I$89,3,0)*VLOOKUP('Données projet'!$B$9,Paramètres!$A$1:$I$89,5,0)</f>
        <v>-2.0572770154103635E-13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405.75542653954562</v>
      </c>
      <c r="T199" s="62">
        <f t="shared" si="204"/>
        <v>278.21741231699929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26.14437809604636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26.14437809604636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-2.8421709430404007E-14</v>
      </c>
      <c r="AJ199" s="14">
        <f>AI199*VLOOKUP('Données projet'!$B$10,Paramètres!$A$1:$I$89,3,0)*VLOOKUP('Données projet'!$B$10,Paramètres!$A$1:$I$89,5,0)</f>
        <v>-2.2168933355715127E-14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216.57715548138577</v>
      </c>
      <c r="AO199" s="62">
        <f t="shared" si="205"/>
        <v>131.89900255449828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13.714969883262606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13.714969883262606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2.8421709430404007E-13</v>
      </c>
      <c r="BE199" s="14">
        <f>BD199*VLOOKUP('Données projet'!$B$11,Paramètres!$A$1:$I$89,3,0)*VLOOKUP('Données projet'!$B$11,Paramètres!$A$1:$I$89,5,0)</f>
        <v>2.2168933355715128E-13</v>
      </c>
      <c r="BF199" s="14">
        <f t="shared" si="167"/>
        <v>3.0356532905768293E-12</v>
      </c>
      <c r="BG199" s="22">
        <f t="shared" si="168"/>
        <v>5.6732050703666821E-12</v>
      </c>
      <c r="BH199" s="62">
        <f t="shared" si="194"/>
        <v>293.333333333339</v>
      </c>
      <c r="BI199" s="62">
        <f ca="1">AVERAGE(OFFSET($BH$3,0,0,'Données projet'!$E$11+1,1))-AVERAGE(OFFSET($H$3,0,0,'Données projet'!$E$11+1,1))</f>
        <v>314.33416150877952</v>
      </c>
      <c r="BJ199" s="62">
        <f t="shared" si="206"/>
        <v>283.48738729114024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12.16818881804253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12.16818881804253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2.8421709430404007E-14</v>
      </c>
      <c r="BZ199" s="14">
        <f>BY199*VLOOKUP('Données projet'!$B$12,Paramètres!$A$1:$I$89,3,0)*VLOOKUP('Données projet'!$B$12,Paramètres!$A$1:$I$89,5,0)</f>
        <v>2.0838797354372217E-14</v>
      </c>
      <c r="CA199" s="14">
        <f t="shared" si="170"/>
        <v>3.7575774393093487E-13</v>
      </c>
      <c r="CB199" s="22">
        <f t="shared" si="171"/>
        <v>6.9073897607190981E-13</v>
      </c>
      <c r="CC199" s="62">
        <f t="shared" si="195"/>
        <v>293.333333333334</v>
      </c>
      <c r="CD199" s="62">
        <f ca="1">AVERAGE(OFFSET($CC$3,0,0,'Données projet'!$E$12+1,1))-AVERAGE(OFFSET($H$3,0,0,'Données projet'!$E$12+1,1))</f>
        <v>155.96038817644694</v>
      </c>
      <c r="CE199" s="62">
        <f t="shared" si="207"/>
        <v>225.49641371517163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4.6704418864531352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4.6704418864531352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5.6843418860808015E-14</v>
      </c>
      <c r="CU199" s="18">
        <f>CT199*VLOOKUP('Données projet'!$B$13,Paramètres!$A$1:$I$89,3,0)*VLOOKUP('Données projet'!$B$13,Paramètres!$A$1:$I$89,5,0)</f>
        <v>3.7243808037601412E-14</v>
      </c>
      <c r="CV199" s="14">
        <f t="shared" si="173"/>
        <v>6.2767589361185393E-13</v>
      </c>
      <c r="CW199" s="22">
        <f t="shared" si="174"/>
        <v>1.1580684803728015E-12</v>
      </c>
      <c r="CX199" s="62">
        <f t="shared" si="196"/>
        <v>293.33333333333445</v>
      </c>
      <c r="CY199" s="62">
        <f ca="1">AVERAGE(OFFSET($CX$3,0,0,'Données projet'!$E$13+1,1))-AVERAGE(OFFSET($H$3,0,0,'Données projet'!$E$13+1,1))</f>
        <v>184.06691966531622</v>
      </c>
      <c r="CZ199" s="62">
        <f t="shared" si="208"/>
        <v>269.61868559913404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4.0523354540269754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4.0523354540269754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-1.1368683772161603E-13</v>
      </c>
      <c r="DP199" s="18">
        <f>DO199*VLOOKUP('Données projet'!$B$14,Paramètres!$A$1:$I$89,3,0)*VLOOKUP('Données projet'!$B$14,Paramètres!$A$1:$I$89,5,0)</f>
        <v>-1.0995790944434703E-13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352.98835012800464</v>
      </c>
      <c r="DU199" s="62">
        <f t="shared" si="209"/>
        <v>244.45149244446094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22.991429269979768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22.991429269979768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-2.2737367544323206E-13</v>
      </c>
      <c r="O200" s="14">
        <f>N200*VLOOKUP('Données projet'!$B$9,Paramètres!$A$1:$I$89,3,0)*VLOOKUP('Données projet'!$B$9,Paramètres!$A$1:$I$89,5,0)</f>
        <v>-2.0572770154103635E-13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405.75542653954562</v>
      </c>
      <c r="T200" s="62">
        <f t="shared" si="204"/>
        <v>278.21741231699929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25.631702788078943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25.631702788078943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-2.8421709430404007E-14</v>
      </c>
      <c r="AJ200" s="14">
        <f>AI200*VLOOKUP('Données projet'!$B$10,Paramètres!$A$1:$I$89,3,0)*VLOOKUP('Données projet'!$B$10,Paramètres!$A$1:$I$89,5,0)</f>
        <v>-2.2168933355715127E-14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216.57715548138577</v>
      </c>
      <c r="AO200" s="62">
        <f t="shared" si="205"/>
        <v>131.89900255449828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13.44602768915745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13.44602768915745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2.8421709430404007E-13</v>
      </c>
      <c r="BE200" s="14">
        <f>BD200*VLOOKUP('Données projet'!$B$11,Paramètres!$A$1:$I$89,3,0)*VLOOKUP('Données projet'!$B$11,Paramètres!$A$1:$I$89,5,0)</f>
        <v>2.2168933355715128E-13</v>
      </c>
      <c r="BF200" s="14">
        <f t="shared" si="167"/>
        <v>3.0356532905768293E-12</v>
      </c>
      <c r="BG200" s="22">
        <f t="shared" si="168"/>
        <v>5.6732050703666821E-12</v>
      </c>
      <c r="BH200" s="62">
        <f t="shared" si="194"/>
        <v>293.333333333339</v>
      </c>
      <c r="BI200" s="62">
        <f ca="1">AVERAGE(OFFSET($BH$3,0,0,'Données projet'!$E$11+1,1))-AVERAGE(OFFSET($H$3,0,0,'Données projet'!$E$11+1,1))</f>
        <v>314.33416150877952</v>
      </c>
      <c r="BJ200" s="62">
        <f t="shared" si="206"/>
        <v>283.48738729114024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11.929578057183047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11.929578057183047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2.8421709430404007E-14</v>
      </c>
      <c r="BZ200" s="14">
        <f>BY200*VLOOKUP('Données projet'!$B$12,Paramètres!$A$1:$I$89,3,0)*VLOOKUP('Données projet'!$B$12,Paramètres!$A$1:$I$89,5,0)</f>
        <v>2.0838797354372217E-14</v>
      </c>
      <c r="CA200" s="14">
        <f t="shared" si="170"/>
        <v>3.7575774393093487E-13</v>
      </c>
      <c r="CB200" s="22">
        <f t="shared" si="171"/>
        <v>6.9073897607190981E-13</v>
      </c>
      <c r="CC200" s="62">
        <f t="shared" si="195"/>
        <v>293.333333333334</v>
      </c>
      <c r="CD200" s="62">
        <f ca="1">AVERAGE(OFFSET($CC$3,0,0,'Données projet'!$E$12+1,1))-AVERAGE(OFFSET($H$3,0,0,'Données projet'!$E$12+1,1))</f>
        <v>155.96038817644694</v>
      </c>
      <c r="CE200" s="62">
        <f t="shared" si="207"/>
        <v>225.49641371517163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4.5788573697480555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4.5788573697480555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5.6843418860808015E-14</v>
      </c>
      <c r="CU200" s="18">
        <f>CT200*VLOOKUP('Données projet'!$B$13,Paramètres!$A$1:$I$89,3,0)*VLOOKUP('Données projet'!$B$13,Paramètres!$A$1:$I$89,5,0)</f>
        <v>3.7243808037601412E-14</v>
      </c>
      <c r="CV200" s="14">
        <f t="shared" si="173"/>
        <v>6.2767589361185393E-13</v>
      </c>
      <c r="CW200" s="22">
        <f t="shared" si="174"/>
        <v>1.1580684803728015E-12</v>
      </c>
      <c r="CX200" s="62">
        <f t="shared" si="196"/>
        <v>293.33333333333445</v>
      </c>
      <c r="CY200" s="62">
        <f ca="1">AVERAGE(OFFSET($CX$3,0,0,'Données projet'!$E$13+1,1))-AVERAGE(OFFSET($H$3,0,0,'Données projet'!$E$13+1,1))</f>
        <v>184.06691966531622</v>
      </c>
      <c r="CZ200" s="62">
        <f t="shared" si="208"/>
        <v>269.61868559913404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3.972871627454075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3.972871627454075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-1.1368683772161603E-13</v>
      </c>
      <c r="DP200" s="18">
        <f>DO200*VLOOKUP('Données projet'!$B$14,Paramètres!$A$1:$I$89,3,0)*VLOOKUP('Données projet'!$B$14,Paramètres!$A$1:$I$89,5,0)</f>
        <v>-1.0995790944434703E-13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352.98835012800464</v>
      </c>
      <c r="DU200" s="62">
        <f t="shared" si="209"/>
        <v>244.45149244446094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22.540581365382625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22.540581365382625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-2.2737367544323206E-13</v>
      </c>
      <c r="O201" s="14">
        <f>N201*VLOOKUP('Données projet'!$B$9,Paramètres!$A$1:$I$89,3,0)*VLOOKUP('Données projet'!$B$9,Paramètres!$A$1:$I$89,5,0)</f>
        <v>-2.0572770154103635E-13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405.75542653954562</v>
      </c>
      <c r="T201" s="62">
        <f t="shared" si="204"/>
        <v>278.21741231699929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25.129080730199707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25.129080730199707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-2.8421709430404007E-14</v>
      </c>
      <c r="AJ201" s="14">
        <f>AI201*VLOOKUP('Données projet'!$B$10,Paramètres!$A$1:$I$89,3,0)*VLOOKUP('Données projet'!$B$10,Paramètres!$A$1:$I$89,5,0)</f>
        <v>-2.2168933355715127E-14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216.57715548138577</v>
      </c>
      <c r="AO201" s="62">
        <f t="shared" si="205"/>
        <v>131.89900255449828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13.182359287440155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13.182359287440155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2.8421709430404007E-13</v>
      </c>
      <c r="BE201" s="14">
        <f>BD201*VLOOKUP('Données projet'!$B$11,Paramètres!$A$1:$I$89,3,0)*VLOOKUP('Données projet'!$B$11,Paramètres!$A$1:$I$89,5,0)</f>
        <v>2.2168933355715128E-13</v>
      </c>
      <c r="BF201" s="14">
        <f t="shared" si="167"/>
        <v>3.0356532905768293E-12</v>
      </c>
      <c r="BG201" s="22">
        <f t="shared" si="168"/>
        <v>5.6732050703666821E-12</v>
      </c>
      <c r="BH201" s="62">
        <f t="shared" si="194"/>
        <v>293.333333333339</v>
      </c>
      <c r="BI201" s="62">
        <f ca="1">AVERAGE(OFFSET($BH$3,0,0,'Données projet'!$E$11+1,1))-AVERAGE(OFFSET($H$3,0,0,'Données projet'!$E$11+1,1))</f>
        <v>314.33416150877952</v>
      </c>
      <c r="BJ201" s="62">
        <f t="shared" si="206"/>
        <v>283.48738729114024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11.695646307805825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11.695646307805825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2.8421709430404007E-14</v>
      </c>
      <c r="BZ201" s="14">
        <f>BY201*VLOOKUP('Données projet'!$B$12,Paramètres!$A$1:$I$89,3,0)*VLOOKUP('Données projet'!$B$12,Paramètres!$A$1:$I$89,5,0)</f>
        <v>2.0838797354372217E-14</v>
      </c>
      <c r="CA201" s="14">
        <f t="shared" si="170"/>
        <v>3.7575774393093487E-13</v>
      </c>
      <c r="CB201" s="22">
        <f t="shared" si="171"/>
        <v>6.9073897607190981E-13</v>
      </c>
      <c r="CC201" s="62">
        <f t="shared" si="195"/>
        <v>293.333333333334</v>
      </c>
      <c r="CD201" s="62">
        <f ca="1">AVERAGE(OFFSET($CC$3,0,0,'Données projet'!$E$12+1,1))-AVERAGE(OFFSET($H$3,0,0,'Données projet'!$E$12+1,1))</f>
        <v>155.96038817644694</v>
      </c>
      <c r="CE201" s="62">
        <f t="shared" si="207"/>
        <v>225.49641371517163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4.4890687695545228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4.4890687695545228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5.6843418860808015E-14</v>
      </c>
      <c r="CU201" s="18">
        <f>CT201*VLOOKUP('Données projet'!$B$13,Paramètres!$A$1:$I$89,3,0)*VLOOKUP('Données projet'!$B$13,Paramètres!$A$1:$I$89,5,0)</f>
        <v>3.7243808037601412E-14</v>
      </c>
      <c r="CV201" s="14">
        <f t="shared" si="173"/>
        <v>6.2767589361185393E-13</v>
      </c>
      <c r="CW201" s="22">
        <f t="shared" si="174"/>
        <v>1.1580684803728015E-12</v>
      </c>
      <c r="CX201" s="62">
        <f t="shared" si="196"/>
        <v>293.33333333333445</v>
      </c>
      <c r="CY201" s="62">
        <f ca="1">AVERAGE(OFFSET($CX$3,0,0,'Données projet'!$E$13+1,1))-AVERAGE(OFFSET($H$3,0,0,'Données projet'!$E$13+1,1))</f>
        <v>184.06691966531622</v>
      </c>
      <c r="CZ201" s="62">
        <f t="shared" si="208"/>
        <v>269.61868559913404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3.8949660380521212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3.8949660380521212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-1.1368683772161603E-13</v>
      </c>
      <c r="DP201" s="18">
        <f>DO201*VLOOKUP('Données projet'!$B$14,Paramètres!$A$1:$I$89,3,0)*VLOOKUP('Données projet'!$B$14,Paramètres!$A$1:$I$89,5,0)</f>
        <v>-1.0995790944434703E-13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352.98835012800464</v>
      </c>
      <c r="DU201" s="62">
        <f t="shared" si="209"/>
        <v>244.45149244446094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22.098574313204562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22.098574313204562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-2.2737367544323206E-13</v>
      </c>
      <c r="O202" s="14">
        <f>N202*VLOOKUP('Données projet'!$B$9,Paramètres!$A$1:$I$89,3,0)*VLOOKUP('Données projet'!$B$9,Paramètres!$A$1:$I$89,5,0)</f>
        <v>-2.0572770154103635E-13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405.75542653954562</v>
      </c>
      <c r="T202" s="62">
        <f t="shared" si="204"/>
        <v>278.21741231699929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24.636314784306297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24.636314784306297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-2.8421709430404007E-14</v>
      </c>
      <c r="AJ202" s="14">
        <f>AI202*VLOOKUP('Données projet'!$B$10,Paramètres!$A$1:$I$89,3,0)*VLOOKUP('Données projet'!$B$10,Paramètres!$A$1:$I$89,5,0)</f>
        <v>-2.2168933355715127E-14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216.57715548138577</v>
      </c>
      <c r="AO202" s="62">
        <f t="shared" si="205"/>
        <v>131.89900255449828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12.923861262258692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12.923861262258692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2.8421709430404007E-13</v>
      </c>
      <c r="BE202" s="14">
        <f>BD202*VLOOKUP('Données projet'!$B$11,Paramètres!$A$1:$I$89,3,0)*VLOOKUP('Données projet'!$B$11,Paramètres!$A$1:$I$89,5,0)</f>
        <v>2.2168933355715128E-13</v>
      </c>
      <c r="BF202" s="14">
        <f t="shared" si="167"/>
        <v>3.0356532905768293E-12</v>
      </c>
      <c r="BG202" s="22">
        <f t="shared" si="168"/>
        <v>5.6732050703666821E-12</v>
      </c>
      <c r="BH202" s="62">
        <f t="shared" si="194"/>
        <v>293.333333333339</v>
      </c>
      <c r="BI202" s="62">
        <f ca="1">AVERAGE(OFFSET($BH$3,0,0,'Données projet'!$E$11+1,1))-AVERAGE(OFFSET($H$3,0,0,'Données projet'!$E$11+1,1))</f>
        <v>314.33416150877952</v>
      </c>
      <c r="BJ202" s="62">
        <f t="shared" si="206"/>
        <v>283.48738729114024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11.466301817349612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11.466301817349612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2.8421709430404007E-14</v>
      </c>
      <c r="BZ202" s="14">
        <f>BY202*VLOOKUP('Données projet'!$B$12,Paramètres!$A$1:$I$89,3,0)*VLOOKUP('Données projet'!$B$12,Paramètres!$A$1:$I$89,5,0)</f>
        <v>2.0838797354372217E-14</v>
      </c>
      <c r="CA202" s="14">
        <f t="shared" si="170"/>
        <v>3.7575774393093487E-13</v>
      </c>
      <c r="CB202" s="22">
        <f t="shared" si="171"/>
        <v>6.9073897607190981E-13</v>
      </c>
      <c r="CC202" s="62">
        <f t="shared" si="195"/>
        <v>293.333333333334</v>
      </c>
      <c r="CD202" s="62">
        <f ca="1">AVERAGE(OFFSET($CC$3,0,0,'Données projet'!$E$12+1,1))-AVERAGE(OFFSET($H$3,0,0,'Données projet'!$E$12+1,1))</f>
        <v>155.96038817644694</v>
      </c>
      <c r="CE202" s="62">
        <f t="shared" si="207"/>
        <v>225.49641371517163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4.401040869045147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4.401040869045147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5.6843418860808015E-14</v>
      </c>
      <c r="CU202" s="18">
        <f>CT202*VLOOKUP('Données projet'!$B$13,Paramètres!$A$1:$I$89,3,0)*VLOOKUP('Données projet'!$B$13,Paramètres!$A$1:$I$89,5,0)</f>
        <v>3.7243808037601412E-14</v>
      </c>
      <c r="CV202" s="14">
        <f t="shared" si="173"/>
        <v>6.2767589361185393E-13</v>
      </c>
      <c r="CW202" s="22">
        <f t="shared" si="174"/>
        <v>1.1580684803728015E-12</v>
      </c>
      <c r="CX202" s="62">
        <f t="shared" si="196"/>
        <v>293.33333333333445</v>
      </c>
      <c r="CY202" s="62">
        <f ca="1">AVERAGE(OFFSET($CX$3,0,0,'Données projet'!$E$13+1,1))-AVERAGE(OFFSET($H$3,0,0,'Données projet'!$E$13+1,1))</f>
        <v>184.06691966531622</v>
      </c>
      <c r="CZ202" s="62">
        <f t="shared" si="208"/>
        <v>269.61868559913404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3.8185881297406219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3.8185881297406219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-1.1368683772161603E-13</v>
      </c>
      <c r="DP202" s="18">
        <f>DO202*VLOOKUP('Données projet'!$B$14,Paramètres!$A$1:$I$89,3,0)*VLOOKUP('Données projet'!$B$14,Paramètres!$A$1:$I$89,5,0)</f>
        <v>-1.0995790944434703E-13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352.98835012800464</v>
      </c>
      <c r="DU202" s="62">
        <f t="shared" si="209"/>
        <v>244.45149244446094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21.665234749722032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21.665234749722032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-2.2737367544323206E-13</v>
      </c>
      <c r="O203" s="14">
        <f>N203*VLOOKUP('Données projet'!$B$9,Paramètres!$A$1:$I$89,3,0)*VLOOKUP('Données projet'!$B$9,Paramètres!$A$1:$I$89,5,0)</f>
        <v>-2.0572770154103635E-13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405.75542653954562</v>
      </c>
      <c r="T203" s="62">
        <f t="shared" si="204"/>
        <v>278.21741231699929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24.153211678054308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24.153211678054308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-2.8421709430404007E-14</v>
      </c>
      <c r="AJ203" s="14">
        <f>AI203*VLOOKUP('Données projet'!$B$10,Paramètres!$A$1:$I$89,3,0)*VLOOKUP('Données projet'!$B$10,Paramètres!$A$1:$I$89,5,0)</f>
        <v>-2.2168933355715127E-14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216.57715548138577</v>
      </c>
      <c r="AO203" s="62">
        <f t="shared" si="205"/>
        <v>131.89900255449828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12.670432225682809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12.670432225682809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2.8421709430404007E-13</v>
      </c>
      <c r="BE203" s="14">
        <f>BD203*VLOOKUP('Données projet'!$B$11,Paramètres!$A$1:$I$89,3,0)*VLOOKUP('Données projet'!$B$11,Paramètres!$A$1:$I$89,5,0)</f>
        <v>2.2168933355715128E-13</v>
      </c>
      <c r="BF203" s="14">
        <f t="shared" si="167"/>
        <v>3.0356532905768293E-12</v>
      </c>
      <c r="BG203" s="22">
        <f t="shared" si="168"/>
        <v>5.6732050703666821E-12</v>
      </c>
      <c r="BH203" s="62">
        <f t="shared" si="194"/>
        <v>293.333333333339</v>
      </c>
      <c r="BI203" s="62">
        <f ca="1">AVERAGE(OFFSET($BH$3,0,0,'Données projet'!$E$11+1,1))-AVERAGE(OFFSET($H$3,0,0,'Données projet'!$E$11+1,1))</f>
        <v>314.33416150877952</v>
      </c>
      <c r="BJ203" s="62">
        <f t="shared" si="206"/>
        <v>283.48738729114024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11.241454632464919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11.241454632464919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2.8421709430404007E-14</v>
      </c>
      <c r="BZ203" s="14">
        <f>BY203*VLOOKUP('Données projet'!$B$12,Paramètres!$A$1:$I$89,3,0)*VLOOKUP('Données projet'!$B$12,Paramètres!$A$1:$I$89,5,0)</f>
        <v>2.0838797354372217E-14</v>
      </c>
      <c r="CA203" s="14">
        <f t="shared" si="170"/>
        <v>3.7575774393093487E-13</v>
      </c>
      <c r="CB203" s="22">
        <f t="shared" si="171"/>
        <v>6.9073897607190981E-13</v>
      </c>
      <c r="CC203" s="62">
        <f t="shared" si="195"/>
        <v>293.333333333334</v>
      </c>
      <c r="CD203" s="62">
        <f ca="1">AVERAGE(OFFSET($CC$3,0,0,'Données projet'!$E$12+1,1))-AVERAGE(OFFSET($H$3,0,0,'Données projet'!$E$12+1,1))</f>
        <v>155.96038817644694</v>
      </c>
      <c r="CE203" s="62">
        <f t="shared" si="207"/>
        <v>225.49641371517163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4.3147391419730425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4.3147391419730425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5.6843418860808015E-14</v>
      </c>
      <c r="CU203" s="18">
        <f>CT203*VLOOKUP('Données projet'!$B$13,Paramètres!$A$1:$I$89,3,0)*VLOOKUP('Données projet'!$B$13,Paramètres!$A$1:$I$89,5,0)</f>
        <v>3.7243808037601412E-14</v>
      </c>
      <c r="CV203" s="14">
        <f t="shared" si="173"/>
        <v>6.2767589361185393E-13</v>
      </c>
      <c r="CW203" s="22">
        <f t="shared" si="174"/>
        <v>1.1580684803728015E-12</v>
      </c>
      <c r="CX203" s="62">
        <f t="shared" si="196"/>
        <v>293.33333333333445</v>
      </c>
      <c r="CY203" s="62">
        <f ca="1">AVERAGE(OFFSET($CX$3,0,0,'Données projet'!$E$13+1,1))-AVERAGE(OFFSET($H$3,0,0,'Données projet'!$E$13+1,1))</f>
        <v>184.06691966531622</v>
      </c>
      <c r="CZ203" s="62">
        <f t="shared" si="208"/>
        <v>269.61868559913404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3.7437079456251872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3.7437079456251872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-1.1368683772161603E-13</v>
      </c>
      <c r="DP203" s="18">
        <f>DO203*VLOOKUP('Données projet'!$B$14,Paramètres!$A$1:$I$89,3,0)*VLOOKUP('Données projet'!$B$14,Paramètres!$A$1:$I$89,5,0)</f>
        <v>-1.0995790944434703E-13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352.98835012800464</v>
      </c>
      <c r="DU203" s="62">
        <f t="shared" si="209"/>
        <v>244.45149244446094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21.240392710768358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21.240392710768358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1.2392705892426346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1.1457367676485573</v>
      </c>
      <c r="BA205" s="88">
        <f>EXP(LN('Données projet'!B88)/'Données projet'!A88)</f>
        <v>1.2788040393997409</v>
      </c>
      <c r="BV205" s="88">
        <f>EXP(LN('Données projet'!B114)/'Données projet'!A114)</f>
        <v>1.189207115002721</v>
      </c>
      <c r="CQ205" s="88">
        <f>EXP(LN('Données projet'!B140)/'Données projet'!A140)</f>
        <v>1.2709816152101407</v>
      </c>
      <c r="DL205" s="88">
        <f>EXP(LN('Données projet'!B166)/'Données projet'!A166)</f>
        <v>1.2054868146447177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I8" sqref="I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Chêne sessile</v>
      </c>
      <c r="B6" s="155">
        <f>'Données projet'!D9</f>
        <v>1.92</v>
      </c>
      <c r="C6" s="156">
        <f ca="1">IF(OR('Données projet'!B9="",'Données projet'!C9="",'Données projet'!C9=0%),0,Calculateur!S3)</f>
        <v>405.75542653954562</v>
      </c>
      <c r="D6" s="156">
        <f>IF(OR('Données projet'!B9="",'Données projet'!C9="",'Données projet'!C9=0%),0,Calculateur!T3)</f>
        <v>278.21741231699929</v>
      </c>
      <c r="E6" s="156">
        <f ca="1">MIN(C6,D6)</f>
        <v>278.21741231699929</v>
      </c>
      <c r="F6" s="156">
        <f ca="1">E6*B6</f>
        <v>534.17743164863862</v>
      </c>
      <c r="G6" s="156">
        <f ca="1">F6*(100%-'Données projet'!$C$24)*(100%-'Données projet'!$C$25)*(100%-'Données projet'!$C$26)*(100%-'Données projet'!$C$27)</f>
        <v>480.75968848377477</v>
      </c>
      <c r="H6" s="157">
        <f>IF(OR('Données projet'!B9="",'Données projet'!C9="",'Données projet'!C9=0%),0,AVERAGE(Calculateur!$AC$3:$AC$33)*B6)</f>
        <v>0.14917488776414572</v>
      </c>
      <c r="I6" s="158">
        <f>H6*(100%-'Données projet'!$C$24)*(100%-'Données projet'!$C$25)*(100%-'Données projet'!$C$26)*(100%-'Données projet'!$C$27)</f>
        <v>0.13425739898773115</v>
      </c>
      <c r="J6" s="159">
        <f>IF(OR('Données projet'!B9="",'Données projet'!C9="",'Données projet'!C9=0%),0,SUM(Calculateur!$V$3:$V$33)*VLOOKUP('Données projet'!$B$9,Paramètres!$A$1:$I$89,9,0)*B6)</f>
        <v>29.759999999999998</v>
      </c>
      <c r="K6" s="160">
        <f>J6*(100%-'Données projet'!$C$24)*(100%-'Données projet'!$C$25)*(100%-'Données projet'!$C$26)*(100%-'Données projet'!$C$27)</f>
        <v>26.783999999999999</v>
      </c>
      <c r="L6" s="161">
        <f ca="1">G6+I6+K6</f>
        <v>507.67794588276251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Merisier</v>
      </c>
      <c r="B7" s="163">
        <f>'Données projet'!D10</f>
        <v>8.0000000000000016E-2</v>
      </c>
      <c r="C7" s="156">
        <f ca="1">IF(OR('Données projet'!B10="",'Données projet'!C10="",'Données projet'!C10=0%),0,Calculateur!AN3)</f>
        <v>216.57715548138577</v>
      </c>
      <c r="D7" s="156">
        <f>IF(OR('Données projet'!B10="",'Données projet'!C10="",'Données projet'!C10=0%),0,Calculateur!AO3)</f>
        <v>131.89900255449828</v>
      </c>
      <c r="E7" s="156">
        <f t="shared" ref="E7:E15" ca="1" si="0">MIN(C7,D7)</f>
        <v>131.89900255449828</v>
      </c>
      <c r="F7" s="156">
        <f t="shared" ref="F7:F15" ca="1" si="1">E7*B7</f>
        <v>10.551920204359865</v>
      </c>
      <c r="G7" s="156">
        <f ca="1">F7*(100%-'Données projet'!$C$24)*(100%-'Données projet'!$C$25)*(100%-'Données projet'!$C$26)*(100%-'Données projet'!$C$27)</f>
        <v>9.496728183923878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9.496728183923878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Merisier</v>
      </c>
      <c r="B8" s="163">
        <f>'Données projet'!D11</f>
        <v>0.27999999999999997</v>
      </c>
      <c r="C8" s="156">
        <f ca="1">IF(OR('Données projet'!B11="",'Données projet'!C11="",'Données projet'!C11=0%),0,Calculateur!BI3)</f>
        <v>314.33416150877952</v>
      </c>
      <c r="D8" s="156">
        <f>IF(OR('Données projet'!B11="",'Données projet'!C11="",'Données projet'!C11=0%),0,Calculateur!BJ3)</f>
        <v>283.48738729114024</v>
      </c>
      <c r="E8" s="156">
        <f t="shared" ca="1" si="0"/>
        <v>283.48738729114024</v>
      </c>
      <c r="F8" s="156">
        <f t="shared" ca="1" si="1"/>
        <v>79.376468441519265</v>
      </c>
      <c r="G8" s="156">
        <f ca="1">F8*(100%-'Données projet'!$C$24)*(100%-'Données projet'!$C$25)*(100%-'Données projet'!$C$26)*(100%-'Données projet'!$C$27)</f>
        <v>71.438821597367337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3.8499999999999996</v>
      </c>
      <c r="K8" s="160">
        <f>J8*(100%-'Données projet'!$C$24)*(100%-'Données projet'!$C$25)*(100%-'Données projet'!$C$26)*(100%-'Données projet'!$C$27)</f>
        <v>3.4649999999999999</v>
      </c>
      <c r="L8" s="161">
        <f t="shared" ca="1" si="2"/>
        <v>74.90382159736734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>Châtaignier</v>
      </c>
      <c r="B9" s="163">
        <f>'Données projet'!D12</f>
        <v>0.27999999999999997</v>
      </c>
      <c r="C9" s="156">
        <f ca="1">IF(OR('Données projet'!B12="",'Données projet'!C12="",'Données projet'!C12=0%),0,Calculateur!CD3)</f>
        <v>155.96038817644694</v>
      </c>
      <c r="D9" s="156">
        <f>IF(OR('Données projet'!B12="",'Données projet'!C12="",'Données projet'!C12=0%),0,Calculateur!CE3)</f>
        <v>225.49641371517163</v>
      </c>
      <c r="E9" s="156">
        <f t="shared" ca="1" si="0"/>
        <v>155.96038817644694</v>
      </c>
      <c r="F9" s="156">
        <f t="shared" ca="1" si="1"/>
        <v>43.668908689405136</v>
      </c>
      <c r="G9" s="156">
        <f ca="1">F9*(100%-'Données projet'!$C$24)*(100%-'Données projet'!$C$25)*(100%-'Données projet'!$C$26)*(100%-'Données projet'!$C$27)</f>
        <v>39.30201782046462</v>
      </c>
      <c r="H9" s="164">
        <f>IF(OR('Données projet'!B12="",'Données projet'!C12="",'Données projet'!C12=0%),0,AVERAGE(Calculateur!$CN$3:$CN$33)*B9)</f>
        <v>1.7628785227874984E-2</v>
      </c>
      <c r="I9" s="158">
        <f>H9*(100%-'Données projet'!$C$24)*(100%-'Données projet'!$C$25)*(100%-'Données projet'!$C$26)*(100%-'Données projet'!$C$27)</f>
        <v>1.5865906705087487E-2</v>
      </c>
      <c r="J9" s="159">
        <f>IF(OR('Données projet'!B12="",'Données projet'!C12="",'Données projet'!C12=0%),0,SUM(Calculateur!$CG$3:$CG$33)*VLOOKUP('Données projet'!$B$12,Paramètres!$A$1:$I$89,9,0)*B9)</f>
        <v>2.4499999999999997</v>
      </c>
      <c r="K9" s="160">
        <f>J9*(100%-'Données projet'!$C$24)*(100%-'Données projet'!$C$25)*(100%-'Données projet'!$C$26)*(100%-'Données projet'!$C$27)</f>
        <v>2.2049999999999996</v>
      </c>
      <c r="L9" s="161">
        <f t="shared" ca="1" si="2"/>
        <v>41.522883727169706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>Aulne glutineux</v>
      </c>
      <c r="B10" s="163">
        <f>'Données projet'!D13</f>
        <v>0.55999999999999994</v>
      </c>
      <c r="C10" s="156">
        <f ca="1">IF(OR('Données projet'!B13="",'Données projet'!C13="",'Données projet'!C13=0%),0,Calculateur!CY3)</f>
        <v>184.06691966531622</v>
      </c>
      <c r="D10" s="156">
        <f>IF(OR('Données projet'!B13="",'Données projet'!C13="",'Données projet'!C13=0%),0,Calculateur!CZ3)</f>
        <v>269.61868559913404</v>
      </c>
      <c r="E10" s="156">
        <f t="shared" ca="1" si="0"/>
        <v>184.06691966531622</v>
      </c>
      <c r="F10" s="156">
        <f t="shared" ca="1" si="1"/>
        <v>103.07747501257707</v>
      </c>
      <c r="G10" s="156">
        <f ca="1">F10*(100%-'Données projet'!$C$24)*(100%-'Données projet'!$C$25)*(100%-'Données projet'!$C$26)*(100%-'Données projet'!$C$27)</f>
        <v>92.76972751131936</v>
      </c>
      <c r="H10" s="164">
        <f>IF(OR('Données projet'!B13="",'Données projet'!C13="",'Données projet'!C13=0%),0,AVERAGE(Calculateur!$DI$3:$DI$33)*B10)</f>
        <v>2.5880557036667529E-2</v>
      </c>
      <c r="I10" s="158">
        <f>H10*(100%-'Données projet'!$C$24)*(100%-'Données projet'!$C$25)*(100%-'Données projet'!$C$26)*(100%-'Données projet'!$C$27)</f>
        <v>2.3292501333000776E-2</v>
      </c>
      <c r="J10" s="159">
        <f>IF(OR('Données projet'!B13="",'Données projet'!C13="",'Données projet'!C13=0%),0,SUM(Calculateur!$DB$3:$DB$33)*VLOOKUP('Données projet'!$B$13,Paramètres!$A$1:$I$89,9,0)*B10)</f>
        <v>8.26</v>
      </c>
      <c r="K10" s="160">
        <f>J10*(100%-'Données projet'!$C$24)*(100%-'Données projet'!$C$25)*(100%-'Données projet'!$C$26)*(100%-'Données projet'!$C$27)</f>
        <v>7.4340000000000002</v>
      </c>
      <c r="L10" s="161">
        <f t="shared" ca="1" si="2"/>
        <v>100.22702001265236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>Alisier torminal</v>
      </c>
      <c r="B11" s="163">
        <f>'Données projet'!D14</f>
        <v>8.0000000000000016E-2</v>
      </c>
      <c r="C11" s="156">
        <f ca="1">IF(OR('Données projet'!B14="",'Données projet'!C14="",'Données projet'!C14=0%),0,Calculateur!DT3)</f>
        <v>352.98835012800464</v>
      </c>
      <c r="D11" s="156">
        <f>IF(OR('Données projet'!B14="",'Données projet'!C14="",'Données projet'!C14=0%),0,Calculateur!DU3)</f>
        <v>244.45149244446094</v>
      </c>
      <c r="E11" s="156">
        <f t="shared" ca="1" si="0"/>
        <v>244.45149244446094</v>
      </c>
      <c r="F11" s="156">
        <f t="shared" ca="1" si="1"/>
        <v>19.55611939555688</v>
      </c>
      <c r="G11" s="156">
        <f ca="1">F11*(100%-'Données projet'!$C$24)*(100%-'Données projet'!$C$25)*(100%-'Données projet'!$C$26)*(100%-'Données projet'!$C$27)</f>
        <v>17.600507456001193</v>
      </c>
      <c r="H11" s="164">
        <f>IF(OR('Données projet'!B14="",'Données projet'!C14="",'Données projet'!C14=0%),0,AVERAGE(Calculateur!$ED$3:$ED$33)*B11)</f>
        <v>4.9832128455695257E-3</v>
      </c>
      <c r="I11" s="158">
        <f>H11*(100%-'Données projet'!$C$24)*(100%-'Données projet'!$C$25)*(100%-'Données projet'!$C$26)*(100%-'Données projet'!$C$27)</f>
        <v>4.4848915610125736E-3</v>
      </c>
      <c r="J11" s="159">
        <f>IF(OR('Données projet'!B14="",'Données projet'!C14="",'Données projet'!C14=0%),0,SUM(Calculateur!$DW$3:$DW$33)*VLOOKUP('Données projet'!$B$14,Paramètres!$A$1:$I$89,9,0)*B11)</f>
        <v>0.58000000000000007</v>
      </c>
      <c r="K11" s="160">
        <f>J11*(100%-'Données projet'!$C$24)*(100%-'Données projet'!$C$25)*(100%-'Données projet'!$C$26)*(100%-'Données projet'!$C$27)</f>
        <v>0.52200000000000013</v>
      </c>
      <c r="L11" s="161">
        <f t="shared" ca="1" si="2"/>
        <v>18.126992347562204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790.40832339205679</v>
      </c>
      <c r="G16" s="175">
        <f t="shared" ca="1" si="3"/>
        <v>711.36749105285116</v>
      </c>
      <c r="H16" s="176">
        <f t="shared" si="3"/>
        <v>0.19766744287425775</v>
      </c>
      <c r="I16" s="176">
        <f t="shared" si="3"/>
        <v>0.17790069858683197</v>
      </c>
      <c r="J16" s="177">
        <f t="shared" si="3"/>
        <v>44.9</v>
      </c>
      <c r="K16" s="177">
        <f t="shared" si="3"/>
        <v>40.409999999999997</v>
      </c>
      <c r="L16" s="178">
        <f t="shared" ca="1" si="3"/>
        <v>751.95539175143813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Merisier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Merisier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>Châtaignier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>Aulne glutineux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>Alisier torminal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E173" sqref="E173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-478.24071111518538</v>
      </c>
      <c r="U10" s="190">
        <f>'Données projet'!D9</f>
        <v>1.92</v>
      </c>
      <c r="V10" s="189">
        <f>U10*T10</f>
        <v>-918.22216534115591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Merisier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-2534.2942127471861</v>
      </c>
      <c r="U11" s="190">
        <f>'Données projet'!D10</f>
        <v>8.0000000000000016E-2</v>
      </c>
      <c r="V11" s="189">
        <f t="shared" ref="V11" si="0">U11*T11</f>
        <v>-202.74353701977492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Merisier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-1156.9439591949213</v>
      </c>
      <c r="U12" s="190">
        <f>'Données projet'!D11</f>
        <v>0.27999999999999997</v>
      </c>
      <c r="V12" s="189">
        <f t="shared" ref="V12:V19" si="1">U12*T12</f>
        <v>-323.94430857457792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Châtaignier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-1792.5146185179669</v>
      </c>
      <c r="U13" s="190">
        <f>'Données projet'!D12</f>
        <v>0.27999999999999997</v>
      </c>
      <c r="V13" s="189">
        <f t="shared" si="1"/>
        <v>-501.90409318503072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Aulne glutineux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-2169.0215068616717</v>
      </c>
      <c r="U14" s="190">
        <f>'Données projet'!D13</f>
        <v>0.55999999999999994</v>
      </c>
      <c r="V14" s="189">
        <f t="shared" si="1"/>
        <v>-1214.6520438425359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Alisier torminal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-1501.69217298993</v>
      </c>
      <c r="U15" s="190">
        <f>'Données projet'!D14</f>
        <v>8.0000000000000016E-2</v>
      </c>
      <c r="V15" s="189">
        <f t="shared" si="1"/>
        <v>-120.13537383919443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>
        <f>2300+401.13</f>
        <v>2701.13</v>
      </c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1</v>
      </c>
      <c r="I20" s="204">
        <f>550+3312.5+420</f>
        <v>4282.5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>
        <v>420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3</v>
      </c>
      <c r="I22" s="204">
        <v>420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20</v>
      </c>
      <c r="B23" s="193">
        <f>'Données projet'!D36</f>
        <v>6</v>
      </c>
      <c r="C23" s="206">
        <f>150*'Données projet'!E36+13.8*SUM('Données projet'!F36:G36)+'Données projet'!G36*10</f>
        <v>0</v>
      </c>
      <c r="D23" s="194">
        <f>B23*C23</f>
        <v>0</v>
      </c>
      <c r="E23" s="206"/>
      <c r="F23" s="261"/>
      <c r="H23" s="203">
        <v>4</v>
      </c>
      <c r="I23" s="204">
        <v>300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-20379.33270469138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25</v>
      </c>
      <c r="B24" s="193">
        <f>'Données projet'!D37</f>
        <v>28</v>
      </c>
      <c r="C24" s="206">
        <f>150*'Données projet'!E37+13.8*SUM('Données projet'!F37:G37)+'Données projet'!G37*10</f>
        <v>0</v>
      </c>
      <c r="D24" s="194">
        <f t="shared" ref="D24:D42" si="2">B24*C24</f>
        <v>0</v>
      </c>
      <c r="E24" s="206"/>
      <c r="F24" s="264"/>
      <c r="H24" s="203">
        <v>5</v>
      </c>
      <c r="I24" s="204">
        <v>300</v>
      </c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30</v>
      </c>
      <c r="B25" s="193">
        <f>'Données projet'!D38</f>
        <v>28</v>
      </c>
      <c r="C25" s="206">
        <f>150*'Données projet'!E38+13.8*SUM('Données projet'!F38:G38)+'Données projet'!G38*10</f>
        <v>30</v>
      </c>
      <c r="D25" s="194">
        <f t="shared" si="2"/>
        <v>840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-20379.33270469138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35</v>
      </c>
      <c r="B26" s="193">
        <f>'Données projet'!D39</f>
        <v>28</v>
      </c>
      <c r="C26" s="206">
        <f>150*'Données projet'!E39+13.8*SUM('Données projet'!F39:G39)+'Données projet'!G39*10</f>
        <v>30</v>
      </c>
      <c r="D26" s="194">
        <f t="shared" si="2"/>
        <v>840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40</v>
      </c>
      <c r="B27" s="193">
        <f>'Données projet'!D40</f>
        <v>28</v>
      </c>
      <c r="C27" s="206">
        <f>150*'Données projet'!E40+13.8*SUM('Données projet'!F40:G40)+'Données projet'!G40*10</f>
        <v>30</v>
      </c>
      <c r="D27" s="194">
        <f t="shared" si="2"/>
        <v>840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45</v>
      </c>
      <c r="B28" s="193">
        <f>'Données projet'!D41</f>
        <v>28</v>
      </c>
      <c r="C28" s="206">
        <f>150*'Données projet'!E41+13.8*SUM('Données projet'!F41:G41)+'Données projet'!G41*10</f>
        <v>30</v>
      </c>
      <c r="D28" s="194">
        <f t="shared" si="2"/>
        <v>840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50</v>
      </c>
      <c r="B29" s="193">
        <f>'Données projet'!D42</f>
        <v>28</v>
      </c>
      <c r="C29" s="206">
        <f>150*'Données projet'!E42+13.8*SUM('Données projet'!F42:G42)+'Données projet'!G42*10</f>
        <v>60</v>
      </c>
      <c r="D29" s="194">
        <f t="shared" si="2"/>
        <v>1680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55</v>
      </c>
      <c r="B30" s="193">
        <f>'Données projet'!D43</f>
        <v>28</v>
      </c>
      <c r="C30" s="206">
        <f>150*'Données projet'!E43+13.8*SUM('Données projet'!F43:G43)+'Données projet'!G43*10</f>
        <v>60</v>
      </c>
      <c r="D30" s="194">
        <f t="shared" si="2"/>
        <v>1680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60</v>
      </c>
      <c r="B31" s="193">
        <f>'Données projet'!D44</f>
        <v>28</v>
      </c>
      <c r="C31" s="206">
        <f>150*'Données projet'!E44+13.8*SUM('Données projet'!F44:G44)+'Données projet'!G44*10</f>
        <v>60</v>
      </c>
      <c r="D31" s="194">
        <f t="shared" si="2"/>
        <v>1680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65</v>
      </c>
      <c r="B32" s="193">
        <f>'Données projet'!D45</f>
        <v>28</v>
      </c>
      <c r="C32" s="206">
        <f>150*'Données projet'!E45+13.8*SUM('Données projet'!F45:G45)+'Données projet'!G45*10</f>
        <v>60</v>
      </c>
      <c r="D32" s="194">
        <f t="shared" si="2"/>
        <v>1680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70</v>
      </c>
      <c r="B33" s="193">
        <f>'Données projet'!D46</f>
        <v>28</v>
      </c>
      <c r="C33" s="206">
        <f>150*'Données projet'!E46+13.8*SUM('Données projet'!F46:G46)+'Données projet'!G46*10</f>
        <v>90</v>
      </c>
      <c r="D33" s="194">
        <f t="shared" si="2"/>
        <v>2520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75</v>
      </c>
      <c r="B34" s="193">
        <f>'Données projet'!D47</f>
        <v>28</v>
      </c>
      <c r="C34" s="206">
        <f>150*'Données projet'!E47+13.8*SUM('Données projet'!F47:G47)+'Données projet'!G47*10</f>
        <v>90</v>
      </c>
      <c r="D34" s="194">
        <f t="shared" si="2"/>
        <v>2520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80</v>
      </c>
      <c r="B35" s="193">
        <f>'Données projet'!D48</f>
        <v>28</v>
      </c>
      <c r="C35" s="206">
        <f>150*'Données projet'!E48+13.8*SUM('Données projet'!F48:G48)+'Données projet'!G48*10</f>
        <v>90</v>
      </c>
      <c r="D35" s="194">
        <f t="shared" si="2"/>
        <v>2520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85</v>
      </c>
      <c r="B36" s="193">
        <f>'Données projet'!D49</f>
        <v>28</v>
      </c>
      <c r="C36" s="206">
        <f>150*'Données projet'!E49+13.8*SUM('Données projet'!F49:G49)+'Données projet'!G49*10</f>
        <v>90</v>
      </c>
      <c r="D36" s="194">
        <f t="shared" si="2"/>
        <v>2520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90</v>
      </c>
      <c r="B37" s="193">
        <f>'Données projet'!D50</f>
        <v>28</v>
      </c>
      <c r="C37" s="206">
        <f>150*'Données projet'!E50+13.8*SUM('Données projet'!F50:G50)+'Données projet'!G50*10</f>
        <v>120</v>
      </c>
      <c r="D37" s="194">
        <f t="shared" si="2"/>
        <v>3360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95</v>
      </c>
      <c r="B38" s="193">
        <f>'Données projet'!D51</f>
        <v>27</v>
      </c>
      <c r="C38" s="206">
        <f>150*'Données projet'!E51+13.8*SUM('Données projet'!F51:G51)+'Données projet'!G51*10</f>
        <v>120</v>
      </c>
      <c r="D38" s="194">
        <f t="shared" si="2"/>
        <v>3240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100</v>
      </c>
      <c r="B39" s="193">
        <f>'Données projet'!D52</f>
        <v>333</v>
      </c>
      <c r="C39" s="206">
        <f>150*'Données projet'!E52+13.8*SUM('Données projet'!F52:G52)+'Données projet'!G52*10</f>
        <v>135</v>
      </c>
      <c r="D39" s="194">
        <f t="shared" si="2"/>
        <v>44955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Merisier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>
        <f>2687.5+420.5</f>
        <v>3108</v>
      </c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25</v>
      </c>
      <c r="B54" s="193">
        <f>'Données projet'!D62</f>
        <v>0</v>
      </c>
      <c r="C54" s="204">
        <f>80*'Données projet'!E62+13.8*SUM('Données projet'!F62:G62)+'Données projet'!G62*10</f>
        <v>0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30</v>
      </c>
      <c r="B55" s="193">
        <f>'Données projet'!D63</f>
        <v>0</v>
      </c>
      <c r="C55" s="204">
        <f>80*'Données projet'!E63+13.8*SUM('Données projet'!F63:G63)+'Données projet'!G63*10</f>
        <v>16</v>
      </c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35</v>
      </c>
      <c r="B56" s="193">
        <f>'Données projet'!D64</f>
        <v>13</v>
      </c>
      <c r="C56" s="204">
        <f>80*'Données projet'!E64+13.8*SUM('Données projet'!F64:G64)+'Données projet'!G64*10</f>
        <v>16</v>
      </c>
      <c r="D56" s="191">
        <f t="shared" si="4"/>
        <v>208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40</v>
      </c>
      <c r="B57" s="193">
        <f>'Données projet'!D65</f>
        <v>14</v>
      </c>
      <c r="C57" s="204">
        <f>80*'Données projet'!E65+13.8*SUM('Données projet'!F65:G65)+'Données projet'!G65*10</f>
        <v>16</v>
      </c>
      <c r="D57" s="191">
        <f t="shared" si="4"/>
        <v>224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45</v>
      </c>
      <c r="B58" s="193">
        <f>'Données projet'!D66</f>
        <v>14</v>
      </c>
      <c r="C58" s="204">
        <f>80*'Données projet'!E66+13.8*SUM('Données projet'!F66:G66)+'Données projet'!G66*10</f>
        <v>16</v>
      </c>
      <c r="D58" s="191">
        <f t="shared" si="4"/>
        <v>224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50</v>
      </c>
      <c r="B59" s="193">
        <f>'Données projet'!D67</f>
        <v>14</v>
      </c>
      <c r="C59" s="204">
        <f>80*'Données projet'!E67+13.8*SUM('Données projet'!F67:G67)+'Données projet'!G67*10</f>
        <v>32</v>
      </c>
      <c r="D59" s="191">
        <f t="shared" si="4"/>
        <v>448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55</v>
      </c>
      <c r="B60" s="193">
        <f>'Données projet'!D68</f>
        <v>14</v>
      </c>
      <c r="C60" s="204">
        <f>80*'Données projet'!E68+13.8*SUM('Données projet'!F68:G68)+'Données projet'!G68*10</f>
        <v>32</v>
      </c>
      <c r="D60" s="191">
        <f t="shared" si="4"/>
        <v>448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60</v>
      </c>
      <c r="B61" s="193">
        <f>'Données projet'!D69</f>
        <v>14</v>
      </c>
      <c r="C61" s="204">
        <f>80*'Données projet'!E69+13.8*SUM('Données projet'!F69:G69)+'Données projet'!G69*10</f>
        <v>32</v>
      </c>
      <c r="D61" s="191">
        <f t="shared" si="4"/>
        <v>448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65</v>
      </c>
      <c r="B62" s="193">
        <f>'Données projet'!D70</f>
        <v>14</v>
      </c>
      <c r="C62" s="204">
        <f>80*'Données projet'!E70+13.8*SUM('Données projet'!F70:G70)+'Données projet'!G70*10</f>
        <v>32</v>
      </c>
      <c r="D62" s="191">
        <f t="shared" si="4"/>
        <v>448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70</v>
      </c>
      <c r="B63" s="193">
        <f>'Données projet'!D71</f>
        <v>14</v>
      </c>
      <c r="C63" s="204">
        <f>80*'Données projet'!E71+13.8*SUM('Données projet'!F71:G71)+'Données projet'!G71*10</f>
        <v>48</v>
      </c>
      <c r="D63" s="191">
        <f t="shared" si="4"/>
        <v>672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75</v>
      </c>
      <c r="B64" s="193">
        <f>'Données projet'!D72</f>
        <v>14</v>
      </c>
      <c r="C64" s="204">
        <f>80*'Données projet'!E72+13.8*SUM('Données projet'!F72:G72)+'Données projet'!G72*10</f>
        <v>48</v>
      </c>
      <c r="D64" s="191">
        <f t="shared" si="4"/>
        <v>672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80</v>
      </c>
      <c r="B65" s="193">
        <f>'Données projet'!D73</f>
        <v>14</v>
      </c>
      <c r="C65" s="204">
        <f>80*'Données projet'!E73+13.8*SUM('Données projet'!F73:G73)+'Données projet'!G73*10</f>
        <v>48</v>
      </c>
      <c r="D65" s="191">
        <f t="shared" si="4"/>
        <v>672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85</v>
      </c>
      <c r="B66" s="193">
        <f>'Données projet'!D74</f>
        <v>14</v>
      </c>
      <c r="C66" s="204">
        <f>80*'Données projet'!E74+13.8*SUM('Données projet'!F74:G74)+'Données projet'!G74*10</f>
        <v>48</v>
      </c>
      <c r="D66" s="191">
        <f t="shared" si="4"/>
        <v>672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90</v>
      </c>
      <c r="B67" s="193">
        <f>'Données projet'!D75</f>
        <v>14</v>
      </c>
      <c r="C67" s="204">
        <f>80*'Données projet'!E75+13.8*SUM('Données projet'!F75:G75)+'Données projet'!G75*10</f>
        <v>64</v>
      </c>
      <c r="D67" s="191">
        <f t="shared" si="4"/>
        <v>896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95</v>
      </c>
      <c r="B68" s="193">
        <f>'Données projet'!D76</f>
        <v>14</v>
      </c>
      <c r="C68" s="204">
        <f>80*'Données projet'!E76+13.8*SUM('Données projet'!F76:G76)+'Données projet'!G76*10</f>
        <v>64</v>
      </c>
      <c r="D68" s="191">
        <f t="shared" si="4"/>
        <v>896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100</v>
      </c>
      <c r="B69" s="193">
        <f>'Données projet'!D77</f>
        <v>216</v>
      </c>
      <c r="C69" s="204">
        <f>80*'Données projet'!E77+13.8*SUM('Données projet'!F77:G77)+'Données projet'!G77*10</f>
        <v>72</v>
      </c>
      <c r="D69" s="191">
        <f t="shared" si="4"/>
        <v>15552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Merisier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>
        <f>1812.5+376.75</f>
        <v>2189.25</v>
      </c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str">
        <f>IF(O83+1&lt;=MIN('Données projet'!$E$9:$E$18),O83+1,"STOP")</f>
        <v>STOP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15</v>
      </c>
      <c r="B85" s="193">
        <f>'Données projet'!D88</f>
        <v>3</v>
      </c>
      <c r="C85" s="204">
        <f>50*'Données projet'!E88+13.8*SUM('Données projet'!F88:G88)+'Données projet'!G88*10</f>
        <v>0</v>
      </c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20</v>
      </c>
      <c r="B86" s="193">
        <f>'Données projet'!D89</f>
        <v>25</v>
      </c>
      <c r="C86" s="204">
        <f>50*'Données projet'!E89+13.8*SUM('Données projet'!F89:G89)+'Données projet'!G89*10</f>
        <v>0</v>
      </c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25</v>
      </c>
      <c r="B87" s="193">
        <f>'Données projet'!D90</f>
        <v>27</v>
      </c>
      <c r="C87" s="204">
        <f>50*'Données projet'!E90+13.8*SUM('Données projet'!F90:G90)+'Données projet'!G90*10</f>
        <v>0</v>
      </c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31</v>
      </c>
      <c r="B88" s="193">
        <f>'Données projet'!D91</f>
        <v>36</v>
      </c>
      <c r="C88" s="204">
        <f>50*'Données projet'!E91+13.8*SUM('Données projet'!F91:G91)+'Données projet'!G91*10</f>
        <v>10</v>
      </c>
      <c r="D88" s="191">
        <f t="shared" si="6"/>
        <v>360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37</v>
      </c>
      <c r="B89" s="193">
        <f>'Données projet'!D92</f>
        <v>36</v>
      </c>
      <c r="C89" s="204">
        <f>50*'Données projet'!E92+13.8*SUM('Données projet'!F92:G92)+'Données projet'!G92*10</f>
        <v>20</v>
      </c>
      <c r="D89" s="191">
        <f t="shared" si="6"/>
        <v>720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44</v>
      </c>
      <c r="B90" s="193">
        <f>'Données projet'!D93</f>
        <v>43</v>
      </c>
      <c r="C90" s="204">
        <f>50*'Données projet'!E93+13.8*SUM('Données projet'!F93:G93)+'Données projet'!G93*10</f>
        <v>20</v>
      </c>
      <c r="D90" s="191">
        <f t="shared" si="6"/>
        <v>860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52</v>
      </c>
      <c r="B91" s="193">
        <f>'Données projet'!D94</f>
        <v>48</v>
      </c>
      <c r="C91" s="204">
        <f>50*'Données projet'!E94+13.8*SUM('Données projet'!F94:G94)+'Données projet'!G94*10</f>
        <v>30</v>
      </c>
      <c r="D91" s="191">
        <f t="shared" si="6"/>
        <v>1440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60</v>
      </c>
      <c r="B92" s="193">
        <f>'Données projet'!D95</f>
        <v>47</v>
      </c>
      <c r="C92" s="204">
        <f>50*'Données projet'!E95+13.8*SUM('Données projet'!F95:G95)+'Données projet'!G95*10</f>
        <v>40</v>
      </c>
      <c r="D92" s="191">
        <f t="shared" si="6"/>
        <v>1880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80</v>
      </c>
      <c r="B93" s="193">
        <f>'Données projet'!D96</f>
        <v>297</v>
      </c>
      <c r="C93" s="204">
        <f>50*'Données projet'!E96+13.8*SUM('Données projet'!F96:G96)+'Données projet'!G96*10</f>
        <v>45</v>
      </c>
      <c r="D93" s="191">
        <f t="shared" si="6"/>
        <v>13365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>
        <f>50*'Données projet'!E97+13.8*SUM('Données projet'!F97:G97)+'Données projet'!G97*10</f>
        <v>0</v>
      </c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>
        <f>50*'Données projet'!E98+13.8*SUM('Données projet'!F98:G98)+'Données projet'!G98*10</f>
        <v>0</v>
      </c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>
        <f>50*'Données projet'!E99+13.8*SUM('Données projet'!F99:G99)+'Données projet'!G99*10</f>
        <v>0</v>
      </c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>Châtaignier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>
        <f>2375+404.88</f>
        <v>2779.88</v>
      </c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20</v>
      </c>
      <c r="B116" s="193">
        <f>'Données projet'!D114</f>
        <v>0</v>
      </c>
      <c r="C116" s="204">
        <f>100*'Données projet'!E114+13.8*SUM('Données projet'!F114:G114)+'Données projet'!G114*10</f>
        <v>0</v>
      </c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25</v>
      </c>
      <c r="B117" s="193">
        <f>'Données projet'!D115</f>
        <v>7</v>
      </c>
      <c r="C117" s="204">
        <f>100*'Données projet'!E115+13.8*SUM('Données projet'!F115:G115)+'Données projet'!G115*10</f>
        <v>0</v>
      </c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30</v>
      </c>
      <c r="B118" s="193">
        <f>'Données projet'!D116</f>
        <v>28</v>
      </c>
      <c r="C118" s="204">
        <f>100*'Données projet'!E116+13.8*SUM('Données projet'!F116:G116)+'Données projet'!G116*10</f>
        <v>20</v>
      </c>
      <c r="D118" s="191">
        <f t="shared" si="8"/>
        <v>560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35</v>
      </c>
      <c r="B119" s="193">
        <f>'Données projet'!D117</f>
        <v>28</v>
      </c>
      <c r="C119" s="204">
        <f>100*'Données projet'!E117+13.8*SUM('Données projet'!F117:G117)+'Données projet'!G117*10</f>
        <v>40</v>
      </c>
      <c r="D119" s="191">
        <f t="shared" si="8"/>
        <v>1120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40</v>
      </c>
      <c r="B120" s="193">
        <f>'Données projet'!D118</f>
        <v>28</v>
      </c>
      <c r="C120" s="204">
        <f>100*'Données projet'!E118+13.8*SUM('Données projet'!F118:G118)+'Données projet'!G118*10</f>
        <v>60</v>
      </c>
      <c r="D120" s="191">
        <f t="shared" si="8"/>
        <v>1680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45</v>
      </c>
      <c r="B121" s="193">
        <f>'Données projet'!D119</f>
        <v>28</v>
      </c>
      <c r="C121" s="204">
        <f>100*'Données projet'!E119+13.8*SUM('Données projet'!F119:G119)+'Données projet'!G119*10</f>
        <v>80</v>
      </c>
      <c r="D121" s="191">
        <f t="shared" si="8"/>
        <v>2240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50</v>
      </c>
      <c r="B122" s="193">
        <f>'Données projet'!D120</f>
        <v>217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>Aulne glutineux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>
        <f>2125+392.38</f>
        <v>2517.38</v>
      </c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10</v>
      </c>
      <c r="B147" s="187">
        <f>'Données projet'!D140</f>
        <v>1</v>
      </c>
      <c r="C147" s="204">
        <f>40*'Données projet'!E140+13.8*SUM('Données projet'!F140:G140)+'Données projet'!G140*10</f>
        <v>0</v>
      </c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15</v>
      </c>
      <c r="B148" s="187">
        <f>'Données projet'!D141</f>
        <v>4</v>
      </c>
      <c r="C148" s="204">
        <f>40*'Données projet'!E141+13.8*SUM('Données projet'!F141:G141)+'Données projet'!G141*10</f>
        <v>0</v>
      </c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20</v>
      </c>
      <c r="B149" s="187">
        <f>'Données projet'!D142</f>
        <v>10</v>
      </c>
      <c r="C149" s="204">
        <f>40*'Données projet'!E142+13.8*SUM('Données projet'!F142:G142)+'Données projet'!G142*10</f>
        <v>0</v>
      </c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25</v>
      </c>
      <c r="B150" s="187">
        <f>'Données projet'!D143</f>
        <v>21</v>
      </c>
      <c r="C150" s="204">
        <f>40*'Données projet'!E143+13.8*SUM('Données projet'!F143:G143)+'Données projet'!G143*10</f>
        <v>0</v>
      </c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30</v>
      </c>
      <c r="B151" s="187">
        <f>'Données projet'!D144</f>
        <v>23</v>
      </c>
      <c r="C151" s="204">
        <f>40*'Données projet'!E144+13.8*SUM('Données projet'!F144:G144)+'Données projet'!G144*10</f>
        <v>8</v>
      </c>
      <c r="D151" s="194">
        <f t="shared" si="10"/>
        <v>184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35</v>
      </c>
      <c r="B152" s="187">
        <f>'Données projet'!D145</f>
        <v>25</v>
      </c>
      <c r="C152" s="204">
        <f>40*'Données projet'!E145+13.8*SUM('Données projet'!F145:G145)+'Données projet'!G145*10</f>
        <v>16</v>
      </c>
      <c r="D152" s="194">
        <f t="shared" si="10"/>
        <v>400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40</v>
      </c>
      <c r="B153" s="187">
        <f>'Données projet'!D146</f>
        <v>25</v>
      </c>
      <c r="C153" s="204">
        <f>40*'Données projet'!E146+13.8*SUM('Données projet'!F146:G146)+'Données projet'!G146*10</f>
        <v>24</v>
      </c>
      <c r="D153" s="194">
        <f t="shared" si="10"/>
        <v>600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45</v>
      </c>
      <c r="B154" s="187">
        <f>'Données projet'!D147</f>
        <v>25</v>
      </c>
      <c r="C154" s="204">
        <f>40*'Données projet'!E147+13.8*SUM('Données projet'!F147:G147)+'Données projet'!G147*10</f>
        <v>32</v>
      </c>
      <c r="D154" s="194">
        <f t="shared" si="10"/>
        <v>800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50</v>
      </c>
      <c r="B155" s="187">
        <f>'Données projet'!D148</f>
        <v>215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>Alisier torminal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>
        <f>4437.5+508</f>
        <v>4945.5</v>
      </c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20</v>
      </c>
      <c r="B178" s="193">
        <f>'Données projet'!D166</f>
        <v>0</v>
      </c>
      <c r="C178" s="206">
        <f>300*'Données projet'!E166+13.8*SUM('Données projet'!F166:G166)+'Données projet'!G166*10</f>
        <v>0</v>
      </c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25</v>
      </c>
      <c r="B179" s="193">
        <f>'Données projet'!D167</f>
        <v>8</v>
      </c>
      <c r="C179" s="206">
        <f>300*'Données projet'!E167+13.8*SUM('Données projet'!F167:G167)+'Données projet'!G167*10</f>
        <v>0</v>
      </c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30</v>
      </c>
      <c r="B180" s="193">
        <f>'Données projet'!D168</f>
        <v>21</v>
      </c>
      <c r="C180" s="206">
        <f>300*'Données projet'!E168+13.8*SUM('Données projet'!F168:G168)+'Données projet'!G168*10</f>
        <v>60</v>
      </c>
      <c r="D180" s="191">
        <f t="shared" si="11"/>
        <v>1260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35</v>
      </c>
      <c r="B181" s="193">
        <f>'Données projet'!D169</f>
        <v>21</v>
      </c>
      <c r="C181" s="206">
        <f>300*'Données projet'!E169+13.8*SUM('Données projet'!F169:G169)+'Données projet'!G169*10</f>
        <v>60</v>
      </c>
      <c r="D181" s="191">
        <f t="shared" si="11"/>
        <v>1260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40</v>
      </c>
      <c r="B182" s="193">
        <f>'Données projet'!D170</f>
        <v>21</v>
      </c>
      <c r="C182" s="206">
        <f>300*'Données projet'!E170+13.8*SUM('Données projet'!F170:G170)+'Données projet'!G170*10</f>
        <v>60</v>
      </c>
      <c r="D182" s="191">
        <f t="shared" si="11"/>
        <v>1260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45</v>
      </c>
      <c r="B183" s="193">
        <f>'Données projet'!D171</f>
        <v>21</v>
      </c>
      <c r="C183" s="206">
        <f>300*'Données projet'!E171+13.8*SUM('Données projet'!F171:G171)+'Données projet'!G171*10</f>
        <v>60</v>
      </c>
      <c r="D183" s="191">
        <f t="shared" si="11"/>
        <v>1260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50</v>
      </c>
      <c r="B184" s="193">
        <f>'Données projet'!D172</f>
        <v>21</v>
      </c>
      <c r="C184" s="206">
        <f>300*'Données projet'!E172+13.8*SUM('Données projet'!F172:G172)+'Données projet'!G172*10</f>
        <v>120</v>
      </c>
      <c r="D184" s="191">
        <f t="shared" si="11"/>
        <v>2520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55</v>
      </c>
      <c r="B185" s="193">
        <f>'Données projet'!D173</f>
        <v>21</v>
      </c>
      <c r="C185" s="206">
        <f>300*'Données projet'!E173+13.8*SUM('Données projet'!F173:G173)+'Données projet'!G173*10</f>
        <v>120</v>
      </c>
      <c r="D185" s="191">
        <f t="shared" si="11"/>
        <v>2520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60</v>
      </c>
      <c r="B186" s="193">
        <f>'Données projet'!D174</f>
        <v>21</v>
      </c>
      <c r="C186" s="206">
        <f>300*'Données projet'!E174+13.8*SUM('Données projet'!F174:G174)+'Données projet'!G174*10</f>
        <v>120</v>
      </c>
      <c r="D186" s="191">
        <f t="shared" si="11"/>
        <v>2520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65</v>
      </c>
      <c r="B187" s="193">
        <f>'Données projet'!D175</f>
        <v>21</v>
      </c>
      <c r="C187" s="206">
        <f>300*'Données projet'!E175+13.8*SUM('Données projet'!F175:G175)+'Données projet'!G175*10</f>
        <v>120</v>
      </c>
      <c r="D187" s="191">
        <f t="shared" si="11"/>
        <v>2520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70</v>
      </c>
      <c r="B188" s="193">
        <f>'Données projet'!D176</f>
        <v>21</v>
      </c>
      <c r="C188" s="206">
        <f>300*'Données projet'!E176+13.8*SUM('Données projet'!F176:G176)+'Données projet'!G176*10</f>
        <v>180</v>
      </c>
      <c r="D188" s="191">
        <f t="shared" si="11"/>
        <v>3780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75</v>
      </c>
      <c r="B189" s="193">
        <f>'Données projet'!D177</f>
        <v>21</v>
      </c>
      <c r="C189" s="206">
        <f>300*'Données projet'!E177+13.8*SUM('Données projet'!F177:G177)+'Données projet'!G177*10</f>
        <v>180</v>
      </c>
      <c r="D189" s="191">
        <f t="shared" si="11"/>
        <v>3780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80</v>
      </c>
      <c r="B190" s="193">
        <f>'Données projet'!D178</f>
        <v>21</v>
      </c>
      <c r="C190" s="206">
        <f>300*'Données projet'!E178+13.8*SUM('Données projet'!F178:G178)+'Données projet'!G178*10</f>
        <v>180</v>
      </c>
      <c r="D190" s="191">
        <f t="shared" si="11"/>
        <v>3780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85</v>
      </c>
      <c r="B191" s="193">
        <f>'Données projet'!D179</f>
        <v>21</v>
      </c>
      <c r="C191" s="206">
        <f>300*'Données projet'!E179+13.8*SUM('Données projet'!F179:G179)+'Données projet'!G179*10</f>
        <v>180</v>
      </c>
      <c r="D191" s="191">
        <f t="shared" si="11"/>
        <v>3780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90</v>
      </c>
      <c r="B192" s="193">
        <f>'Données projet'!D180</f>
        <v>21</v>
      </c>
      <c r="C192" s="206">
        <f>300*'Données projet'!E180+13.8*SUM('Données projet'!F180:G180)+'Données projet'!G180*10</f>
        <v>240</v>
      </c>
      <c r="D192" s="191">
        <f t="shared" si="11"/>
        <v>5040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95</v>
      </c>
      <c r="B193" s="193">
        <f>'Données projet'!D181</f>
        <v>21</v>
      </c>
      <c r="C193" s="206">
        <f>300*'Données projet'!E181+13.8*SUM('Données projet'!F181:G181)+'Données projet'!G181*10</f>
        <v>240</v>
      </c>
      <c r="D193" s="191">
        <f t="shared" si="11"/>
        <v>5040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100</v>
      </c>
      <c r="B194" s="193">
        <f>'Données projet'!D182</f>
        <v>282</v>
      </c>
      <c r="C194" s="206">
        <f>300*'Données projet'!E182+13.8*SUM('Données projet'!F182:G182)+'Données projet'!G182*10</f>
        <v>270</v>
      </c>
      <c r="D194" s="191">
        <f t="shared" si="11"/>
        <v>76140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Helena</cp:lastModifiedBy>
  <dcterms:created xsi:type="dcterms:W3CDTF">2021-02-01T08:22:39Z</dcterms:created>
  <dcterms:modified xsi:type="dcterms:W3CDTF">2022-06-09T15:59:16Z</dcterms:modified>
</cp:coreProperties>
</file>