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Neuflize OBC ABN AMRO\2022\44 - Vritz\C+for n° 87 Loire-Atlantique (Banque Neuflize n° 4)\"/>
    </mc:Choice>
  </mc:AlternateContent>
  <bookViews>
    <workbookView xWindow="0" yWindow="0" windowWidth="28800" windowHeight="1119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3" i="1" l="1"/>
  <c r="D231" i="1" l="1"/>
  <c r="D211" i="1"/>
  <c r="D174" i="1"/>
  <c r="D150" i="1"/>
  <c r="B150" i="1"/>
  <c r="D148" i="1"/>
  <c r="B148" i="1"/>
  <c r="D146" i="1"/>
  <c r="B146" i="1"/>
  <c r="D144" i="1"/>
  <c r="B144" i="1"/>
  <c r="D142" i="1"/>
  <c r="B142" i="1"/>
  <c r="B141" i="1"/>
  <c r="D107" i="1"/>
  <c r="D70" i="1" l="1"/>
  <c r="B63" i="1"/>
  <c r="D5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HH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HI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B113" i="2"/>
  <c r="HG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HI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HH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HH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FR140" i="2"/>
  <c r="HG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HH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I146" i="2"/>
  <c r="HG146" i="2"/>
  <c r="HH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HH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Y154" i="2"/>
  <c r="ED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Y155" i="2"/>
  <c r="ED155" i="2"/>
  <c r="AB156" i="2"/>
  <c r="HG156" i="2"/>
  <c r="HI156" i="2"/>
  <c r="HH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HH157" i="2"/>
  <c r="EX157" i="2"/>
  <c r="EB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HH158" i="2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HI160" i="2"/>
  <c r="HG160" i="2"/>
  <c r="HH160" i="2"/>
  <c r="FS160" i="2"/>
  <c r="ED159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ED160" i="2"/>
  <c r="HH161" i="2"/>
  <c r="HG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B162" i="2"/>
  <c r="HH162" i="2"/>
  <c r="HG162" i="2"/>
  <c r="EW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I163" i="2"/>
  <c r="HH163" i="2"/>
  <c r="HG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HH164" i="2"/>
  <c r="EY163" i="2"/>
  <c r="ED163" i="2"/>
  <c r="EA164" i="2"/>
  <c r="HG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G166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HH168" i="2"/>
  <c r="HI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HG172" i="2"/>
  <c r="HI172" i="2"/>
  <c r="EV172" i="2"/>
  <c r="EW172" i="2"/>
  <c r="EA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A175" i="2"/>
  <c r="ED174" i="2"/>
  <c r="HI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HG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HH179" i="2"/>
  <c r="ED178" i="2"/>
  <c r="EA179" i="2"/>
  <c r="HG179" i="2"/>
  <c r="HI179" i="2"/>
  <c r="EV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HH185" i="2"/>
  <c r="HG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G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Y189" i="2"/>
  <c r="ED189" i="2"/>
  <c r="EB190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W192" i="2"/>
  <c r="EY191" i="2"/>
  <c r="HG192" i="2"/>
  <c r="HI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FQ195" i="2"/>
  <c r="EA195" i="2"/>
  <c r="EB195" i="2"/>
  <c r="ED194" i="2"/>
  <c r="HG195" i="2"/>
  <c r="HI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V199" i="2"/>
  <c r="EB199" i="2"/>
  <c r="HH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ED200" i="2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HH202" i="2"/>
  <c r="HG202" i="2"/>
  <c r="EX202" i="2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CS66" i="2" a="1"/>
  <c r="CS66" i="2" s="1"/>
  <c r="CS77" i="2" a="1"/>
  <c r="CS77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98" i="2" a="1"/>
  <c r="GT198" i="2" s="1"/>
  <c r="GT74" i="2" a="1"/>
  <c r="GT74" i="2" s="1"/>
  <c r="GT126" i="2" a="1"/>
  <c r="GT126" i="2" s="1"/>
  <c r="GT174" i="2" a="1"/>
  <c r="GT174" i="2" s="1"/>
  <c r="GT15" i="2" a="1"/>
  <c r="GT1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BX107" i="2" a="1"/>
  <c r="BX107" i="2" s="1"/>
  <c r="FD82" i="2" a="1"/>
  <c r="FD82" i="2" s="1"/>
  <c r="AX200" i="2"/>
  <c r="FD60" i="2" l="1" a="1"/>
  <c r="FD60" i="2" s="1"/>
  <c r="FD43" i="2" a="1"/>
  <c r="FD43" i="2" s="1"/>
  <c r="FD59" i="2" a="1"/>
  <c r="FD59" i="2" s="1"/>
  <c r="FD144" i="2" a="1"/>
  <c r="FD144" i="2" s="1"/>
  <c r="FR203" i="2"/>
  <c r="EY202" i="2"/>
  <c r="EI16" i="2" a="1"/>
  <c r="EI16" i="2" s="1"/>
  <c r="EI36" i="2" a="1"/>
  <c r="EI36" i="2" s="1"/>
  <c r="AH92" i="2" a="1"/>
  <c r="AH92" i="2" s="1"/>
  <c r="AH19" i="2" a="1"/>
  <c r="AH19" i="2" s="1"/>
  <c r="AH199" i="2" a="1"/>
  <c r="AH199" i="2" s="1"/>
  <c r="CS105" i="2" a="1"/>
  <c r="CS105" i="2" s="1"/>
  <c r="CS72" i="2" a="1"/>
  <c r="CS72" i="2" s="1"/>
  <c r="CS116" i="2" a="1"/>
  <c r="CS116" i="2" s="1"/>
  <c r="CS52" i="2" a="1"/>
  <c r="CS52" i="2" s="1"/>
  <c r="CS185" i="2" a="1"/>
  <c r="CS185" i="2" s="1"/>
  <c r="DN16" i="2" a="1"/>
  <c r="DN16" i="2" s="1"/>
  <c r="DN45" i="2" a="1"/>
  <c r="DN45" i="2" s="1"/>
  <c r="DN187" i="2" a="1"/>
  <c r="DN187" i="2" s="1"/>
  <c r="DN103" i="2" a="1"/>
  <c r="DN103" i="2" s="1"/>
  <c r="DN162" i="2" a="1"/>
  <c r="DN162" i="2" s="1"/>
  <c r="DN177" i="2" a="1"/>
  <c r="DN177" i="2" s="1"/>
  <c r="DN25" i="2" a="1"/>
  <c r="DN25" i="2" s="1"/>
  <c r="DN176" i="2" a="1"/>
  <c r="DN176" i="2" s="1"/>
  <c r="DN133" i="2" a="1"/>
  <c r="DN133" i="2" s="1"/>
  <c r="DN29" i="2" a="1"/>
  <c r="DN29" i="2" s="1"/>
  <c r="DN190" i="2" a="1"/>
  <c r="DN190" i="2" s="1"/>
  <c r="DN188" i="2" a="1"/>
  <c r="DN188" i="2" s="1"/>
  <c r="DN167" i="2" a="1"/>
  <c r="DN167" i="2" s="1"/>
  <c r="DN80" i="2" a="1"/>
  <c r="DN80" i="2" s="1"/>
  <c r="DN114" i="2" a="1"/>
  <c r="DN114" i="2" s="1"/>
  <c r="DN86" i="2" a="1"/>
  <c r="DN86" i="2" s="1"/>
  <c r="DN184" i="2" a="1"/>
  <c r="DN184" i="2" s="1"/>
  <c r="DN49" i="2" a="1"/>
  <c r="DN49" i="2" s="1"/>
  <c r="DN63" i="2" a="1"/>
  <c r="DN63" i="2" s="1"/>
  <c r="DN123" i="2" a="1"/>
  <c r="DN123" i="2" s="1"/>
  <c r="DN115" i="2" a="1"/>
  <c r="DN115" i="2" s="1"/>
  <c r="DN41" i="2" a="1"/>
  <c r="DN41" i="2" s="1"/>
  <c r="DN65" i="2" a="1"/>
  <c r="DN65" i="2" s="1"/>
  <c r="DN168" i="2" a="1"/>
  <c r="DN168" i="2" s="1"/>
  <c r="DN132" i="2" a="1"/>
  <c r="DN132" i="2" s="1"/>
  <c r="DN70" i="2" a="1"/>
  <c r="DN70" i="2" s="1"/>
  <c r="DN164" i="2" a="1"/>
  <c r="DN164" i="2" s="1"/>
  <c r="DN153" i="2" a="1"/>
  <c r="DN153" i="2" s="1"/>
  <c r="DN30" i="2" a="1"/>
  <c r="DN30" i="2" s="1"/>
  <c r="DN55" i="2" a="1"/>
  <c r="DN55" i="2" s="1"/>
  <c r="DN135" i="2" a="1"/>
  <c r="DN135" i="2" s="1"/>
  <c r="DN150" i="2" a="1"/>
  <c r="DN150" i="2" s="1"/>
  <c r="DN170" i="2" a="1"/>
  <c r="DN170" i="2" s="1"/>
  <c r="DN110" i="2" a="1"/>
  <c r="DN110" i="2" s="1"/>
  <c r="DN38" i="2" a="1"/>
  <c r="DN38" i="2" s="1"/>
  <c r="DN192" i="2" a="1"/>
  <c r="DN192" i="2" s="1"/>
  <c r="DN129" i="2" a="1"/>
  <c r="DN129" i="2" s="1"/>
  <c r="DN56" i="2" a="1"/>
  <c r="DN56" i="2" s="1"/>
  <c r="DN46" i="2" a="1"/>
  <c r="DN46" i="2" s="1"/>
  <c r="DN31" i="2" a="1"/>
  <c r="DN31" i="2" s="1"/>
  <c r="DN66" i="2" a="1"/>
  <c r="DN66" i="2" s="1"/>
  <c r="DN50" i="2" a="1"/>
  <c r="DN50" i="2" s="1"/>
  <c r="DN124" i="2" a="1"/>
  <c r="DN124" i="2" s="1"/>
  <c r="DN113" i="2" a="1"/>
  <c r="DN113" i="2" s="1"/>
  <c r="DN155" i="2" a="1"/>
  <c r="DN155" i="2" s="1"/>
  <c r="DN152" i="2" a="1"/>
  <c r="DN152" i="2" s="1"/>
  <c r="CS161" i="2" a="1"/>
  <c r="CS161" i="2" s="1"/>
  <c r="CS120" i="2" a="1"/>
  <c r="CS120" i="2" s="1"/>
  <c r="CS38" i="2" a="1"/>
  <c r="CS38" i="2" s="1"/>
  <c r="CS129" i="2" a="1"/>
  <c r="CS129" i="2" s="1"/>
  <c r="CS137" i="2" a="1"/>
  <c r="CS137" i="2" s="1"/>
  <c r="AH163" i="2" a="1"/>
  <c r="AH163" i="2" s="1"/>
  <c r="AH62" i="2" a="1"/>
  <c r="AH62" i="2" s="1"/>
  <c r="AH90" i="2" a="1"/>
  <c r="AH90" i="2" s="1"/>
  <c r="AH151" i="2" a="1"/>
  <c r="AH151" i="2" s="1"/>
  <c r="AH166" i="2" a="1"/>
  <c r="AH166" i="2" s="1"/>
  <c r="EI113" i="2" a="1"/>
  <c r="EI113" i="2" s="1"/>
  <c r="EI29" i="2" a="1"/>
  <c r="EI29" i="2" s="1"/>
  <c r="EI106" i="2" a="1"/>
  <c r="EI106" i="2" s="1"/>
  <c r="EI87" i="2" a="1"/>
  <c r="EI87" i="2" s="1"/>
  <c r="EI195" i="2" a="1"/>
  <c r="EI195" i="2" s="1"/>
  <c r="HJ202" i="2"/>
  <c r="GT147" i="2" a="1"/>
  <c r="GT147" i="2" s="1"/>
  <c r="GT138" i="2" a="1"/>
  <c r="GT138" i="2" s="1"/>
  <c r="GT178" i="2" a="1"/>
  <c r="GT178" i="2" s="1"/>
  <c r="GT107" i="2" a="1"/>
  <c r="GT107" i="2" s="1"/>
  <c r="GT189" i="2" a="1"/>
  <c r="GT189" i="2" s="1"/>
  <c r="GT102" i="2" a="1"/>
  <c r="GT102" i="2" s="1"/>
  <c r="GT21" i="2" a="1"/>
  <c r="GT21" i="2" s="1"/>
  <c r="GT51" i="2" a="1"/>
  <c r="GT51" i="2" s="1"/>
  <c r="GT190" i="2" a="1"/>
  <c r="GT190" i="2" s="1"/>
  <c r="GT12" i="2" a="1"/>
  <c r="GT12" i="2" s="1"/>
  <c r="GT191" i="2" a="1"/>
  <c r="GT191" i="2" s="1"/>
  <c r="GT38" i="2" a="1"/>
  <c r="GT38" i="2" s="1"/>
  <c r="HH203" i="2"/>
  <c r="GT152" i="2" a="1"/>
  <c r="GT152" i="2" s="1"/>
  <c r="GT33" i="2" a="1"/>
  <c r="GT33" i="2" s="1"/>
  <c r="GT184" i="2" a="1"/>
  <c r="GT184" i="2" s="1"/>
  <c r="GT11" i="2" a="1"/>
  <c r="GT11" i="2" s="1"/>
  <c r="GT121" i="2" a="1"/>
  <c r="GT121" i="2" s="1"/>
  <c r="GT122" i="2" a="1"/>
  <c r="GT122" i="2" s="1"/>
  <c r="HG203" i="2"/>
  <c r="GT68" i="2" a="1"/>
  <c r="GT68" i="2" s="1"/>
  <c r="GT181" i="2" a="1"/>
  <c r="GT181" i="2" s="1"/>
  <c r="GT115" i="2" a="1"/>
  <c r="GT115" i="2" s="1"/>
  <c r="GT133" i="2" a="1"/>
  <c r="GT133" i="2" s="1"/>
  <c r="FY32" i="2" a="1"/>
  <c r="FY32" i="2" s="1"/>
  <c r="FY178" i="2" a="1"/>
  <c r="FY178" i="2" s="1"/>
  <c r="FY142" i="2" a="1"/>
  <c r="FY142" i="2" s="1"/>
  <c r="FY120" i="2" a="1"/>
  <c r="FY120" i="2" s="1"/>
  <c r="FY115" i="2" a="1"/>
  <c r="FY115" i="2" s="1"/>
  <c r="FY86" i="2" a="1"/>
  <c r="FY86" i="2" s="1"/>
  <c r="FY167" i="2" a="1"/>
  <c r="FY167" i="2" s="1"/>
  <c r="FY71" i="2" a="1"/>
  <c r="FY71" i="2" s="1"/>
  <c r="FY164" i="2" a="1"/>
  <c r="FY164" i="2" s="1"/>
  <c r="FY149" i="2" a="1"/>
  <c r="FY149" i="2" s="1"/>
  <c r="FY143" i="2" a="1"/>
  <c r="FY143" i="2" s="1"/>
  <c r="FY146" i="2" a="1"/>
  <c r="FY146" i="2" s="1"/>
  <c r="FY99" i="2" a="1"/>
  <c r="FY99" i="2" s="1"/>
  <c r="FY116" i="2" a="1"/>
  <c r="FY116" i="2" s="1"/>
  <c r="FY159" i="2" a="1"/>
  <c r="FY159" i="2" s="1"/>
  <c r="FY58" i="2" a="1"/>
  <c r="FY58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54" i="2" a="1"/>
  <c r="FY54" i="2" s="1"/>
  <c r="FY80" i="2" a="1"/>
  <c r="FY80" i="2" s="1"/>
  <c r="FY30" i="2" a="1"/>
  <c r="FY30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50" i="2" a="1"/>
  <c r="FY50" i="2" s="1"/>
  <c r="FY42" i="2" a="1"/>
  <c r="FY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47" i="2" a="1"/>
  <c r="FY47" i="2" s="1"/>
  <c r="FY196" i="2" a="1"/>
  <c r="FY196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82" i="2" a="1"/>
  <c r="FY82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FY121" i="2" a="1"/>
  <c r="FY121" i="2" s="1"/>
  <c r="FY182" i="2" a="1"/>
  <c r="FY18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DN43" i="2" a="1"/>
  <c r="DN43" i="2" s="1"/>
  <c r="DN186" i="2" a="1"/>
  <c r="DN186" i="2" s="1"/>
  <c r="DN137" i="2" a="1"/>
  <c r="DN137" i="2" s="1"/>
  <c r="EI37" i="2" a="1"/>
  <c r="EI37" i="2" s="1"/>
  <c r="EI67" i="2" a="1"/>
  <c r="EI67" i="2" s="1"/>
  <c r="EI71" i="2" a="1"/>
  <c r="EI71" i="2" s="1"/>
  <c r="EI162" i="2" a="1"/>
  <c r="EI162" i="2" s="1"/>
  <c r="EI20" i="2" a="1"/>
  <c r="EI20" i="2" s="1"/>
  <c r="EI170" i="2" a="1"/>
  <c r="EI170" i="2" s="1"/>
  <c r="EI57" i="2" a="1"/>
  <c r="EI57" i="2" s="1"/>
  <c r="EI150" i="2" a="1"/>
  <c r="EI150" i="2" s="1"/>
  <c r="EI128" i="2" a="1"/>
  <c r="EI128" i="2" s="1"/>
  <c r="EI109" i="2" a="1"/>
  <c r="EI109" i="2" s="1"/>
  <c r="EI153" i="2" a="1"/>
  <c r="EI153" i="2" s="1"/>
  <c r="EI38" i="2" a="1"/>
  <c r="EI38" i="2" s="1"/>
  <c r="EI142" i="2" a="1"/>
  <c r="EI142" i="2" s="1"/>
  <c r="EI166" i="2" a="1"/>
  <c r="EI166" i="2" s="1"/>
  <c r="EI35" i="2" a="1"/>
  <c r="EI35" i="2" s="1"/>
  <c r="EI34" i="2" a="1"/>
  <c r="EI34" i="2" s="1"/>
  <c r="EI178" i="2" a="1"/>
  <c r="EI178" i="2" s="1"/>
  <c r="EI198" i="2" a="1"/>
  <c r="EI198" i="2" s="1"/>
  <c r="EI139" i="2" a="1"/>
  <c r="EI139" i="2" s="1"/>
  <c r="EI165" i="2" a="1"/>
  <c r="EI165" i="2" s="1"/>
  <c r="EI145" i="2" a="1"/>
  <c r="EI145" i="2" s="1"/>
  <c r="BC83" i="2" a="1"/>
  <c r="BC83" i="2" s="1"/>
  <c r="BC84" i="2" a="1"/>
  <c r="BC84" i="2" s="1"/>
  <c r="BC18" i="2" a="1"/>
  <c r="BC18" i="2" s="1"/>
  <c r="BC7" i="2" a="1"/>
  <c r="BC7" i="2" s="1"/>
  <c r="BC114" i="2" a="1"/>
  <c r="BC114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68" i="2" a="1"/>
  <c r="BC68" i="2" s="1"/>
  <c r="BC55" i="2" a="1"/>
  <c r="BC5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3" i="2" s="1"/>
  <c r="C13" i="4" s="1"/>
  <c r="E13" i="4" s="1"/>
  <c r="F13" i="4" s="1"/>
  <c r="G13" i="4" s="1"/>
  <c r="L13" i="4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39" i="2" l="1"/>
  <c r="FJ147" i="2"/>
  <c r="FJ97" i="2"/>
  <c r="FJ116" i="2"/>
  <c r="FJ164" i="2"/>
  <c r="FJ134" i="2"/>
  <c r="FJ181" i="2"/>
  <c r="FJ105" i="2"/>
  <c r="FJ166" i="2"/>
  <c r="FJ142" i="2"/>
  <c r="FJ64" i="2"/>
  <c r="FJ77" i="2"/>
  <c r="FJ141" i="2"/>
  <c r="FJ162" i="2"/>
  <c r="FJ17" i="2"/>
  <c r="FJ37" i="2"/>
  <c r="FJ85" i="2"/>
  <c r="FJ21" i="2"/>
  <c r="FJ179" i="2"/>
  <c r="FJ81" i="2"/>
  <c r="FJ103" i="2"/>
  <c r="FJ39" i="2"/>
  <c r="FJ34" i="2"/>
  <c r="FJ159" i="2"/>
  <c r="FJ120" i="2"/>
  <c r="FJ131" i="2"/>
  <c r="FJ152" i="2"/>
  <c r="FJ9" i="2"/>
  <c r="FJ73" i="2"/>
  <c r="FJ192" i="2"/>
  <c r="FJ95" i="2"/>
  <c r="FJ51" i="2"/>
  <c r="FJ41" i="2"/>
  <c r="FJ35" i="2"/>
  <c r="FJ156" i="2"/>
  <c r="FJ59" i="2"/>
  <c r="FJ171" i="2"/>
  <c r="FJ79" i="2"/>
  <c r="FJ15" i="2"/>
  <c r="FJ5" i="2"/>
  <c r="FJ66" i="2"/>
  <c r="FJ146" i="2"/>
  <c r="FJ48" i="2"/>
  <c r="FJ160" i="2"/>
  <c r="FJ68" i="2"/>
  <c r="FJ75" i="2"/>
  <c r="FJ133" i="2"/>
  <c r="FJ200" i="2"/>
  <c r="FJ86" i="2"/>
  <c r="FJ158" i="2"/>
  <c r="FJ29" i="2"/>
  <c r="FJ46" i="2"/>
  <c r="FJ65" i="2"/>
  <c r="FJ71" i="2"/>
  <c r="FJ12" i="2"/>
  <c r="FJ76" i="2"/>
  <c r="FJ13" i="2"/>
  <c r="FJ53" i="2"/>
  <c r="FJ32" i="2"/>
  <c r="FJ121" i="2"/>
  <c r="FJ168" i="2"/>
  <c r="FJ137" i="2"/>
  <c r="FJ55" i="2"/>
  <c r="FJ61" i="2"/>
  <c r="FJ58" i="2"/>
  <c r="FJ199" i="2"/>
  <c r="FJ109" i="2"/>
  <c r="FJ180" i="2"/>
  <c r="FJ23" i="2"/>
  <c r="FJ33" i="2"/>
  <c r="FJ128" i="2"/>
  <c r="FJ89" i="2"/>
  <c r="FJ93" i="2"/>
  <c r="FJ202" i="2"/>
  <c r="FJ98" i="2"/>
  <c r="FJ182" i="2"/>
  <c r="FJ153" i="2"/>
  <c r="FJ189" i="2"/>
  <c r="FJ184" i="2"/>
  <c r="FJ84" i="2"/>
  <c r="FJ125" i="2"/>
  <c r="FJ83" i="2"/>
  <c r="FJ183" i="2"/>
  <c r="FJ43" i="2"/>
  <c r="FJ82" i="2"/>
  <c r="FJ69" i="2"/>
  <c r="FJ19" i="2"/>
  <c r="FJ57" i="2"/>
  <c r="FJ26" i="2"/>
  <c r="FJ52" i="2"/>
  <c r="FJ40" i="2"/>
  <c r="FJ163" i="2"/>
  <c r="FJ144" i="2"/>
  <c r="FJ196" i="2"/>
  <c r="FJ155" i="2"/>
  <c r="FJ176" i="2"/>
  <c r="FJ136" i="2"/>
  <c r="FJ24" i="2"/>
  <c r="FJ165" i="2"/>
  <c r="FJ140" i="2"/>
  <c r="FJ198" i="2"/>
  <c r="FJ118" i="2"/>
  <c r="FJ167" i="2"/>
  <c r="FJ94" i="2"/>
  <c r="FJ185" i="2"/>
  <c r="FJ203" i="2"/>
  <c r="FJ47" i="2"/>
  <c r="FJ123" i="2"/>
  <c r="FJ78" i="2"/>
  <c r="FJ197" i="2"/>
  <c r="FJ177" i="2"/>
  <c r="FJ127" i="2"/>
  <c r="FJ18" i="2"/>
  <c r="FJ54" i="2"/>
  <c r="FJ87" i="2"/>
  <c r="FJ195" i="2"/>
  <c r="FJ111" i="2"/>
  <c r="FJ122" i="2"/>
  <c r="FJ154" i="2"/>
  <c r="FJ22" i="2"/>
  <c r="FJ14" i="2"/>
  <c r="FJ88" i="2"/>
  <c r="FJ20" i="2"/>
  <c r="FJ50" i="2"/>
  <c r="FJ187" i="2"/>
  <c r="FJ169" i="2"/>
  <c r="FJ194" i="2"/>
  <c r="FJ115" i="2"/>
  <c r="FJ96" i="2"/>
  <c r="FJ119" i="2"/>
  <c r="FJ104" i="2"/>
  <c r="FJ56" i="2"/>
  <c r="FJ30" i="2"/>
  <c r="FJ148" i="2"/>
  <c r="FJ151" i="2"/>
  <c r="FJ60" i="2"/>
  <c r="FJ10" i="2"/>
  <c r="FJ4" i="2"/>
  <c r="FJ114" i="2"/>
  <c r="FJ108" i="2"/>
  <c r="FJ8" i="2"/>
  <c r="FJ106" i="2"/>
  <c r="FJ38" i="2"/>
  <c r="FJ63" i="2"/>
  <c r="FJ186" i="2"/>
  <c r="FJ11" i="2"/>
  <c r="FJ126" i="2"/>
  <c r="FJ27" i="2"/>
  <c r="FJ110" i="2"/>
  <c r="FJ74" i="2"/>
  <c r="FJ138" i="2"/>
  <c r="FJ174" i="2"/>
  <c r="FJ25" i="2"/>
  <c r="FJ173" i="2"/>
  <c r="FJ124" i="2"/>
  <c r="FJ161" i="2"/>
  <c r="FJ201" i="2"/>
  <c r="FJ150" i="2"/>
  <c r="FJ28" i="2"/>
  <c r="FJ45" i="2"/>
  <c r="FJ145" i="2"/>
  <c r="FJ67" i="2"/>
  <c r="FJ101" i="2"/>
  <c r="FJ102" i="2"/>
  <c r="FJ90" i="2"/>
  <c r="FJ70" i="2"/>
  <c r="FJ170" i="2"/>
  <c r="FJ191" i="2"/>
  <c r="FJ44" i="2"/>
  <c r="FJ143" i="2"/>
  <c r="FJ72" i="2"/>
  <c r="FJ172" i="2"/>
  <c r="FJ112" i="2"/>
  <c r="FJ149" i="2"/>
  <c r="FJ190" i="2"/>
  <c r="FJ36" i="2"/>
  <c r="FJ99" i="2"/>
  <c r="FJ42" i="2"/>
  <c r="FJ175" i="2"/>
  <c r="FJ107" i="2"/>
  <c r="FJ117" i="2"/>
  <c r="FJ157" i="2"/>
  <c r="FJ91" i="2"/>
  <c r="FJ49" i="2"/>
  <c r="FJ7" i="2"/>
  <c r="FJ16" i="2"/>
  <c r="FJ130" i="2"/>
  <c r="FJ31" i="2"/>
  <c r="FJ62" i="2"/>
  <c r="FJ193" i="2"/>
  <c r="FJ80" i="2"/>
  <c r="FJ178" i="2"/>
  <c r="FJ135" i="2"/>
  <c r="FJ132" i="2"/>
  <c r="FJ6" i="2"/>
  <c r="FJ113" i="2"/>
  <c r="FJ92" i="2"/>
  <c r="FJ188" i="2"/>
  <c r="FJ100" i="2"/>
  <c r="FJ12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110" i="2"/>
  <c r="CD84" i="2"/>
  <c r="CD151" i="2"/>
  <c r="CD144" i="2"/>
  <c r="CD35" i="2"/>
  <c r="CD62" i="2"/>
  <c r="CD158" i="2"/>
  <c r="CD61" i="2"/>
  <c r="CD57" i="2"/>
  <c r="CD96" i="2"/>
  <c r="CD59" i="2"/>
  <c r="CD184" i="2"/>
  <c r="CD190" i="2"/>
  <c r="CD33" i="2"/>
  <c r="CD3" i="2"/>
  <c r="C9" i="4" s="1"/>
  <c r="E9" i="4" s="1"/>
  <c r="F9" i="4" s="1"/>
  <c r="G9" i="4" s="1"/>
  <c r="L9" i="4" s="1"/>
  <c r="CD145" i="2"/>
  <c r="CD105" i="2"/>
  <c r="CD154" i="2"/>
  <c r="CD192" i="2"/>
  <c r="CD18" i="2"/>
  <c r="CD87" i="2"/>
  <c r="CD197" i="2"/>
  <c r="CD8" i="2"/>
  <c r="CD147" i="2"/>
  <c r="CD191" i="2"/>
  <c r="CD171" i="2"/>
  <c r="CD179" i="2"/>
  <c r="CD75" i="2"/>
  <c r="CD187" i="2"/>
  <c r="CD55" i="2"/>
  <c r="CD48" i="2"/>
  <c r="CD195" i="2"/>
  <c r="CD175" i="2"/>
  <c r="CD68" i="2"/>
  <c r="CD50" i="2"/>
  <c r="CD137" i="2"/>
  <c r="CD115" i="2"/>
  <c r="CD198" i="2"/>
  <c r="CD88" i="2"/>
  <c r="CD201" i="2"/>
  <c r="CD121" i="2"/>
  <c r="CD36" i="2"/>
  <c r="CD82" i="2"/>
  <c r="CD43" i="2"/>
  <c r="CD189" i="2"/>
  <c r="CD101" i="2"/>
  <c r="CD132" i="2"/>
  <c r="CD193" i="2"/>
  <c r="CD176" i="2"/>
  <c r="CD200" i="2"/>
  <c r="CD102" i="2"/>
  <c r="CD168" i="2"/>
  <c r="CD150" i="2"/>
  <c r="CD126" i="2"/>
  <c r="CD28" i="2"/>
  <c r="CD76" i="2"/>
  <c r="CD172" i="2"/>
  <c r="CD9" i="2"/>
  <c r="CD23" i="2"/>
  <c r="CD52" i="2"/>
  <c r="CD113" i="2"/>
  <c r="CD17" i="2"/>
  <c r="CD99" i="2"/>
  <c r="CD111" i="2"/>
  <c r="CD135" i="2"/>
  <c r="CD161" i="2"/>
  <c r="CD120" i="2"/>
  <c r="CD163" i="2"/>
  <c r="CD118" i="2"/>
  <c r="CD4" i="2"/>
  <c r="CD124" i="2"/>
  <c r="CD10" i="2"/>
  <c r="CD100" i="2"/>
  <c r="CD133" i="2"/>
  <c r="CD181" i="2"/>
  <c r="CD92" i="2"/>
  <c r="CD157" i="2"/>
  <c r="CD34" i="2"/>
  <c r="CD152" i="2"/>
  <c r="CD47" i="2"/>
  <c r="CD177" i="2"/>
  <c r="CD178" i="2"/>
  <c r="CD199" i="2"/>
  <c r="CD149" i="2"/>
  <c r="CD125" i="2"/>
  <c r="CD153" i="2"/>
  <c r="CD41" i="2"/>
  <c r="CD89" i="2"/>
  <c r="CD67" i="2"/>
  <c r="CD22" i="2"/>
  <c r="CD27" i="2"/>
  <c r="CD143" i="2"/>
  <c r="CD91" i="2"/>
  <c r="CD116" i="2"/>
  <c r="CD173" i="2"/>
  <c r="CD170" i="2"/>
  <c r="CD85" i="2"/>
  <c r="CD56" i="2"/>
  <c r="CD112" i="2"/>
  <c r="CD77" i="2"/>
  <c r="CD203" i="2"/>
  <c r="CD31" i="2"/>
  <c r="CD146" i="2"/>
  <c r="CD156" i="2"/>
  <c r="CD45" i="2"/>
  <c r="CD136" i="2"/>
  <c r="CD108" i="2"/>
  <c r="CD183" i="2"/>
  <c r="CD159" i="2"/>
  <c r="CD63" i="2"/>
  <c r="CD25" i="2"/>
  <c r="CD188" i="2"/>
  <c r="CD94" i="2"/>
  <c r="CD81" i="2"/>
  <c r="CD15" i="2"/>
  <c r="CD103" i="2"/>
  <c r="CD128" i="2"/>
  <c r="CD37" i="2"/>
  <c r="CD95" i="2"/>
  <c r="CD134" i="2"/>
  <c r="CD46" i="2"/>
  <c r="CD24" i="2"/>
  <c r="CD54" i="2"/>
  <c r="CD104" i="2"/>
  <c r="CD38" i="2"/>
  <c r="CD13" i="2"/>
  <c r="CD80" i="2"/>
  <c r="CD122" i="2"/>
  <c r="CD155" i="2"/>
  <c r="CD148" i="2"/>
  <c r="CD162" i="2"/>
  <c r="CD21" i="2"/>
  <c r="CD69" i="2"/>
  <c r="CD180" i="2"/>
  <c r="CD117" i="2"/>
  <c r="CD83" i="2"/>
  <c r="CD79" i="2"/>
  <c r="CD142" i="2"/>
  <c r="CD20" i="2"/>
  <c r="CD129" i="2"/>
  <c r="CD165" i="2"/>
  <c r="CD19" i="2"/>
  <c r="CD40" i="2"/>
  <c r="CD93" i="2"/>
  <c r="CD53" i="2"/>
  <c r="CD5" i="2"/>
  <c r="CD11" i="2"/>
  <c r="CD49" i="2"/>
  <c r="CD141" i="2"/>
  <c r="CD98" i="2"/>
  <c r="CD72" i="2"/>
  <c r="CD74" i="2"/>
  <c r="CD64" i="2"/>
  <c r="CD51" i="2"/>
  <c r="CD139" i="2"/>
  <c r="CD39" i="2"/>
  <c r="CD130" i="2"/>
  <c r="CD12" i="2"/>
  <c r="CD107" i="2"/>
  <c r="CD123" i="2"/>
  <c r="CD14" i="2"/>
  <c r="CD194" i="2"/>
  <c r="CD90" i="2"/>
  <c r="CD167" i="2"/>
  <c r="CD119" i="2"/>
  <c r="CD73" i="2"/>
  <c r="CD65" i="2"/>
  <c r="CD169" i="2"/>
  <c r="CD66" i="2"/>
  <c r="CD58" i="2"/>
  <c r="CD174" i="2"/>
  <c r="CD26" i="2"/>
  <c r="CD70" i="2"/>
  <c r="CD7" i="2"/>
  <c r="CD196" i="2"/>
  <c r="CD32" i="2"/>
  <c r="CD78" i="2"/>
  <c r="CD71" i="2"/>
  <c r="CD185" i="2"/>
  <c r="CD182" i="2"/>
  <c r="CD16" i="2"/>
  <c r="CD166" i="2"/>
  <c r="CD6" i="2"/>
  <c r="CD164" i="2"/>
  <c r="CD160" i="2"/>
  <c r="CD42" i="2"/>
  <c r="CD140" i="2"/>
  <c r="CD131" i="2"/>
  <c r="CD186" i="2"/>
  <c r="CD106" i="2"/>
  <c r="CD109" i="2"/>
  <c r="CD114" i="2"/>
  <c r="CD86" i="2"/>
  <c r="CD127" i="2"/>
  <c r="CD30" i="2"/>
  <c r="CD202" i="2"/>
  <c r="CD138" i="2"/>
  <c r="CD44" i="2"/>
  <c r="CD97" i="2"/>
  <c r="CD29" i="2"/>
  <c r="CY166" i="2"/>
  <c r="CY162" i="2"/>
  <c r="CY24" i="2"/>
  <c r="CY43" i="2"/>
  <c r="CY95" i="2"/>
  <c r="CY102" i="2"/>
  <c r="CY132" i="2"/>
  <c r="CY169" i="2"/>
  <c r="CY51" i="2"/>
  <c r="CY191" i="2"/>
  <c r="CY89" i="2"/>
  <c r="CY131" i="2"/>
  <c r="CY50" i="2"/>
  <c r="CY79" i="2"/>
  <c r="CY114" i="2"/>
  <c r="CY180" i="2"/>
  <c r="CY171" i="2"/>
  <c r="CY182" i="2"/>
  <c r="CY141" i="2"/>
  <c r="CY187" i="2"/>
  <c r="CY192" i="2"/>
  <c r="CY158" i="2"/>
  <c r="CY138" i="2"/>
  <c r="CY55" i="2"/>
  <c r="CY175" i="2"/>
  <c r="CY65" i="2"/>
  <c r="CY145" i="2"/>
  <c r="CY107" i="2"/>
  <c r="CY91" i="2"/>
  <c r="CY77" i="2"/>
  <c r="CY163" i="2"/>
  <c r="CY142" i="2"/>
  <c r="CY87" i="2"/>
  <c r="CY111" i="2"/>
  <c r="CY127" i="2"/>
  <c r="CY46" i="2"/>
  <c r="CY81" i="2"/>
  <c r="CY31" i="2"/>
  <c r="CY106" i="2"/>
  <c r="CY101" i="2"/>
  <c r="CY29" i="2"/>
  <c r="CY154" i="2"/>
  <c r="CY125" i="2"/>
  <c r="CY164" i="2"/>
  <c r="CY200" i="2"/>
  <c r="CY68" i="2"/>
  <c r="CY193" i="2"/>
  <c r="CY123" i="2"/>
  <c r="CY198" i="2"/>
  <c r="CY104" i="2"/>
  <c r="CY110" i="2"/>
  <c r="CY135" i="2"/>
  <c r="CY148" i="2"/>
  <c r="CY70" i="2"/>
  <c r="CY137" i="2"/>
  <c r="CY59" i="2"/>
  <c r="CY49" i="2"/>
  <c r="CY178" i="2"/>
  <c r="CY93" i="2"/>
  <c r="CY7" i="2"/>
  <c r="CY184" i="2"/>
  <c r="CY167" i="2"/>
  <c r="CY197" i="2"/>
  <c r="CY74" i="2"/>
  <c r="CY133" i="2"/>
  <c r="CY30" i="2"/>
  <c r="CY28" i="2"/>
  <c r="CY120" i="2"/>
  <c r="CY94" i="2"/>
  <c r="CY96" i="2"/>
  <c r="CY78" i="2"/>
  <c r="CY67" i="2"/>
  <c r="CY115" i="2"/>
  <c r="CY179" i="2"/>
  <c r="CY203" i="2"/>
  <c r="CY190" i="2"/>
  <c r="CY117" i="2"/>
  <c r="CY109" i="2"/>
  <c r="CY199" i="2"/>
  <c r="CY18" i="2"/>
  <c r="CY153" i="2"/>
  <c r="CY128" i="2"/>
  <c r="CY47" i="2"/>
  <c r="CY174" i="2"/>
  <c r="CY5" i="2"/>
  <c r="CY103" i="2"/>
  <c r="CY202" i="2"/>
  <c r="CY72" i="2"/>
  <c r="CY26" i="2"/>
  <c r="CY42" i="2"/>
  <c r="CY71" i="2"/>
  <c r="CY82" i="2"/>
  <c r="CY52" i="2"/>
  <c r="CY23" i="2"/>
  <c r="CY48" i="2"/>
  <c r="CY149" i="2"/>
  <c r="CY181" i="2"/>
  <c r="CY119" i="2"/>
  <c r="CY10" i="2"/>
  <c r="CY170" i="2"/>
  <c r="CY173" i="2"/>
  <c r="CY92" i="2"/>
  <c r="CY118" i="2"/>
  <c r="CY185" i="2"/>
  <c r="CY20" i="2"/>
  <c r="CY139" i="2"/>
  <c r="CY161" i="2"/>
  <c r="CY14" i="2"/>
  <c r="CY122" i="2"/>
  <c r="CY19" i="2"/>
  <c r="CY62" i="2"/>
  <c r="CY60" i="2"/>
  <c r="CY56" i="2"/>
  <c r="CY38" i="2"/>
  <c r="CY113" i="2"/>
  <c r="CY8" i="2"/>
  <c r="CY85" i="2"/>
  <c r="CY64" i="2"/>
  <c r="CY157" i="2"/>
  <c r="CY108" i="2"/>
  <c r="CY105" i="2"/>
  <c r="CY126" i="2"/>
  <c r="CY100" i="2"/>
  <c r="CY144" i="2"/>
  <c r="CY160" i="2"/>
  <c r="CY80" i="2"/>
  <c r="CY75" i="2"/>
  <c r="CY54" i="2"/>
  <c r="CY112" i="2"/>
  <c r="CY121" i="2"/>
  <c r="CY140" i="2"/>
  <c r="CY36" i="2"/>
  <c r="CY66" i="2"/>
  <c r="CY124" i="2"/>
  <c r="CY155" i="2"/>
  <c r="CY177" i="2"/>
  <c r="CY39" i="2"/>
  <c r="CY53" i="2"/>
  <c r="CY17" i="2"/>
  <c r="CY4" i="2"/>
  <c r="CY90" i="2"/>
  <c r="CY195" i="2"/>
  <c r="CY159" i="2"/>
  <c r="CY33" i="2"/>
  <c r="CY134" i="2"/>
  <c r="CY22" i="2"/>
  <c r="CY9" i="2"/>
  <c r="CY97" i="2"/>
  <c r="CY129" i="2"/>
  <c r="CY176" i="2"/>
  <c r="CY76" i="2"/>
  <c r="CY88" i="2"/>
  <c r="CY172" i="2"/>
  <c r="CY84" i="2"/>
  <c r="CY99" i="2"/>
  <c r="CY12" i="2"/>
  <c r="CY61" i="2"/>
  <c r="CY183" i="2"/>
  <c r="CY13" i="2"/>
  <c r="CY168" i="2"/>
  <c r="CY3" i="2"/>
  <c r="C10" i="4" s="1"/>
  <c r="E10" i="4" s="1"/>
  <c r="F10" i="4" s="1"/>
  <c r="G10" i="4" s="1"/>
  <c r="L10" i="4" s="1"/>
  <c r="CY189" i="2"/>
  <c r="CY45" i="2"/>
  <c r="CY196" i="2"/>
  <c r="CY37" i="2"/>
  <c r="CY194" i="2"/>
  <c r="CY21" i="2"/>
  <c r="CY40" i="2"/>
  <c r="CY41" i="2"/>
  <c r="CY156" i="2"/>
  <c r="CY15" i="2"/>
  <c r="CY32" i="2"/>
  <c r="CY63" i="2"/>
  <c r="CY44" i="2"/>
  <c r="CY35" i="2"/>
  <c r="CY25" i="2"/>
  <c r="CY98" i="2"/>
  <c r="CY16" i="2"/>
  <c r="CY86" i="2"/>
  <c r="CY186" i="2"/>
  <c r="CY34" i="2"/>
  <c r="CY116" i="2"/>
  <c r="CY11" i="2"/>
  <c r="CY69" i="2"/>
  <c r="CY143" i="2"/>
  <c r="CY147" i="2"/>
  <c r="CY130" i="2"/>
  <c r="CY201" i="2"/>
  <c r="CY151" i="2"/>
  <c r="CY83" i="2"/>
  <c r="CY188" i="2"/>
  <c r="CY57" i="2"/>
  <c r="CY165" i="2"/>
  <c r="CY27" i="2"/>
  <c r="CY58" i="2"/>
  <c r="CY146" i="2"/>
  <c r="CY73" i="2"/>
  <c r="CY6" i="2"/>
  <c r="CY152" i="2"/>
  <c r="CY136" i="2"/>
  <c r="CY15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<sst xmlns="http://schemas.openxmlformats.org/spreadsheetml/2006/main" count="1161" uniqueCount="324">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</sst>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5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637.38123339273841</c:v>
                </c:pt>
                <c:pt idx="82">
                  <c:v>650.34461886630663</c:v>
                </c:pt>
                <c:pt idx="83">
                  <c:v>663.30267762477672</c:v>
                </c:pt>
                <c:pt idx="84">
                  <c:v>676.25552834120583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595.02095762588738</c:v>
                </c:pt>
                <c:pt idx="137">
                  <c:v>601.8943306586167</c:v>
                </c:pt>
                <c:pt idx="138">
                  <c:v>608.76607282046416</c:v>
                </c:pt>
                <c:pt idx="139">
                  <c:v>615.63620511985016</c:v>
                </c:pt>
                <c:pt idx="140">
                  <c:v>622.50474805800354</c:v>
                </c:pt>
                <c:pt idx="141">
                  <c:v>629.37172164679032</c:v>
                </c:pt>
                <c:pt idx="142">
                  <c:v>636.237145425721</c:v>
                </c:pt>
                <c:pt idx="143">
                  <c:v>643.1010384781888</c:v>
                </c:pt>
                <c:pt idx="144">
                  <c:v>649.96341944697588</c:v>
                </c:pt>
                <c:pt idx="145">
                  <c:v>656.82430654907193</c:v>
                </c:pt>
                <c:pt idx="146">
                  <c:v>663.68371758984244</c:v>
                </c:pt>
                <c:pt idx="147">
                  <c:v>670.54166997657956</c:v>
                </c:pt>
                <c:pt idx="148">
                  <c:v>677.39818073146898</c:v>
                </c:pt>
                <c:pt idx="149">
                  <c:v>684.25326650400723</c:v>
                </c:pt>
                <c:pt idx="150">
                  <c:v>691.10694358289368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67760"/>
        <c:axId val="1267465040"/>
      </c:scatterChart>
      <c:valAx>
        <c:axId val="1267467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5040"/>
        <c:crosses val="autoZero"/>
        <c:crossBetween val="midCat"/>
      </c:valAx>
      <c:valAx>
        <c:axId val="126746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338784"/>
        <c:axId val="1416346944"/>
      </c:scatterChart>
      <c:valAx>
        <c:axId val="1416338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6346944"/>
        <c:crosses val="autoZero"/>
        <c:crossBetween val="midCat"/>
      </c:valAx>
      <c:valAx>
        <c:axId val="141634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633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68304"/>
        <c:axId val="1267463952"/>
      </c:scatterChart>
      <c:valAx>
        <c:axId val="126746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3952"/>
        <c:crosses val="autoZero"/>
        <c:crossBetween val="midCat"/>
      </c:valAx>
      <c:valAx>
        <c:axId val="126746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2.1297293416358181</c:v>
                </c:pt>
                <c:pt idx="2">
                  <c:v>2.6186478718975876</c:v>
                </c:pt>
                <c:pt idx="3">
                  <c:v>3.2202399228555159</c:v>
                </c:pt>
                <c:pt idx="4">
                  <c:v>3.9605659430741222</c:v>
                </c:pt>
                <c:pt idx="5">
                  <c:v>4.8717343987506139</c:v>
                </c:pt>
                <c:pt idx="6">
                  <c:v>5.993309795469365</c:v>
                </c:pt>
                <c:pt idx="7">
                  <c:v>7.3740494490366499</c:v>
                </c:pt>
                <c:pt idx="8">
                  <c:v>9.0740459669565325</c:v>
                </c:pt>
                <c:pt idx="9">
                  <c:v>11.167370462855594</c:v>
                </c:pt>
                <c:pt idx="10">
                  <c:v>13.745333834599917</c:v>
                </c:pt>
                <c:pt idx="11">
                  <c:v>16.920510993969827</c:v>
                </c:pt>
                <c:pt idx="12">
                  <c:v>20.831706978877339</c:v>
                </c:pt>
                <c:pt idx="13">
                  <c:v>25.650085937731177</c:v>
                </c:pt>
                <c:pt idx="14">
                  <c:v>31.586735940481386</c:v>
                </c:pt>
                <c:pt idx="15">
                  <c:v>38.902006779696443</c:v>
                </c:pt>
                <c:pt idx="16">
                  <c:v>47.209112152482255</c:v>
                </c:pt>
                <c:pt idx="17">
                  <c:v>55.477151718075866</c:v>
                </c:pt>
                <c:pt idx="18">
                  <c:v>63.712797043836765</c:v>
                </c:pt>
                <c:pt idx="19">
                  <c:v>71.920841164463667</c:v>
                </c:pt>
                <c:pt idx="20">
                  <c:v>80.104887477466079</c:v>
                </c:pt>
                <c:pt idx="21">
                  <c:v>89.405189788296298</c:v>
                </c:pt>
                <c:pt idx="22">
                  <c:v>98.681227602204842</c:v>
                </c:pt>
                <c:pt idx="23">
                  <c:v>107.93560770449947</c:v>
                </c:pt>
                <c:pt idx="24">
                  <c:v>117.17045199334488</c:v>
                </c:pt>
                <c:pt idx="25">
                  <c:v>126.38751968525592</c:v>
                </c:pt>
                <c:pt idx="26">
                  <c:v>97.168314143212413</c:v>
                </c:pt>
                <c:pt idx="27">
                  <c:v>106.61479457048438</c:v>
                </c:pt>
                <c:pt idx="28">
                  <c:v>116.04064228381588</c:v>
                </c:pt>
                <c:pt idx="29">
                  <c:v>125.44777215573026</c:v>
                </c:pt>
                <c:pt idx="30">
                  <c:v>134.83778772804266</c:v>
                </c:pt>
                <c:pt idx="31">
                  <c:v>143.83736720920118</c:v>
                </c:pt>
                <c:pt idx="32">
                  <c:v>152.82346761936844</c:v>
                </c:pt>
                <c:pt idx="33">
                  <c:v>161.79699433043689</c:v>
                </c:pt>
                <c:pt idx="34">
                  <c:v>170.75874391704667</c:v>
                </c:pt>
                <c:pt idx="35">
                  <c:v>179.70942238196071</c:v>
                </c:pt>
                <c:pt idx="36">
                  <c:v>151.70091012951264</c:v>
                </c:pt>
                <c:pt idx="37">
                  <c:v>160.11537784137968</c:v>
                </c:pt>
                <c:pt idx="38">
                  <c:v>168.51937061520189</c:v>
                </c:pt>
                <c:pt idx="39">
                  <c:v>176.91348520770853</c:v>
                </c:pt>
                <c:pt idx="40">
                  <c:v>185.2982570323903</c:v>
                </c:pt>
                <c:pt idx="41">
                  <c:v>193.302088189252</c:v>
                </c:pt>
                <c:pt idx="42">
                  <c:v>201.29821248878849</c:v>
                </c:pt>
                <c:pt idx="43">
                  <c:v>209.28697964868499</c:v>
                </c:pt>
                <c:pt idx="44">
                  <c:v>217.26871047072902</c:v>
                </c:pt>
                <c:pt idx="45">
                  <c:v>225.24370022974736</c:v>
                </c:pt>
                <c:pt idx="46">
                  <c:v>194.60429841233386</c:v>
                </c:pt>
                <c:pt idx="47">
                  <c:v>202.04165884934017</c:v>
                </c:pt>
                <c:pt idx="48">
                  <c:v>209.47268002053468</c:v>
                </c:pt>
                <c:pt idx="49">
                  <c:v>216.89761884835593</c:v>
                </c:pt>
                <c:pt idx="50">
                  <c:v>224.31671320327121</c:v>
                </c:pt>
                <c:pt idx="51">
                  <c:v>231.35964070901892</c:v>
                </c:pt>
                <c:pt idx="52">
                  <c:v>238.39766949671878</c:v>
                </c:pt>
                <c:pt idx="53">
                  <c:v>245.43096478770701</c:v>
                </c:pt>
                <c:pt idx="54">
                  <c:v>252.45968154773985</c:v>
                </c:pt>
                <c:pt idx="55">
                  <c:v>259.48396539776849</c:v>
                </c:pt>
                <c:pt idx="56">
                  <c:v>229.13609569127854</c:v>
                </c:pt>
                <c:pt idx="57">
                  <c:v>235.80527076996373</c:v>
                </c:pt>
                <c:pt idx="58">
                  <c:v>242.47014406921994</c:v>
                </c:pt>
                <c:pt idx="59">
                  <c:v>249.130850685577</c:v>
                </c:pt>
                <c:pt idx="60">
                  <c:v>255.78751789170556</c:v>
                </c:pt>
                <c:pt idx="61">
                  <c:v>262.07076954396041</c:v>
                </c:pt>
                <c:pt idx="62">
                  <c:v>268.35062108013614</c:v>
                </c:pt>
                <c:pt idx="63">
                  <c:v>274.62716340664093</c:v>
                </c:pt>
                <c:pt idx="64">
                  <c:v>280.90048292967839</c:v>
                </c:pt>
                <c:pt idx="65">
                  <c:v>287.17066187581446</c:v>
                </c:pt>
                <c:pt idx="66">
                  <c:v>258.74477170602876</c:v>
                </c:pt>
                <c:pt idx="67">
                  <c:v>264.4722856841812</c:v>
                </c:pt>
                <c:pt idx="68">
                  <c:v>270.19700250524323</c:v>
                </c:pt>
                <c:pt idx="69">
                  <c:v>275.91898988508825</c:v>
                </c:pt>
                <c:pt idx="70">
                  <c:v>281.63831249761358</c:v>
                </c:pt>
                <c:pt idx="71">
                  <c:v>286.98628893110089</c:v>
                </c:pt>
                <c:pt idx="72">
                  <c:v>292.33203598155188</c:v>
                </c:pt>
                <c:pt idx="73">
                  <c:v>297.67560023002721</c:v>
                </c:pt>
                <c:pt idx="74">
                  <c:v>303.01702644632275</c:v>
                </c:pt>
                <c:pt idx="75">
                  <c:v>308.3563576908108</c:v>
                </c:pt>
                <c:pt idx="76">
                  <c:v>281.26940313846018</c:v>
                </c:pt>
                <c:pt idx="77">
                  <c:v>286.43315418506967</c:v>
                </c:pt>
                <c:pt idx="78">
                  <c:v>291.59482236596227</c:v>
                </c:pt>
                <c:pt idx="79">
                  <c:v>296.75444981017654</c:v>
                </c:pt>
                <c:pt idx="80">
                  <c:v>301.91207706001956</c:v>
                </c:pt>
                <c:pt idx="81">
                  <c:v>306.69954552171174</c:v>
                </c:pt>
                <c:pt idx="82">
                  <c:v>311.48535316475306</c:v>
                </c:pt>
                <c:pt idx="83">
                  <c:v>316.2695291462025</c:v>
                </c:pt>
                <c:pt idx="84">
                  <c:v>321.05210166772355</c:v>
                </c:pt>
                <c:pt idx="85">
                  <c:v>325.83309802098091</c:v>
                </c:pt>
                <c:pt idx="86">
                  <c:v>300.99121713432999</c:v>
                </c:pt>
                <c:pt idx="87">
                  <c:v>305.59489359914386</c:v>
                </c:pt>
                <c:pt idx="88">
                  <c:v>310.19702819862101</c:v>
                </c:pt>
                <c:pt idx="89">
                  <c:v>314.79764707182147</c:v>
                </c:pt>
                <c:pt idx="90">
                  <c:v>319.39677553028037</c:v>
                </c:pt>
                <c:pt idx="91">
                  <c:v>323.81055943798651</c:v>
                </c:pt>
                <c:pt idx="92">
                  <c:v>328.22301342486327</c:v>
                </c:pt>
                <c:pt idx="93">
                  <c:v>332.63415791953412</c:v>
                </c:pt>
                <c:pt idx="94">
                  <c:v>337.04401276379798</c:v>
                </c:pt>
                <c:pt idx="95">
                  <c:v>341.45259723711973</c:v>
                </c:pt>
                <c:pt idx="96">
                  <c:v>318.10916836430823</c:v>
                </c:pt>
                <c:pt idx="97">
                  <c:v>322.33944693061392</c:v>
                </c:pt>
                <c:pt idx="98">
                  <c:v>326.56849772007627</c:v>
                </c:pt>
                <c:pt idx="99">
                  <c:v>330.79633890074962</c:v>
                </c:pt>
                <c:pt idx="100">
                  <c:v>335.02298813768743</c:v>
                </c:pt>
                <c:pt idx="101">
                  <c:v>338.88107625890143</c:v>
                </c:pt>
                <c:pt idx="102">
                  <c:v>342.73819778781581</c:v>
                </c:pt>
                <c:pt idx="103">
                  <c:v>346.59436515417269</c:v>
                </c:pt>
                <c:pt idx="104">
                  <c:v>350.44959048814741</c:v>
                </c:pt>
                <c:pt idx="105">
                  <c:v>354.3038856308599</c:v>
                </c:pt>
                <c:pt idx="106">
                  <c:v>358.15726214440497</c:v>
                </c:pt>
                <c:pt idx="107">
                  <c:v>362.0097313214273</c:v>
                </c:pt>
                <c:pt idx="108">
                  <c:v>365.86130419426718</c:v>
                </c:pt>
                <c:pt idx="109">
                  <c:v>369.71199154370106</c:v>
                </c:pt>
                <c:pt idx="110">
                  <c:v>373.56180390729878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61776"/>
        <c:axId val="1267472656"/>
      </c:scatterChart>
      <c:valAx>
        <c:axId val="1267461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2656"/>
        <c:crosses val="autoZero"/>
        <c:crossBetween val="midCat"/>
      </c:valAx>
      <c:valAx>
        <c:axId val="126747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680.32686777604454</c:v>
                </c:pt>
                <c:pt idx="82">
                  <c:v>694.1657014177307</c:v>
                </c:pt>
                <c:pt idx="83">
                  <c:v>707.99888501592716</c:v>
                </c:pt>
                <c:pt idx="84">
                  <c:v>721.82654444707441</c:v>
                </c:pt>
                <c:pt idx="85">
                  <c:v>735.64880037494902</c:v>
                </c:pt>
                <c:pt idx="86">
                  <c:v>634.4946308834858</c:v>
                </c:pt>
                <c:pt idx="87">
                  <c:v>647.33433222460906</c:v>
                </c:pt>
                <c:pt idx="88">
                  <c:v>660.16878125310791</c:v>
                </c:pt>
                <c:pt idx="89">
                  <c:v>672.99809442020444</c:v>
                </c:pt>
                <c:pt idx="90">
                  <c:v>685.82238337756689</c:v>
                </c:pt>
                <c:pt idx="91">
                  <c:v>698.6417552630445</c:v>
                </c:pt>
                <c:pt idx="92">
                  <c:v>711.45631296435033</c:v>
                </c:pt>
                <c:pt idx="93">
                  <c:v>724.2661553627737</c:v>
                </c:pt>
                <c:pt idx="94">
                  <c:v>737.07137755876681</c:v>
                </c:pt>
                <c:pt idx="95">
                  <c:v>749.87207108104565</c:v>
                </c:pt>
                <c:pt idx="96">
                  <c:v>647.13056877940517</c:v>
                </c:pt>
                <c:pt idx="97">
                  <c:v>658.3356056379522</c:v>
                </c:pt>
                <c:pt idx="98">
                  <c:v>669.53671578846343</c:v>
                </c:pt>
                <c:pt idx="99">
                  <c:v>680.73397415831323</c:v>
                </c:pt>
                <c:pt idx="100">
                  <c:v>691.92745300992476</c:v>
                </c:pt>
                <c:pt idx="101">
                  <c:v>703.11722207803916</c:v>
                </c:pt>
                <c:pt idx="102">
                  <c:v>714.30334869779642</c:v>
                </c:pt>
                <c:pt idx="103">
                  <c:v>725.48589792438099</c:v>
                </c:pt>
                <c:pt idx="104">
                  <c:v>736.66493264491362</c:v>
                </c:pt>
                <c:pt idx="105">
                  <c:v>747.84051368319672</c:v>
                </c:pt>
                <c:pt idx="106">
                  <c:v>649.98313677136616</c:v>
                </c:pt>
                <c:pt idx="107">
                  <c:v>659.96510025530552</c:v>
                </c:pt>
                <c:pt idx="108">
                  <c:v>669.94395586071653</c:v>
                </c:pt>
                <c:pt idx="109">
                  <c:v>679.91975639292957</c:v>
                </c:pt>
                <c:pt idx="110">
                  <c:v>689.89255298185083</c:v>
                </c:pt>
                <c:pt idx="111">
                  <c:v>699.86239515908392</c:v>
                </c:pt>
                <c:pt idx="112">
                  <c:v>709.82933093043096</c:v>
                </c:pt>
                <c:pt idx="113">
                  <c:v>719.79340684411318</c:v>
                </c:pt>
                <c:pt idx="114">
                  <c:v>729.75466805501628</c:v>
                </c:pt>
                <c:pt idx="115">
                  <c:v>739.71315838525106</c:v>
                </c:pt>
                <c:pt idx="116">
                  <c:v>648.55688512470135</c:v>
                </c:pt>
                <c:pt idx="117">
                  <c:v>657.11343017139041</c:v>
                </c:pt>
                <c:pt idx="118">
                  <c:v>665.66768058875277</c:v>
                </c:pt>
                <c:pt idx="119">
                  <c:v>674.21967001771225</c:v>
                </c:pt>
                <c:pt idx="120">
                  <c:v>682.76943117631015</c:v>
                </c:pt>
                <c:pt idx="121">
                  <c:v>691.31699589650907</c:v>
                </c:pt>
                <c:pt idx="122">
                  <c:v>699.86239515908358</c:v>
                </c:pt>
                <c:pt idx="123">
                  <c:v>708.40565912671673</c:v>
                </c:pt>
                <c:pt idx="124">
                  <c:v>716.94681717542073</c:v>
                </c:pt>
                <c:pt idx="125">
                  <c:v>725.48589792438042</c:v>
                </c:pt>
                <c:pt idx="126">
                  <c:v>642.03605120322243</c:v>
                </c:pt>
                <c:pt idx="127">
                  <c:v>650.18688173454279</c:v>
                </c:pt>
                <c:pt idx="128">
                  <c:v>658.33560563795163</c:v>
                </c:pt>
                <c:pt idx="129">
                  <c:v>666.48225266324448</c:v>
                </c:pt>
                <c:pt idx="130">
                  <c:v>674.62685177369769</c:v>
                </c:pt>
                <c:pt idx="131">
                  <c:v>682.76943117630992</c:v>
                </c:pt>
                <c:pt idx="132">
                  <c:v>690.91001835052737</c:v>
                </c:pt>
                <c:pt idx="133">
                  <c:v>699.04864007554272</c:v>
                </c:pt>
                <c:pt idx="134">
                  <c:v>707.18532245626238</c:v>
                </c:pt>
                <c:pt idx="135">
                  <c:v>715.32009094800981</c:v>
                </c:pt>
                <c:pt idx="136">
                  <c:v>635.10616610652778</c:v>
                </c:pt>
                <c:pt idx="137">
                  <c:v>642.44364323070249</c:v>
                </c:pt>
                <c:pt idx="138">
                  <c:v>649.77939049111717</c:v>
                </c:pt>
                <c:pt idx="139">
                  <c:v>657.11343017139041</c:v>
                </c:pt>
                <c:pt idx="140">
                  <c:v>664.44578401716399</c:v>
                </c:pt>
                <c:pt idx="141">
                  <c:v>671.77647325501118</c:v>
                </c:pt>
                <c:pt idx="142">
                  <c:v>679.10551861047963</c:v>
                </c:pt>
                <c:pt idx="143">
                  <c:v>686.43294032531264</c:v>
                </c:pt>
                <c:pt idx="144">
                  <c:v>693.75875817389806</c:v>
                </c:pt>
                <c:pt idx="145">
                  <c:v>701.08299147898595</c:v>
                </c:pt>
                <c:pt idx="146">
                  <c:v>708.40565912671718</c:v>
                </c:pt>
                <c:pt idx="147">
                  <c:v>715.72677958099518</c:v>
                </c:pt>
                <c:pt idx="148">
                  <c:v>723.04637089724258</c:v>
                </c:pt>
                <c:pt idx="149">
                  <c:v>730.36445073557013</c:v>
                </c:pt>
                <c:pt idx="150">
                  <c:v>737.68103637339107</c:v>
                </c:pt>
                <c:pt idx="151">
                  <c:v>4.3586208069709543E-12</c:v>
                </c:pt>
                <c:pt idx="152">
                  <c:v>4.3586208069709543E-12</c:v>
                </c:pt>
                <c:pt idx="153">
                  <c:v>4.3586208069709543E-12</c:v>
                </c:pt>
                <c:pt idx="154">
                  <c:v>4.3586208069709543E-12</c:v>
                </c:pt>
                <c:pt idx="155">
                  <c:v>4.3586208069709543E-12</c:v>
                </c:pt>
                <c:pt idx="156">
                  <c:v>4.3586208069709543E-12</c:v>
                </c:pt>
                <c:pt idx="157">
                  <c:v>4.3586208069709543E-12</c:v>
                </c:pt>
                <c:pt idx="158">
                  <c:v>4.3586208069709543E-12</c:v>
                </c:pt>
                <c:pt idx="159">
                  <c:v>4.3586208069709543E-12</c:v>
                </c:pt>
                <c:pt idx="160">
                  <c:v>4.3586208069709543E-12</c:v>
                </c:pt>
                <c:pt idx="161">
                  <c:v>4.3586208069709543E-12</c:v>
                </c:pt>
                <c:pt idx="162">
                  <c:v>4.3586208069709543E-12</c:v>
                </c:pt>
                <c:pt idx="163">
                  <c:v>4.3586208069709543E-12</c:v>
                </c:pt>
                <c:pt idx="164">
                  <c:v>4.3586208069709543E-12</c:v>
                </c:pt>
                <c:pt idx="165">
                  <c:v>4.3586208069709543E-12</c:v>
                </c:pt>
                <c:pt idx="166">
                  <c:v>4.3586208069709543E-12</c:v>
                </c:pt>
                <c:pt idx="167">
                  <c:v>4.3586208069709543E-12</c:v>
                </c:pt>
                <c:pt idx="168">
                  <c:v>4.3586208069709543E-12</c:v>
                </c:pt>
                <c:pt idx="169">
                  <c:v>4.3586208069709543E-12</c:v>
                </c:pt>
                <c:pt idx="170">
                  <c:v>4.3586208069709543E-12</c:v>
                </c:pt>
                <c:pt idx="171">
                  <c:v>4.3586208069709543E-12</c:v>
                </c:pt>
                <c:pt idx="172">
                  <c:v>4.3586208069709543E-12</c:v>
                </c:pt>
                <c:pt idx="173">
                  <c:v>4.3586208069709543E-12</c:v>
                </c:pt>
                <c:pt idx="174">
                  <c:v>4.3586208069709543E-12</c:v>
                </c:pt>
                <c:pt idx="175">
                  <c:v>4.3586208069709543E-12</c:v>
                </c:pt>
                <c:pt idx="176">
                  <c:v>4.3586208069709543E-12</c:v>
                </c:pt>
                <c:pt idx="177">
                  <c:v>4.3586208069709543E-12</c:v>
                </c:pt>
                <c:pt idx="178">
                  <c:v>4.3586208069709543E-12</c:v>
                </c:pt>
                <c:pt idx="179">
                  <c:v>4.3586208069709543E-12</c:v>
                </c:pt>
                <c:pt idx="180">
                  <c:v>4.3586208069709543E-12</c:v>
                </c:pt>
                <c:pt idx="181">
                  <c:v>4.3586208069709543E-12</c:v>
                </c:pt>
                <c:pt idx="182">
                  <c:v>4.3586208069709543E-12</c:v>
                </c:pt>
                <c:pt idx="183">
                  <c:v>4.3586208069709543E-12</c:v>
                </c:pt>
                <c:pt idx="184">
                  <c:v>4.3586208069709543E-12</c:v>
                </c:pt>
                <c:pt idx="185">
                  <c:v>4.3586208069709543E-12</c:v>
                </c:pt>
                <c:pt idx="186">
                  <c:v>4.3586208069709543E-12</c:v>
                </c:pt>
                <c:pt idx="187">
                  <c:v>4.3586208069709543E-12</c:v>
                </c:pt>
                <c:pt idx="188">
                  <c:v>4.3586208069709543E-12</c:v>
                </c:pt>
                <c:pt idx="189">
                  <c:v>4.3586208069709543E-12</c:v>
                </c:pt>
                <c:pt idx="190">
                  <c:v>4.3586208069709543E-12</c:v>
                </c:pt>
                <c:pt idx="191">
                  <c:v>4.3586208069709543E-12</c:v>
                </c:pt>
                <c:pt idx="192">
                  <c:v>4.3586208069709543E-12</c:v>
                </c:pt>
                <c:pt idx="193">
                  <c:v>4.3586208069709543E-12</c:v>
                </c:pt>
                <c:pt idx="194">
                  <c:v>4.3586208069709543E-12</c:v>
                </c:pt>
                <c:pt idx="195">
                  <c:v>4.3586208069709543E-12</c:v>
                </c:pt>
                <c:pt idx="196">
                  <c:v>4.3586208069709543E-12</c:v>
                </c:pt>
                <c:pt idx="197">
                  <c:v>4.3586208069709543E-12</c:v>
                </c:pt>
                <c:pt idx="198">
                  <c:v>4.3586208069709543E-12</c:v>
                </c:pt>
                <c:pt idx="199">
                  <c:v>4.3586208069709543E-12</c:v>
                </c:pt>
                <c:pt idx="200">
                  <c:v>4.3586208069709543E-12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68848"/>
        <c:axId val="1267469936"/>
      </c:scatterChart>
      <c:valAx>
        <c:axId val="1267468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9936"/>
        <c:crosses val="autoZero"/>
        <c:crossBetween val="midCat"/>
      </c:valAx>
      <c:valAx>
        <c:axId val="126746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68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2.0163255466281131</c:v>
                </c:pt>
                <c:pt idx="2">
                  <c:v>2.621673140601819</c:v>
                </c:pt>
                <c:pt idx="3">
                  <c:v>3.4095004707059817</c:v>
                </c:pt>
                <c:pt idx="4">
                  <c:v>4.4350258947343066</c:v>
                </c:pt>
                <c:pt idx="5">
                  <c:v>5.770236466654187</c:v>
                </c:pt>
                <c:pt idx="6">
                  <c:v>7.5089970713214749</c:v>
                </c:pt>
                <c:pt idx="7">
                  <c:v>9.7737209540079721</c:v>
                </c:pt>
                <c:pt idx="8">
                  <c:v>12.724080145238965</c:v>
                </c:pt>
                <c:pt idx="9">
                  <c:v>16.568381291448102</c:v>
                </c:pt>
                <c:pt idx="10">
                  <c:v>21.578424681057971</c:v>
                </c:pt>
                <c:pt idx="11">
                  <c:v>28.108915772242117</c:v>
                </c:pt>
                <c:pt idx="12">
                  <c:v>36.6228275693935</c:v>
                </c:pt>
                <c:pt idx="13">
                  <c:v>47.724542701983104</c:v>
                </c:pt>
                <c:pt idx="14">
                  <c:v>62.203167380699057</c:v>
                </c:pt>
                <c:pt idx="15">
                  <c:v>81.089146592114631</c:v>
                </c:pt>
                <c:pt idx="16">
                  <c:v>105.72827470437562</c:v>
                </c:pt>
                <c:pt idx="17">
                  <c:v>137.8784585019167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197.85158967202594</c:v>
                </c:pt>
                <c:pt idx="22">
                  <c:v>213.61152302149858</c:v>
                </c:pt>
                <c:pt idx="23">
                  <c:v>229.34468167072271</c:v>
                </c:pt>
                <c:pt idx="24">
                  <c:v>245.05316127669343</c:v>
                </c:pt>
                <c:pt idx="25">
                  <c:v>260.73876672061448</c:v>
                </c:pt>
                <c:pt idx="26">
                  <c:v>193.7131067470614</c:v>
                </c:pt>
                <c:pt idx="27">
                  <c:v>211.80440891545254</c:v>
                </c:pt>
                <c:pt idx="28">
                  <c:v>229.86009453547459</c:v>
                </c:pt>
                <c:pt idx="29">
                  <c:v>247.88335510881768</c:v>
                </c:pt>
                <c:pt idx="30">
                  <c:v>265.87687983783059</c:v>
                </c:pt>
                <c:pt idx="31">
                  <c:v>290.50949953494342</c:v>
                </c:pt>
                <c:pt idx="32">
                  <c:v>315.09545875693868</c:v>
                </c:pt>
                <c:pt idx="33">
                  <c:v>339.63890781505671</c:v>
                </c:pt>
                <c:pt idx="34">
                  <c:v>364.14334828281125</c:v>
                </c:pt>
                <c:pt idx="35">
                  <c:v>388.61177214775802</c:v>
                </c:pt>
                <c:pt idx="36">
                  <c:v>276.65969017765576</c:v>
                </c:pt>
                <c:pt idx="37">
                  <c:v>300.24677381248517</c:v>
                </c:pt>
                <c:pt idx="38">
                  <c:v>323.79259907322461</c:v>
                </c:pt>
                <c:pt idx="39">
                  <c:v>347.30058618137645</c:v>
                </c:pt>
                <c:pt idx="40">
                  <c:v>370.77365464076269</c:v>
                </c:pt>
                <c:pt idx="41">
                  <c:v>393.95970045617918</c:v>
                </c:pt>
                <c:pt idx="42">
                  <c:v>417.11617489634517</c:v>
                </c:pt>
                <c:pt idx="43">
                  <c:v>440.24494914129065</c:v>
                </c:pt>
                <c:pt idx="44">
                  <c:v>463.34768185558323</c:v>
                </c:pt>
                <c:pt idx="45">
                  <c:v>486.42585293226881</c:v>
                </c:pt>
                <c:pt idx="46">
                  <c:v>377.65623675733673</c:v>
                </c:pt>
                <c:pt idx="47">
                  <c:v>402.36041748843598</c:v>
                </c:pt>
                <c:pt idx="48">
                  <c:v>427.03179740518721</c:v>
                </c:pt>
                <c:pt idx="49">
                  <c:v>451.6725362162706</c:v>
                </c:pt>
                <c:pt idx="50">
                  <c:v>476.28453894255682</c:v>
                </c:pt>
                <c:pt idx="51">
                  <c:v>500.36285415876461</c:v>
                </c:pt>
                <c:pt idx="52">
                  <c:v>524.41665236850577</c:v>
                </c:pt>
                <c:pt idx="53">
                  <c:v>548.44721509505132</c:v>
                </c:pt>
                <c:pt idx="54">
                  <c:v>572.45570251510264</c:v>
                </c:pt>
                <c:pt idx="55">
                  <c:v>596.44316965824441</c:v>
                </c:pt>
                <c:pt idx="56">
                  <c:v>501.88275263065435</c:v>
                </c:pt>
                <c:pt idx="57">
                  <c:v>527.45334886640921</c:v>
                </c:pt>
                <c:pt idx="58">
                  <c:v>552.99785326740505</c:v>
                </c:pt>
                <c:pt idx="59">
                  <c:v>578.51763916434709</c:v>
                </c:pt>
                <c:pt idx="60">
                  <c:v>604.01394898353021</c:v>
                </c:pt>
                <c:pt idx="61">
                  <c:v>626.96670421558485</c:v>
                </c:pt>
                <c:pt idx="62">
                  <c:v>649.90207658109819</c:v>
                </c:pt>
                <c:pt idx="63">
                  <c:v>672.82076514505127</c:v>
                </c:pt>
                <c:pt idx="64">
                  <c:v>695.72341752012801</c:v>
                </c:pt>
                <c:pt idx="65">
                  <c:v>718.61063525657789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70480"/>
        <c:axId val="1267471024"/>
      </c:scatterChart>
      <c:valAx>
        <c:axId val="1267470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1024"/>
        <c:crosses val="autoZero"/>
        <c:crossBetween val="midCat"/>
      </c:valAx>
      <c:valAx>
        <c:axId val="126747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71568"/>
        <c:axId val="1267473200"/>
      </c:scatterChart>
      <c:valAx>
        <c:axId val="1267471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3200"/>
        <c:crosses val="autoZero"/>
        <c:crossBetween val="midCat"/>
      </c:valAx>
      <c:valAx>
        <c:axId val="126747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1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221.08320971383424</c:v>
                </c:pt>
                <c:pt idx="42">
                  <c:v>233.32164253354549</c:v>
                </c:pt>
                <c:pt idx="43">
                  <c:v>245.54542201156013</c:v>
                </c:pt>
                <c:pt idx="44">
                  <c:v>257.75538075421986</c:v>
                </c:pt>
                <c:pt idx="45">
                  <c:v>269.95226599479992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282.13675189211079</c:v>
                </c:pt>
                <c:pt idx="52">
                  <c:v>294.30944959160263</c:v>
                </c:pt>
                <c:pt idx="53">
                  <c:v>306.47091553365243</c:v>
                </c:pt>
                <c:pt idx="54">
                  <c:v>318.62165837327234</c:v>
                </c:pt>
                <c:pt idx="55">
                  <c:v>330.76214478850397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340.29418424269653</c:v>
                </c:pt>
                <c:pt idx="62">
                  <c:v>351.98459003420857</c:v>
                </c:pt>
                <c:pt idx="63">
                  <c:v>363.66648605477604</c:v>
                </c:pt>
                <c:pt idx="64">
                  <c:v>375.34018425536198</c:v>
                </c:pt>
                <c:pt idx="65">
                  <c:v>387.0059755941316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391.32468760597868</c:v>
                </c:pt>
                <c:pt idx="72">
                  <c:v>402.11697226951816</c:v>
                </c:pt>
                <c:pt idx="73">
                  <c:v>412.90299192267594</c:v>
                </c:pt>
                <c:pt idx="74">
                  <c:v>423.68293333202695</c:v>
                </c:pt>
                <c:pt idx="75">
                  <c:v>434.45697298266236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433.16439422753189</c:v>
                </c:pt>
                <c:pt idx="82">
                  <c:v>442.64139911407329</c:v>
                </c:pt>
                <c:pt idx="83">
                  <c:v>452.11405687747123</c:v>
                </c:pt>
                <c:pt idx="84">
                  <c:v>461.58247146723471</c:v>
                </c:pt>
                <c:pt idx="85">
                  <c:v>471.04674221919896</c:v>
                </c:pt>
                <c:pt idx="86">
                  <c:v>419.37167464206533</c:v>
                </c:pt>
                <c:pt idx="87">
                  <c:v>427.99324784652981</c:v>
                </c:pt>
                <c:pt idx="88">
                  <c:v>436.61108755732994</c:v>
                </c:pt>
                <c:pt idx="89">
                  <c:v>445.22527789057045</c:v>
                </c:pt>
                <c:pt idx="90">
                  <c:v>453.83589944051113</c:v>
                </c:pt>
                <c:pt idx="91">
                  <c:v>462.44302949249573</c:v>
                </c:pt>
                <c:pt idx="92">
                  <c:v>471.04674221919896</c:v>
                </c:pt>
                <c:pt idx="93">
                  <c:v>479.64710886178597</c:v>
                </c:pt>
                <c:pt idx="94">
                  <c:v>488.24419789739949</c:v>
                </c:pt>
                <c:pt idx="95">
                  <c:v>496.83807519423459</c:v>
                </c:pt>
                <c:pt idx="96">
                  <c:v>443.93337878164886</c:v>
                </c:pt>
                <c:pt idx="97">
                  <c:v>451.25308303742372</c:v>
                </c:pt>
                <c:pt idx="98">
                  <c:v>458.57024822962654</c:v>
                </c:pt>
                <c:pt idx="99">
                  <c:v>465.88492060890115</c:v>
                </c:pt>
                <c:pt idx="100">
                  <c:v>473.19714485434088</c:v>
                </c:pt>
                <c:pt idx="101">
                  <c:v>480.50696415087873</c:v>
                </c:pt>
                <c:pt idx="102">
                  <c:v>487.81442026172436</c:v>
                </c:pt>
                <c:pt idx="103">
                  <c:v>495.11955359623153</c:v>
                </c:pt>
                <c:pt idx="104">
                  <c:v>502.42240327355154</c:v>
                </c:pt>
                <c:pt idx="105">
                  <c:v>509.72300718239194</c:v>
                </c:pt>
                <c:pt idx="106">
                  <c:v>455.98800633231963</c:v>
                </c:pt>
                <c:pt idx="107">
                  <c:v>462.4430294924959</c:v>
                </c:pt>
                <c:pt idx="108">
                  <c:v>468.89613046728806</c:v>
                </c:pt>
                <c:pt idx="109">
                  <c:v>475.34733945827878</c:v>
                </c:pt>
                <c:pt idx="110">
                  <c:v>481.79668577992419</c:v>
                </c:pt>
                <c:pt idx="111">
                  <c:v>488.24419789739949</c:v>
                </c:pt>
                <c:pt idx="112">
                  <c:v>494.68990346234324</c:v>
                </c:pt>
                <c:pt idx="113">
                  <c:v>501.13382934663679</c:v>
                </c:pt>
                <c:pt idx="114">
                  <c:v>507.57600167435953</c:v>
                </c:pt>
                <c:pt idx="115">
                  <c:v>514.01644585203405</c:v>
                </c:pt>
                <c:pt idx="116">
                  <c:v>463.30355334692098</c:v>
                </c:pt>
                <c:pt idx="117">
                  <c:v>468.46598292660616</c:v>
                </c:pt>
                <c:pt idx="118">
                  <c:v>473.62720038307498</c:v>
                </c:pt>
                <c:pt idx="119">
                  <c:v>478.78722079877457</c:v>
                </c:pt>
                <c:pt idx="120">
                  <c:v>483.94605890429256</c:v>
                </c:pt>
                <c:pt idx="121">
                  <c:v>489.10372909031258</c:v>
                </c:pt>
                <c:pt idx="122">
                  <c:v>494.26024541903877</c:v>
                </c:pt>
                <c:pt idx="123">
                  <c:v>499.41562163511912</c:v>
                </c:pt>
                <c:pt idx="124">
                  <c:v>504.56987117609316</c:v>
                </c:pt>
                <c:pt idx="125">
                  <c:v>509.72300718239194</c:v>
                </c:pt>
                <c:pt idx="126">
                  <c:v>464.59427521679396</c:v>
                </c:pt>
                <c:pt idx="127">
                  <c:v>468.89613046728817</c:v>
                </c:pt>
                <c:pt idx="128">
                  <c:v>473.19714485434105</c:v>
                </c:pt>
                <c:pt idx="129">
                  <c:v>477.4973271059439</c:v>
                </c:pt>
                <c:pt idx="130">
                  <c:v>481.79668577992425</c:v>
                </c:pt>
                <c:pt idx="131">
                  <c:v>486.09522926878589</c:v>
                </c:pt>
                <c:pt idx="132">
                  <c:v>490.39296580437008</c:v>
                </c:pt>
                <c:pt idx="133">
                  <c:v>494.68990346234335</c:v>
                </c:pt>
                <c:pt idx="134">
                  <c:v>498.98605016652141</c:v>
                </c:pt>
                <c:pt idx="135">
                  <c:v>503.28141369303756</c:v>
                </c:pt>
                <c:pt idx="136">
                  <c:v>465.8849206089015</c:v>
                </c:pt>
                <c:pt idx="137">
                  <c:v>469.32626959948021</c:v>
                </c:pt>
                <c:pt idx="138">
                  <c:v>472.76708100439288</c:v>
                </c:pt>
                <c:pt idx="139">
                  <c:v>476.20735929225515</c:v>
                </c:pt>
                <c:pt idx="140">
                  <c:v>479.64710886178608</c:v>
                </c:pt>
                <c:pt idx="141">
                  <c:v>483.08633404340509</c:v>
                </c:pt>
                <c:pt idx="142">
                  <c:v>486.52503910078372</c:v>
                </c:pt>
                <c:pt idx="143">
                  <c:v>489.96322823234851</c:v>
                </c:pt>
                <c:pt idx="144">
                  <c:v>493.40090557274101</c:v>
                </c:pt>
                <c:pt idx="145">
                  <c:v>496.83807519423476</c:v>
                </c:pt>
                <c:pt idx="146">
                  <c:v>499.4156216351189</c:v>
                </c:pt>
                <c:pt idx="147">
                  <c:v>501.99288641186803</c:v>
                </c:pt>
                <c:pt idx="148">
                  <c:v>504.5698711760931</c:v>
                </c:pt>
                <c:pt idx="149">
                  <c:v>507.14657756114116</c:v>
                </c:pt>
                <c:pt idx="150">
                  <c:v>509.72300718239177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73744"/>
        <c:axId val="1267474288"/>
      </c:scatterChart>
      <c:valAx>
        <c:axId val="1267473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4288"/>
        <c:crosses val="autoZero"/>
        <c:crossBetween val="midCat"/>
      </c:valAx>
      <c:valAx>
        <c:axId val="126747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3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2.5704227026509772</c:v>
                </c:pt>
                <c:pt idx="2">
                  <c:v>2.9579343879147815</c:v>
                </c:pt>
                <c:pt idx="3">
                  <c:v>3.4040766440330459</c:v>
                </c:pt>
                <c:pt idx="4">
                  <c:v>3.9177503334914885</c:v>
                </c:pt>
                <c:pt idx="5">
                  <c:v>4.5092118646449473</c:v>
                </c:pt>
                <c:pt idx="6">
                  <c:v>5.1902802411202194</c:v>
                </c:pt>
                <c:pt idx="7">
                  <c:v>5.9745758225648977</c:v>
                </c:pt>
                <c:pt idx="8">
                  <c:v>6.8777956657557882</c:v>
                </c:pt>
                <c:pt idx="9">
                  <c:v>7.9180310643884466</c:v>
                </c:pt>
                <c:pt idx="10">
                  <c:v>9.1161337707309666</c:v>
                </c:pt>
                <c:pt idx="11">
                  <c:v>10.496138380594116</c:v>
                </c:pt>
                <c:pt idx="12">
                  <c:v>12.085749515363085</c:v>
                </c:pt>
                <c:pt idx="13">
                  <c:v>13.916903764961774</c:v>
                </c:pt>
                <c:pt idx="14">
                  <c:v>16.02641789107356</c:v>
                </c:pt>
                <c:pt idx="15">
                  <c:v>18.456736562475083</c:v>
                </c:pt>
                <c:pt idx="16">
                  <c:v>37.452161865923721</c:v>
                </c:pt>
                <c:pt idx="17">
                  <c:v>56.173773491034659</c:v>
                </c:pt>
                <c:pt idx="18">
                  <c:v>74.729353102787385</c:v>
                </c:pt>
                <c:pt idx="19">
                  <c:v>93.166585132882361</c:v>
                </c:pt>
                <c:pt idx="20">
                  <c:v>111.5123681968909</c:v>
                </c:pt>
                <c:pt idx="21">
                  <c:v>130.85220039305761</c:v>
                </c:pt>
                <c:pt idx="22">
                  <c:v>150.12286837220327</c:v>
                </c:pt>
                <c:pt idx="23">
                  <c:v>169.33451376604069</c:v>
                </c:pt>
                <c:pt idx="24">
                  <c:v>188.4947810995192</c:v>
                </c:pt>
                <c:pt idx="25">
                  <c:v>207.60963017711296</c:v>
                </c:pt>
                <c:pt idx="26">
                  <c:v>146.31939442264749</c:v>
                </c:pt>
                <c:pt idx="27">
                  <c:v>164.63153458751853</c:v>
                </c:pt>
                <c:pt idx="28">
                  <c:v>182.89553125377611</c:v>
                </c:pt>
                <c:pt idx="29">
                  <c:v>201.11687109032559</c:v>
                </c:pt>
                <c:pt idx="30">
                  <c:v>219.29996373360507</c:v>
                </c:pt>
                <c:pt idx="31">
                  <c:v>235.71782415445148</c:v>
                </c:pt>
                <c:pt idx="32">
                  <c:v>252.10960785498642</c:v>
                </c:pt>
                <c:pt idx="33">
                  <c:v>268.47724902262462</c:v>
                </c:pt>
                <c:pt idx="34">
                  <c:v>284.82242666249249</c:v>
                </c:pt>
                <c:pt idx="35">
                  <c:v>301.14661128805159</c:v>
                </c:pt>
                <c:pt idx="36">
                  <c:v>236.5831616738536</c:v>
                </c:pt>
                <c:pt idx="37">
                  <c:v>250.83224068764514</c:v>
                </c:pt>
                <c:pt idx="38">
                  <c:v>265.06297448504552</c:v>
                </c:pt>
                <c:pt idx="39">
                  <c:v>279.27648688696752</c:v>
                </c:pt>
                <c:pt idx="40">
                  <c:v>293.47377793906509</c:v>
                </c:pt>
                <c:pt idx="41">
                  <c:v>305.67340388154349</c:v>
                </c:pt>
                <c:pt idx="42">
                  <c:v>317.86220838723989</c:v>
                </c:pt>
                <c:pt idx="43">
                  <c:v>330.04066501602989</c:v>
                </c:pt>
                <c:pt idx="44">
                  <c:v>342.20920951477842</c:v>
                </c:pt>
                <c:pt idx="45">
                  <c:v>354.36824410252319</c:v>
                </c:pt>
                <c:pt idx="46">
                  <c:v>291.37701063987066</c:v>
                </c:pt>
                <c:pt idx="47">
                  <c:v>301.82011380772144</c:v>
                </c:pt>
                <c:pt idx="48">
                  <c:v>312.25517570652994</c:v>
                </c:pt>
                <c:pt idx="49">
                  <c:v>322.68250309154058</c:v>
                </c:pt>
                <c:pt idx="50">
                  <c:v>333.10238126343216</c:v>
                </c:pt>
                <c:pt idx="51">
                  <c:v>341.98533566284544</c:v>
                </c:pt>
                <c:pt idx="52">
                  <c:v>350.86321820202534</c:v>
                </c:pt>
                <c:pt idx="53">
                  <c:v>359.7361753956925</c:v>
                </c:pt>
                <c:pt idx="54">
                  <c:v>368.60434593649614</c:v>
                </c:pt>
                <c:pt idx="55">
                  <c:v>377.4678612948606</c:v>
                </c:pt>
                <c:pt idx="56">
                  <c:v>340.67934054681456</c:v>
                </c:pt>
                <c:pt idx="57">
                  <c:v>348.25259396614143</c:v>
                </c:pt>
                <c:pt idx="58">
                  <c:v>355.82223354747094</c:v>
                </c:pt>
                <c:pt idx="59">
                  <c:v>363.38834707859746</c:v>
                </c:pt>
                <c:pt idx="60">
                  <c:v>370.95101839037198</c:v>
                </c:pt>
                <c:pt idx="61">
                  <c:v>377.35616475980373</c:v>
                </c:pt>
                <c:pt idx="62">
                  <c:v>383.75894432537103</c:v>
                </c:pt>
                <c:pt idx="63">
                  <c:v>390.15940218276842</c:v>
                </c:pt>
                <c:pt idx="64">
                  <c:v>396.55758182608514</c:v>
                </c:pt>
                <c:pt idx="65">
                  <c:v>402.95352523018482</c:v>
                </c:pt>
                <c:pt idx="66">
                  <c:v>375.45721330712422</c:v>
                </c:pt>
                <c:pt idx="67">
                  <c:v>380.89287339336153</c:v>
                </c:pt>
                <c:pt idx="68">
                  <c:v>386.32684625952356</c:v>
                </c:pt>
                <c:pt idx="69">
                  <c:v>391.75915901117088</c:v>
                </c:pt>
                <c:pt idx="70">
                  <c:v>397.18983794003816</c:v>
                </c:pt>
                <c:pt idx="71">
                  <c:v>401.98683842639497</c:v>
                </c:pt>
                <c:pt idx="72">
                  <c:v>406.78260046002401</c:v>
                </c:pt>
                <c:pt idx="73">
                  <c:v>411.57714071757073</c:v>
                </c:pt>
                <c:pt idx="74">
                  <c:v>416.37047545503287</c:v>
                </c:pt>
                <c:pt idx="75">
                  <c:v>421.16262052320036</c:v>
                </c:pt>
                <c:pt idx="76">
                  <c:v>425.39656158745873</c:v>
                </c:pt>
                <c:pt idx="77">
                  <c:v>429.62959606837711</c:v>
                </c:pt>
                <c:pt idx="78">
                  <c:v>433.86173416826705</c:v>
                </c:pt>
                <c:pt idx="79">
                  <c:v>438.09298587395421</c:v>
                </c:pt>
                <c:pt idx="80">
                  <c:v>442.32336096341459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475376"/>
        <c:axId val="1274718464"/>
      </c:scatterChart>
      <c:valAx>
        <c:axId val="1267475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74718464"/>
        <c:crosses val="autoZero"/>
        <c:crossBetween val="midCat"/>
      </c:valAx>
      <c:valAx>
        <c:axId val="127471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7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2.9620026788976301</c:v>
                </c:pt>
                <c:pt idx="2">
                  <c:v>3.6175098803284391</c:v>
                </c:pt>
                <c:pt idx="3">
                  <c:v>4.4186314454759623</c:v>
                </c:pt>
                <c:pt idx="4">
                  <c:v>5.3978287101665492</c:v>
                </c:pt>
                <c:pt idx="5">
                  <c:v>6.5948234102560903</c:v>
                </c:pt>
                <c:pt idx="6">
                  <c:v>8.0582265330304406</c:v>
                </c:pt>
                <c:pt idx="7">
                  <c:v>9.847533626551515</c:v>
                </c:pt>
                <c:pt idx="8">
                  <c:v>12.035569225080392</c:v>
                </c:pt>
                <c:pt idx="9">
                  <c:v>14.711481736853962</c:v>
                </c:pt>
                <c:pt idx="10">
                  <c:v>17.984413062832726</c:v>
                </c:pt>
                <c:pt idx="11">
                  <c:v>21.987995332765678</c:v>
                </c:pt>
                <c:pt idx="12">
                  <c:v>26.885861637800076</c:v>
                </c:pt>
                <c:pt idx="13">
                  <c:v>32.878399955020733</c:v>
                </c:pt>
                <c:pt idx="14">
                  <c:v>40.211031376345858</c:v>
                </c:pt>
                <c:pt idx="15">
                  <c:v>49.184357454314494</c:v>
                </c:pt>
                <c:pt idx="16">
                  <c:v>58.718854475687237</c:v>
                </c:pt>
                <c:pt idx="17">
                  <c:v>68.212852792069654</c:v>
                </c:pt>
                <c:pt idx="18">
                  <c:v>77.672805478494112</c:v>
                </c:pt>
                <c:pt idx="19">
                  <c:v>87.103455627199097</c:v>
                </c:pt>
                <c:pt idx="20">
                  <c:v>96.50843047567578</c:v>
                </c:pt>
                <c:pt idx="21">
                  <c:v>106.69379136702723</c:v>
                </c:pt>
                <c:pt idx="22">
                  <c:v>116.85518316514431</c:v>
                </c:pt>
                <c:pt idx="23">
                  <c:v>126.99498709039614</c:v>
                </c:pt>
                <c:pt idx="24">
                  <c:v>137.11517211565118</c:v>
                </c:pt>
                <c:pt idx="25">
                  <c:v>147.21739219923637</c:v>
                </c:pt>
                <c:pt idx="26">
                  <c:v>117.92351039680756</c:v>
                </c:pt>
                <c:pt idx="27">
                  <c:v>128.59416959016792</c:v>
                </c:pt>
                <c:pt idx="28">
                  <c:v>139.24339770056466</c:v>
                </c:pt>
                <c:pt idx="29">
                  <c:v>149.87306670214187</c:v>
                </c:pt>
                <c:pt idx="30">
                  <c:v>160.48476084470389</c:v>
                </c:pt>
                <c:pt idx="31">
                  <c:v>171.07983740751902</c:v>
                </c:pt>
                <c:pt idx="32">
                  <c:v>181.6594715736322</c:v>
                </c:pt>
                <c:pt idx="33">
                  <c:v>192.22469027815819</c:v>
                </c:pt>
                <c:pt idx="34">
                  <c:v>202.77639820979269</c:v>
                </c:pt>
                <c:pt idx="35">
                  <c:v>213.31539810691399</c:v>
                </c:pt>
                <c:pt idx="36">
                  <c:v>182.45235109290869</c:v>
                </c:pt>
                <c:pt idx="37">
                  <c:v>192.48864410163822</c:v>
                </c:pt>
                <c:pt idx="38">
                  <c:v>202.51276354484253</c:v>
                </c:pt>
                <c:pt idx="39">
                  <c:v>212.52539750355837</c:v>
                </c:pt>
                <c:pt idx="40">
                  <c:v>222.52716385704227</c:v>
                </c:pt>
                <c:pt idx="41">
                  <c:v>231.99300286014542</c:v>
                </c:pt>
                <c:pt idx="42">
                  <c:v>241.45002020151671</c:v>
                </c:pt>
                <c:pt idx="43">
                  <c:v>250.89861043286749</c:v>
                </c:pt>
                <c:pt idx="44">
                  <c:v>260.33913593396761</c:v>
                </c:pt>
                <c:pt idx="45">
                  <c:v>269.77193063297688</c:v>
                </c:pt>
                <c:pt idx="46">
                  <c:v>233.3069956991101</c:v>
                </c:pt>
                <c:pt idx="47">
                  <c:v>242.76281978799068</c:v>
                </c:pt>
                <c:pt idx="48">
                  <c:v>252.21026893031259</c:v>
                </c:pt>
                <c:pt idx="49">
                  <c:v>261.64970134536549</c:v>
                </c:pt>
                <c:pt idx="50">
                  <c:v>271.08144727175619</c:v>
                </c:pt>
                <c:pt idx="51">
                  <c:v>279.72072320950446</c:v>
                </c:pt>
                <c:pt idx="52">
                  <c:v>288.35401593725254</c:v>
                </c:pt>
                <c:pt idx="53">
                  <c:v>296.98153001415074</c:v>
                </c:pt>
                <c:pt idx="54">
                  <c:v>305.60345713341434</c:v>
                </c:pt>
                <c:pt idx="55">
                  <c:v>314.21997727965436</c:v>
                </c:pt>
                <c:pt idx="56">
                  <c:v>275.53274374757081</c:v>
                </c:pt>
                <c:pt idx="57">
                  <c:v>283.90729636220937</c:v>
                </c:pt>
                <c:pt idx="58">
                  <c:v>292.27631779996517</c:v>
                </c:pt>
                <c:pt idx="59">
                  <c:v>300.63998892299378</c:v>
                </c:pt>
                <c:pt idx="60">
                  <c:v>308.99847969979891</c:v>
                </c:pt>
                <c:pt idx="61">
                  <c:v>317.09097866363226</c:v>
                </c:pt>
                <c:pt idx="62">
                  <c:v>325.17890351314634</c:v>
                </c:pt>
                <c:pt idx="63">
                  <c:v>333.26238416035648</c:v>
                </c:pt>
                <c:pt idx="64">
                  <c:v>341.34154369544399</c:v>
                </c:pt>
                <c:pt idx="65">
                  <c:v>349.41649890151626</c:v>
                </c:pt>
                <c:pt idx="66">
                  <c:v>310.0429348758293</c:v>
                </c:pt>
                <c:pt idx="67">
                  <c:v>317.61291687130296</c:v>
                </c:pt>
                <c:pt idx="68">
                  <c:v>325.17890351314628</c:v>
                </c:pt>
                <c:pt idx="69">
                  <c:v>332.7410009619723</c:v>
                </c:pt>
                <c:pt idx="70">
                  <c:v>340.29931015478127</c:v>
                </c:pt>
                <c:pt idx="71">
                  <c:v>347.59348359184906</c:v>
                </c:pt>
                <c:pt idx="72">
                  <c:v>354.88429760392887</c:v>
                </c:pt>
                <c:pt idx="73">
                  <c:v>362.17183100401377</c:v>
                </c:pt>
                <c:pt idx="74">
                  <c:v>369.45615917184483</c:v>
                </c:pt>
                <c:pt idx="75">
                  <c:v>376.73735426970916</c:v>
                </c:pt>
                <c:pt idx="76">
                  <c:v>338.21463211726802</c:v>
                </c:pt>
                <c:pt idx="77">
                  <c:v>345.24929809595687</c:v>
                </c:pt>
                <c:pt idx="78">
                  <c:v>352.28081607499689</c:v>
                </c:pt>
                <c:pt idx="79">
                  <c:v>359.3092578106789</c:v>
                </c:pt>
                <c:pt idx="80">
                  <c:v>366.33469202042028</c:v>
                </c:pt>
                <c:pt idx="81">
                  <c:v>372.83709940910376</c:v>
                </c:pt>
                <c:pt idx="82">
                  <c:v>379.33703505493207</c:v>
                </c:pt>
                <c:pt idx="83">
                  <c:v>385.8345473249787</c:v>
                </c:pt>
                <c:pt idx="84">
                  <c:v>392.32968282292808</c:v>
                </c:pt>
                <c:pt idx="85">
                  <c:v>398.82248648214363</c:v>
                </c:pt>
                <c:pt idx="86">
                  <c:v>361.13095276503697</c:v>
                </c:pt>
                <c:pt idx="87">
                  <c:v>367.63537362097173</c:v>
                </c:pt>
                <c:pt idx="88">
                  <c:v>374.13728270377356</c:v>
                </c:pt>
                <c:pt idx="89">
                  <c:v>380.63672986290254</c:v>
                </c:pt>
                <c:pt idx="90">
                  <c:v>387.13376310498347</c:v>
                </c:pt>
                <c:pt idx="91">
                  <c:v>393.10894151426555</c:v>
                </c:pt>
                <c:pt idx="92">
                  <c:v>399.08215074461037</c:v>
                </c:pt>
                <c:pt idx="93">
                  <c:v>405.05342445485695</c:v>
                </c:pt>
                <c:pt idx="94">
                  <c:v>411.02279522958889</c:v>
                </c:pt>
                <c:pt idx="95">
                  <c:v>416.99029462887216</c:v>
                </c:pt>
                <c:pt idx="96">
                  <c:v>381.41650037906152</c:v>
                </c:pt>
                <c:pt idx="97">
                  <c:v>387.39359488525469</c:v>
                </c:pt>
                <c:pt idx="98">
                  <c:v>393.36868696306874</c:v>
                </c:pt>
                <c:pt idx="99">
                  <c:v>399.34181134841782</c:v>
                </c:pt>
                <c:pt idx="100">
                  <c:v>405.31300165235683</c:v>
                </c:pt>
                <c:pt idx="101">
                  <c:v>410.76329650784623</c:v>
                </c:pt>
                <c:pt idx="102">
                  <c:v>416.21203017882902</c:v>
                </c:pt>
                <c:pt idx="103">
                  <c:v>421.65922600589505</c:v>
                </c:pt>
                <c:pt idx="104">
                  <c:v>427.10490667683115</c:v>
                </c:pt>
                <c:pt idx="105">
                  <c:v>432.54909425315731</c:v>
                </c:pt>
                <c:pt idx="106">
                  <c:v>398.73593091448237</c:v>
                </c:pt>
                <c:pt idx="107">
                  <c:v>403.84201659593879</c:v>
                </c:pt>
                <c:pt idx="108">
                  <c:v>408.94670619291861</c:v>
                </c:pt>
                <c:pt idx="109">
                  <c:v>414.05001960869396</c:v>
                </c:pt>
                <c:pt idx="110">
                  <c:v>419.15197621538931</c:v>
                </c:pt>
                <c:pt idx="111">
                  <c:v>424.25259487459431</c:v>
                </c:pt>
                <c:pt idx="112">
                  <c:v>429.35189395693243</c:v>
                </c:pt>
                <c:pt idx="113">
                  <c:v>434.44989136065072</c:v>
                </c:pt>
                <c:pt idx="114">
                  <c:v>439.54660452929153</c:v>
                </c:pt>
                <c:pt idx="115">
                  <c:v>444.64205046850157</c:v>
                </c:pt>
                <c:pt idx="116">
                  <c:v>449.73624576202843</c:v>
                </c:pt>
                <c:pt idx="117">
                  <c:v>454.82920658695593</c:v>
                </c:pt>
                <c:pt idx="118">
                  <c:v>459.92094872821934</c:v>
                </c:pt>
                <c:pt idx="119">
                  <c:v>465.0114875924458</c:v>
                </c:pt>
                <c:pt idx="120">
                  <c:v>470.1008382211549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224064"/>
        <c:axId val="1416339872"/>
      </c:scatterChart>
      <c:valAx>
        <c:axId val="95222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16339872"/>
        <c:crosses val="autoZero"/>
        <c:crossBetween val="midCat"/>
      </c:valAx>
      <c:valAx>
        <c:axId val="14163398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222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Normal="100" workbookViewId="0">
      <selection activeCell="E18" sqref="E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8.91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0.13825934246887303</v>
      </c>
      <c r="D9" s="36">
        <f t="shared" ref="D9:D18" si="0">C9*$C$5</f>
        <v>1.2318907413976588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29</v>
      </c>
      <c r="C10" s="290">
        <v>8.6450409259916164E-3</v>
      </c>
      <c r="D10" s="36">
        <f t="shared" si="0"/>
        <v>7.7027314650585307E-2</v>
      </c>
      <c r="E10" s="37">
        <v>69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50</v>
      </c>
      <c r="C11" s="35">
        <v>1.7290081851983233E-2</v>
      </c>
      <c r="D11" s="36">
        <f t="shared" si="0"/>
        <v>0.15405462930117061</v>
      </c>
      <c r="E11" s="37">
        <v>110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8.6450409259916164E-3</v>
      </c>
      <c r="D12" s="36">
        <f t="shared" si="0"/>
        <v>7.7027314650585307E-2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0.35902805511807656</v>
      </c>
      <c r="D13" s="36">
        <f t="shared" si="0"/>
        <v>3.1989399711020621</v>
      </c>
      <c r="E13" s="37">
        <v>65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164</v>
      </c>
      <c r="C14" s="35">
        <v>0.15387879112210301</v>
      </c>
      <c r="D14" s="36">
        <f t="shared" si="0"/>
        <v>1.3710600288979378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12</v>
      </c>
      <c r="C15" s="35">
        <v>0.25142743561571984</v>
      </c>
      <c r="D15" s="36">
        <f t="shared" si="0"/>
        <v>2.2402184513360637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21</v>
      </c>
      <c r="C16" s="35">
        <v>3.1443752918299435E-2</v>
      </c>
      <c r="D16" s="36">
        <f t="shared" si="0"/>
        <v>0.28016383850204796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6</v>
      </c>
      <c r="C17" s="35">
        <v>1.5691229526480808E-2</v>
      </c>
      <c r="D17" s="36">
        <f t="shared" si="0"/>
        <v>0.13980885508094401</v>
      </c>
      <c r="E17" s="37">
        <v>120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0.98430877047351928</v>
      </c>
      <c r="D19" s="41">
        <f>SUM(D9:D18)</f>
        <v>8.770191144919055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v>109</v>
      </c>
      <c r="C37" s="61">
        <v>1</v>
      </c>
      <c r="D37" s="61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v>175</v>
      </c>
      <c r="C39" s="61">
        <v>2</v>
      </c>
      <c r="D39" s="61"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v>232</v>
      </c>
      <c r="C41" s="61">
        <v>3</v>
      </c>
      <c r="D41" s="61"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v>231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v>282</v>
      </c>
      <c r="C43" s="61">
        <v>4</v>
      </c>
      <c r="D43" s="61"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1">
        <v>273</v>
      </c>
      <c r="C44" s="61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1">
        <v>317</v>
      </c>
      <c r="C45" s="61">
        <v>5</v>
      </c>
      <c r="D45" s="61"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1">
        <v>302</v>
      </c>
      <c r="C46" s="61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1">
        <v>340</v>
      </c>
      <c r="C47" s="61">
        <v>6</v>
      </c>
      <c r="D47" s="61"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1">
        <v>320</v>
      </c>
      <c r="C48" s="61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61">
        <v>354</v>
      </c>
      <c r="C49" s="61">
        <v>7</v>
      </c>
      <c r="D49" s="61">
        <v>56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95</v>
      </c>
      <c r="B50" s="53">
        <v>361</v>
      </c>
      <c r="C50" s="53">
        <v>8</v>
      </c>
      <c r="D50" s="53">
        <v>56</v>
      </c>
      <c r="E50" s="54"/>
      <c r="F50" s="54"/>
      <c r="G50" s="54"/>
      <c r="H50" s="54"/>
      <c r="I50" s="52">
        <f t="shared" si="1"/>
        <v>6.3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105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115</v>
      </c>
      <c r="B52" s="53">
        <v>356</v>
      </c>
      <c r="C52" s="53">
        <v>10</v>
      </c>
      <c r="D52" s="53">
        <v>49</v>
      </c>
      <c r="E52" s="54"/>
      <c r="F52" s="54"/>
      <c r="G52" s="54"/>
      <c r="H52" s="54"/>
      <c r="I52" s="52">
        <f t="shared" si="1"/>
        <v>4.9000000000000004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125</v>
      </c>
      <c r="B53" s="53">
        <v>349</v>
      </c>
      <c r="C53" s="53">
        <v>11</v>
      </c>
      <c r="D53" s="53">
        <v>45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135</v>
      </c>
      <c r="B54" s="53">
        <v>344</v>
      </c>
      <c r="C54" s="53">
        <v>12</v>
      </c>
      <c r="D54" s="53"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150</v>
      </c>
      <c r="B55" s="53">
        <v>355</v>
      </c>
      <c r="C55" s="53">
        <v>13</v>
      </c>
      <c r="D55" s="53">
        <f>B55</f>
        <v>355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Merisier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v>40</v>
      </c>
      <c r="C62" s="61"/>
      <c r="D62" s="61"/>
      <c r="E62" s="54"/>
      <c r="F62" s="54"/>
      <c r="G62" s="54"/>
      <c r="H62" s="54"/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f>85+3</f>
        <v>88</v>
      </c>
      <c r="C63" s="61">
        <v>1</v>
      </c>
      <c r="D63" s="61">
        <v>28</v>
      </c>
      <c r="E63" s="54"/>
      <c r="F63" s="54"/>
      <c r="G63" s="54"/>
      <c r="H63" s="54">
        <v>1</v>
      </c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v>113</v>
      </c>
      <c r="C64" s="61">
        <v>2</v>
      </c>
      <c r="D64" s="61">
        <v>27</v>
      </c>
      <c r="E64" s="54"/>
      <c r="F64" s="54"/>
      <c r="G64" s="54"/>
      <c r="H64" s="54">
        <v>1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31</v>
      </c>
      <c r="B65" s="61">
        <v>155</v>
      </c>
      <c r="C65" s="61">
        <v>3</v>
      </c>
      <c r="D65" s="61">
        <v>36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37</v>
      </c>
      <c r="B66" s="61">
        <v>188</v>
      </c>
      <c r="C66" s="61">
        <v>4</v>
      </c>
      <c r="D66" s="61">
        <v>36</v>
      </c>
      <c r="E66" s="54"/>
      <c r="F66" s="54"/>
      <c r="G66" s="54"/>
      <c r="H66" s="54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44</v>
      </c>
      <c r="B67" s="61">
        <v>230</v>
      </c>
      <c r="C67" s="61">
        <v>5</v>
      </c>
      <c r="D67" s="61">
        <v>43</v>
      </c>
      <c r="E67" s="54"/>
      <c r="F67" s="54"/>
      <c r="G67" s="54"/>
      <c r="H67" s="54"/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52</v>
      </c>
      <c r="B68" s="61">
        <v>270</v>
      </c>
      <c r="C68" s="61">
        <v>6</v>
      </c>
      <c r="D68" s="61">
        <v>48</v>
      </c>
      <c r="E68" s="54"/>
      <c r="F68" s="54"/>
      <c r="G68" s="54"/>
      <c r="H68" s="54"/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297</v>
      </c>
      <c r="C69" s="53">
        <v>7</v>
      </c>
      <c r="D69" s="53">
        <v>47</v>
      </c>
      <c r="E69" s="54"/>
      <c r="F69" s="54"/>
      <c r="G69" s="54"/>
      <c r="H69" s="54"/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69</v>
      </c>
      <c r="B70" s="53">
        <v>328</v>
      </c>
      <c r="C70" s="53">
        <v>8</v>
      </c>
      <c r="D70" s="53">
        <f>B70</f>
        <v>328</v>
      </c>
      <c r="E70" s="54"/>
      <c r="F70" s="54"/>
      <c r="G70" s="54"/>
      <c r="H70" s="54"/>
      <c r="I70" s="52">
        <f t="shared" si="2"/>
        <v>8.6666666666666661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Tilleul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v>25</v>
      </c>
      <c r="C88" s="61"/>
      <c r="D88" s="61"/>
      <c r="E88" s="54"/>
      <c r="F88" s="54"/>
      <c r="G88" s="54"/>
      <c r="H88" s="91"/>
      <c r="I88" s="56">
        <f>IFERROR(B88/A88,"")</f>
        <v>1.6666666666666667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v>52.564102564102562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5.5128205128205128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v>83.974358974358978</v>
      </c>
      <c r="C90" s="61">
        <v>1</v>
      </c>
      <c r="D90" s="61">
        <v>26.282051282051285</v>
      </c>
      <c r="E90" s="91"/>
      <c r="F90" s="91"/>
      <c r="G90" s="91"/>
      <c r="H90" s="91">
        <v>1</v>
      </c>
      <c r="I90" s="56">
        <f t="shared" si="3"/>
        <v>6.2820512820512828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v>89.743589743589737</v>
      </c>
      <c r="C91" s="61"/>
      <c r="D91" s="61"/>
      <c r="E91" s="91"/>
      <c r="F91" s="91"/>
      <c r="G91" s="91"/>
      <c r="H91" s="91"/>
      <c r="I91" s="56">
        <f t="shared" si="3"/>
        <v>6.4102564102564088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v>120.51282051282051</v>
      </c>
      <c r="C92" s="61">
        <v>2</v>
      </c>
      <c r="D92" s="61">
        <v>25</v>
      </c>
      <c r="E92" s="91"/>
      <c r="F92" s="91"/>
      <c r="G92" s="91"/>
      <c r="H92" s="91"/>
      <c r="I92" s="56">
        <f t="shared" si="3"/>
        <v>6.1538461538461551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v>124.35897435897435</v>
      </c>
      <c r="C93" s="61"/>
      <c r="D93" s="61"/>
      <c r="E93" s="91"/>
      <c r="F93" s="91"/>
      <c r="G93" s="91"/>
      <c r="H93" s="91"/>
      <c r="I93" s="56">
        <f t="shared" si="3"/>
        <v>5.7692307692307683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v>151.92307692307691</v>
      </c>
      <c r="C94" s="61">
        <v>3</v>
      </c>
      <c r="D94" s="61">
        <v>26.282051282051281</v>
      </c>
      <c r="E94" s="91"/>
      <c r="F94" s="91"/>
      <c r="G94" s="91"/>
      <c r="H94" s="91"/>
      <c r="I94" s="56">
        <f t="shared" si="3"/>
        <v>5.512820512820511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1">
        <v>151.28205128205127</v>
      </c>
      <c r="C95" s="61"/>
      <c r="D95" s="61"/>
      <c r="E95" s="91"/>
      <c r="F95" s="91"/>
      <c r="G95" s="91"/>
      <c r="H95" s="91"/>
      <c r="I95" s="56">
        <f t="shared" si="3"/>
        <v>5.1282051282051295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61">
        <v>175.64102564102564</v>
      </c>
      <c r="C96" s="61">
        <v>4</v>
      </c>
      <c r="D96" s="61">
        <v>25.641025641025639</v>
      </c>
      <c r="E96" s="91"/>
      <c r="F96" s="91"/>
      <c r="G96" s="91"/>
      <c r="H96" s="91"/>
      <c r="I96" s="56">
        <f t="shared" si="3"/>
        <v>4.8717948717948731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61">
        <v>173.07692307692307</v>
      </c>
      <c r="C97" s="61"/>
      <c r="D97" s="61"/>
      <c r="E97" s="91"/>
      <c r="F97" s="91"/>
      <c r="G97" s="91"/>
      <c r="H97" s="91"/>
      <c r="I97" s="56">
        <f t="shared" si="3"/>
        <v>4.6153846153846132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61">
        <v>194.87179487179486</v>
      </c>
      <c r="C98" s="61">
        <v>5</v>
      </c>
      <c r="D98" s="61">
        <v>23.717948717948715</v>
      </c>
      <c r="E98" s="91"/>
      <c r="F98" s="91"/>
      <c r="G98" s="91"/>
      <c r="H98" s="91"/>
      <c r="I98" s="56">
        <f t="shared" si="3"/>
        <v>4.3589743589743595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61">
        <v>191.02564102564102</v>
      </c>
      <c r="C99" s="61"/>
      <c r="D99" s="61"/>
      <c r="E99" s="91"/>
      <c r="F99" s="91"/>
      <c r="G99" s="91"/>
      <c r="H99" s="91"/>
      <c r="I99" s="56">
        <f t="shared" si="3"/>
        <v>3.974358974358978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61">
        <v>209.61538461538461</v>
      </c>
      <c r="C100" s="61">
        <v>6</v>
      </c>
      <c r="D100" s="61">
        <v>22.435897435897438</v>
      </c>
      <c r="E100" s="66"/>
      <c r="F100" s="66"/>
      <c r="G100" s="66"/>
      <c r="H100" s="66"/>
      <c r="I100" s="56">
        <f t="shared" si="3"/>
        <v>3.7179487179487181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61">
        <v>205.12820512820511</v>
      </c>
      <c r="C101" s="61"/>
      <c r="D101" s="61"/>
      <c r="E101" s="66"/>
      <c r="F101" s="66"/>
      <c r="G101" s="66"/>
      <c r="H101" s="66"/>
      <c r="I101" s="56">
        <f t="shared" si="3"/>
        <v>3.5897435897435854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221.79487179487177</v>
      </c>
      <c r="C102" s="61">
        <v>7</v>
      </c>
      <c r="D102" s="53">
        <v>20.512820512820511</v>
      </c>
      <c r="E102" s="57"/>
      <c r="F102" s="57"/>
      <c r="G102" s="57"/>
      <c r="H102" s="57"/>
      <c r="I102" s="56">
        <f t="shared" si="3"/>
        <v>3.3333333333333313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217.30769230769229</v>
      </c>
      <c r="C103" s="61"/>
      <c r="D103" s="53"/>
      <c r="E103" s="57"/>
      <c r="F103" s="57"/>
      <c r="G103" s="57"/>
      <c r="H103" s="57"/>
      <c r="I103" s="56">
        <f t="shared" si="3"/>
        <v>3.2051282051282044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232.69230769230768</v>
      </c>
      <c r="C104" s="61">
        <v>8</v>
      </c>
      <c r="D104" s="53">
        <v>19.23076923076923</v>
      </c>
      <c r="E104" s="57"/>
      <c r="F104" s="57"/>
      <c r="G104" s="57"/>
      <c r="H104" s="57"/>
      <c r="I104" s="56">
        <f t="shared" si="3"/>
        <v>3.0769230769230775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228.2051282051282</v>
      </c>
      <c r="C105" s="53"/>
      <c r="D105" s="53"/>
      <c r="E105" s="57"/>
      <c r="F105" s="57"/>
      <c r="G105" s="57"/>
      <c r="H105" s="57"/>
      <c r="I105" s="56">
        <f t="shared" si="3"/>
        <v>2.9487179487179502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105</v>
      </c>
      <c r="B106" s="53">
        <v>241.66666666666666</v>
      </c>
      <c r="C106" s="53"/>
      <c r="D106" s="53"/>
      <c r="E106" s="57"/>
      <c r="F106" s="57"/>
      <c r="G106" s="57"/>
      <c r="H106" s="57"/>
      <c r="I106" s="56">
        <f t="shared" si="3"/>
        <v>2.6923076923076907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110</v>
      </c>
      <c r="B107" s="53">
        <v>255.12820512820514</v>
      </c>
      <c r="C107" s="53">
        <v>9</v>
      </c>
      <c r="D107" s="53">
        <f>B107</f>
        <v>255.12820512820514</v>
      </c>
      <c r="E107" s="57"/>
      <c r="F107" s="57"/>
      <c r="G107" s="57"/>
      <c r="H107" s="57"/>
      <c r="I107" s="56">
        <f t="shared" si="3"/>
        <v>2.6923076923076961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73</v>
      </c>
      <c r="C114" s="61"/>
      <c r="D114" s="61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v>109</v>
      </c>
      <c r="C115" s="61">
        <v>1</v>
      </c>
      <c r="D115" s="61"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v>121</v>
      </c>
      <c r="C116" s="61"/>
      <c r="D116" s="61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v>175</v>
      </c>
      <c r="C117" s="61">
        <v>2</v>
      </c>
      <c r="D117" s="61"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v>175</v>
      </c>
      <c r="C118" s="61"/>
      <c r="D118" s="61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v>232</v>
      </c>
      <c r="C119" s="61">
        <v>3</v>
      </c>
      <c r="D119" s="61"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v>231</v>
      </c>
      <c r="C120" s="61"/>
      <c r="D120" s="61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v>282</v>
      </c>
      <c r="C121" s="61">
        <v>4</v>
      </c>
      <c r="D121" s="61"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61">
        <v>273</v>
      </c>
      <c r="C122" s="61"/>
      <c r="D122" s="61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61">
        <v>317</v>
      </c>
      <c r="C123" s="61">
        <v>5</v>
      </c>
      <c r="D123" s="61"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61">
        <v>302</v>
      </c>
      <c r="C124" s="61"/>
      <c r="D124" s="61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61">
        <v>340</v>
      </c>
      <c r="C125" s="61">
        <v>6</v>
      </c>
      <c r="D125" s="61"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61">
        <v>320</v>
      </c>
      <c r="C126" s="61"/>
      <c r="D126" s="61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85</v>
      </c>
      <c r="B127" s="61">
        <v>354</v>
      </c>
      <c r="C127" s="61">
        <v>7</v>
      </c>
      <c r="D127" s="61">
        <v>56</v>
      </c>
      <c r="E127" s="54"/>
      <c r="F127" s="54"/>
      <c r="G127" s="54"/>
      <c r="H127" s="54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>
        <v>95</v>
      </c>
      <c r="B128" s="53">
        <v>361</v>
      </c>
      <c r="C128" s="53">
        <v>8</v>
      </c>
      <c r="D128" s="53">
        <v>56</v>
      </c>
      <c r="E128" s="54"/>
      <c r="F128" s="54"/>
      <c r="G128" s="54"/>
      <c r="H128" s="54"/>
      <c r="I128" s="56">
        <f t="shared" si="4"/>
        <v>6.3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>
        <v>105</v>
      </c>
      <c r="B129" s="53">
        <v>360</v>
      </c>
      <c r="C129" s="53">
        <v>9</v>
      </c>
      <c r="D129" s="53">
        <v>53</v>
      </c>
      <c r="E129" s="54"/>
      <c r="F129" s="54"/>
      <c r="G129" s="54"/>
      <c r="H129" s="54"/>
      <c r="I129" s="56">
        <f t="shared" si="4"/>
        <v>5.5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>
        <v>115</v>
      </c>
      <c r="B130" s="53">
        <v>356</v>
      </c>
      <c r="C130" s="53">
        <v>10</v>
      </c>
      <c r="D130" s="53">
        <v>49</v>
      </c>
      <c r="E130" s="54"/>
      <c r="F130" s="54"/>
      <c r="G130" s="54"/>
      <c r="H130" s="54"/>
      <c r="I130" s="56">
        <f t="shared" si="4"/>
        <v>4.9000000000000004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>
        <v>125</v>
      </c>
      <c r="B131" s="53">
        <v>349</v>
      </c>
      <c r="C131" s="53">
        <v>11</v>
      </c>
      <c r="D131" s="53">
        <v>45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>
        <v>135</v>
      </c>
      <c r="B132" s="53">
        <v>344</v>
      </c>
      <c r="C132" s="53">
        <v>12</v>
      </c>
      <c r="D132" s="53">
        <v>43</v>
      </c>
      <c r="E132" s="54"/>
      <c r="F132" s="54"/>
      <c r="G132" s="54"/>
      <c r="H132" s="54"/>
      <c r="I132" s="56">
        <f t="shared" si="4"/>
        <v>4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>
        <v>150</v>
      </c>
      <c r="B133" s="53">
        <v>355</v>
      </c>
      <c r="C133" s="53">
        <v>13</v>
      </c>
      <c r="D133" s="53">
        <v>355</v>
      </c>
      <c r="E133" s="54"/>
      <c r="F133" s="54"/>
      <c r="G133" s="54"/>
      <c r="H133" s="54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17</v>
      </c>
      <c r="B140" s="61">
        <v>103</v>
      </c>
      <c r="C140" s="61"/>
      <c r="D140" s="61"/>
      <c r="E140" s="54"/>
      <c r="F140" s="54"/>
      <c r="G140" s="54"/>
      <c r="H140" s="54"/>
      <c r="I140" s="59">
        <f>IFERROR(B140/A140,"")</f>
        <v>6.0588235294117645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1">
        <f>122+15</f>
        <v>137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11.333333333333334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1">
        <f>168+30</f>
        <v>198</v>
      </c>
      <c r="C142" s="61">
        <v>1</v>
      </c>
      <c r="D142" s="61">
        <f>15+15+36</f>
        <v>66</v>
      </c>
      <c r="E142" s="54"/>
      <c r="F142" s="54"/>
      <c r="G142" s="54"/>
      <c r="H142" s="54">
        <v>1</v>
      </c>
      <c r="I142" s="59">
        <f t="shared" si="5"/>
        <v>12.2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1">
        <v>202</v>
      </c>
      <c r="C143" s="61"/>
      <c r="D143" s="61"/>
      <c r="E143" s="54"/>
      <c r="F143" s="54"/>
      <c r="G143" s="54"/>
      <c r="H143" s="54"/>
      <c r="I143" s="59">
        <f t="shared" si="5"/>
        <v>14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1">
        <f>244+54</f>
        <v>298</v>
      </c>
      <c r="C144" s="61">
        <v>2</v>
      </c>
      <c r="D144" s="61">
        <f>52+54</f>
        <v>106</v>
      </c>
      <c r="E144" s="54"/>
      <c r="F144" s="54"/>
      <c r="G144" s="54"/>
      <c r="H144" s="54"/>
      <c r="I144" s="59">
        <f t="shared" si="5"/>
        <v>19.2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1">
        <v>284</v>
      </c>
      <c r="C145" s="61"/>
      <c r="D145" s="61"/>
      <c r="E145" s="54"/>
      <c r="F145" s="54"/>
      <c r="G145" s="54"/>
      <c r="H145" s="54"/>
      <c r="I145" s="59">
        <f t="shared" si="5"/>
        <v>18.399999999999999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1">
        <f>327+48</f>
        <v>375</v>
      </c>
      <c r="C146" s="61">
        <v>3</v>
      </c>
      <c r="D146" s="61">
        <f>57+48</f>
        <v>105</v>
      </c>
      <c r="E146" s="54"/>
      <c r="F146" s="54"/>
      <c r="G146" s="54"/>
      <c r="H146" s="54"/>
      <c r="I146" s="59">
        <f t="shared" si="5"/>
        <v>18.2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1">
        <v>367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19.399999999999999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1">
        <f>415+47</f>
        <v>462</v>
      </c>
      <c r="C148" s="61">
        <v>4</v>
      </c>
      <c r="D148" s="61">
        <f>48+47</f>
        <v>95</v>
      </c>
      <c r="E148" s="54"/>
      <c r="F148" s="54"/>
      <c r="G148" s="54"/>
      <c r="H148" s="54"/>
      <c r="I148" s="59">
        <f t="shared" si="5"/>
        <v>19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1">
        <v>468</v>
      </c>
      <c r="C149" s="61"/>
      <c r="D149" s="61"/>
      <c r="E149" s="54"/>
      <c r="F149" s="54"/>
      <c r="G149" s="54"/>
      <c r="H149" s="54"/>
      <c r="I149" s="59">
        <f t="shared" si="5"/>
        <v>20.2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1">
        <f>527+32</f>
        <v>559</v>
      </c>
      <c r="C150" s="61">
        <v>5</v>
      </c>
      <c r="D150" s="61">
        <f>B150</f>
        <v>559</v>
      </c>
      <c r="E150" s="54"/>
      <c r="F150" s="54"/>
      <c r="G150" s="54"/>
      <c r="H150" s="54"/>
      <c r="I150" s="59">
        <f t="shared" si="5"/>
        <v>18.2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1"/>
      <c r="C152" s="61"/>
      <c r="D152" s="61"/>
      <c r="E152" s="57"/>
      <c r="F152" s="57"/>
      <c r="G152" s="57"/>
      <c r="H152" s="57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1"/>
      <c r="C153" s="61"/>
      <c r="D153" s="61"/>
      <c r="E153" s="57"/>
      <c r="F153" s="57"/>
      <c r="G153" s="57"/>
      <c r="H153" s="57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81"/>
      <c r="B154" s="53"/>
      <c r="C154" s="53"/>
      <c r="D154" s="53"/>
      <c r="E154" s="57"/>
      <c r="F154" s="57"/>
      <c r="G154" s="57"/>
      <c r="H154" s="57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81"/>
      <c r="B155" s="53"/>
      <c r="C155" s="53"/>
      <c r="D155" s="53"/>
      <c r="E155" s="57"/>
      <c r="F155" s="57"/>
      <c r="G155" s="57"/>
      <c r="H155" s="57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81"/>
      <c r="B156" s="53"/>
      <c r="C156" s="53"/>
      <c r="D156" s="53"/>
      <c r="E156" s="57"/>
      <c r="F156" s="57"/>
      <c r="G156" s="57"/>
      <c r="H156" s="57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81"/>
      <c r="B157" s="53"/>
      <c r="C157" s="53"/>
      <c r="D157" s="53"/>
      <c r="E157" s="57"/>
      <c r="F157" s="57"/>
      <c r="G157" s="57"/>
      <c r="H157" s="57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81"/>
      <c r="B158" s="53"/>
      <c r="C158" s="53"/>
      <c r="D158" s="53"/>
      <c r="E158" s="57"/>
      <c r="F158" s="57"/>
      <c r="G158" s="57"/>
      <c r="H158" s="57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81"/>
      <c r="B159" s="53"/>
      <c r="C159" s="53"/>
      <c r="D159" s="53"/>
      <c r="E159" s="57"/>
      <c r="F159" s="57"/>
      <c r="G159" s="57"/>
      <c r="H159" s="57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Cèdre de l'Atlas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28</v>
      </c>
      <c r="C166" s="61"/>
      <c r="D166" s="61"/>
      <c r="E166" s="54"/>
      <c r="F166" s="54"/>
      <c r="G166" s="54"/>
      <c r="H166" s="54"/>
      <c r="I166" s="52">
        <f>IFERROR(B166/A166,"")</f>
        <v>1.4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1">
        <v>121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9.3000000000000007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1">
        <v>267</v>
      </c>
      <c r="C168" s="61">
        <v>1</v>
      </c>
      <c r="D168" s="61">
        <v>91</v>
      </c>
      <c r="E168" s="54"/>
      <c r="F168" s="54"/>
      <c r="G168" s="54"/>
      <c r="H168" s="54"/>
      <c r="I168" s="52">
        <f t="shared" si="6"/>
        <v>14.6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50</v>
      </c>
      <c r="B169" s="61">
        <v>380</v>
      </c>
      <c r="C169" s="61">
        <v>2</v>
      </c>
      <c r="D169" s="61">
        <v>91</v>
      </c>
      <c r="E169" s="54"/>
      <c r="F169" s="54"/>
      <c r="G169" s="54"/>
      <c r="H169" s="54"/>
      <c r="I169" s="52">
        <f t="shared" si="6"/>
        <v>20.399999999999999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60</v>
      </c>
      <c r="B170" s="61">
        <v>516</v>
      </c>
      <c r="C170" s="61">
        <v>3</v>
      </c>
      <c r="D170" s="61">
        <v>112</v>
      </c>
      <c r="E170" s="54"/>
      <c r="F170" s="54"/>
      <c r="G170" s="54"/>
      <c r="H170" s="54"/>
      <c r="I170" s="52">
        <f t="shared" si="6"/>
        <v>22.7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70</v>
      </c>
      <c r="B171" s="61">
        <v>631</v>
      </c>
      <c r="C171" s="61">
        <v>4</v>
      </c>
      <c r="D171" s="61">
        <v>109</v>
      </c>
      <c r="E171" s="54"/>
      <c r="F171" s="54"/>
      <c r="G171" s="54"/>
      <c r="H171" s="54"/>
      <c r="I171" s="52">
        <f t="shared" si="6"/>
        <v>22.7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80</v>
      </c>
      <c r="B172" s="61">
        <v>734</v>
      </c>
      <c r="C172" s="61">
        <v>5</v>
      </c>
      <c r="D172" s="61">
        <v>110</v>
      </c>
      <c r="E172" s="54"/>
      <c r="F172" s="54"/>
      <c r="G172" s="54"/>
      <c r="H172" s="54"/>
      <c r="I172" s="52">
        <f t="shared" si="6"/>
        <v>21.2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90</v>
      </c>
      <c r="B173" s="53">
        <v>802</v>
      </c>
      <c r="C173" s="53">
        <v>6</v>
      </c>
      <c r="D173" s="53">
        <v>97</v>
      </c>
      <c r="E173" s="54"/>
      <c r="F173" s="54"/>
      <c r="G173" s="54"/>
      <c r="H173" s="54"/>
      <c r="I173" s="52">
        <f t="shared" si="6"/>
        <v>17.8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100</v>
      </c>
      <c r="B174" s="53">
        <v>855</v>
      </c>
      <c r="C174" s="53">
        <v>7</v>
      </c>
      <c r="D174" s="53">
        <f>B174</f>
        <v>855</v>
      </c>
      <c r="E174" s="54"/>
      <c r="F174" s="54"/>
      <c r="G174" s="54"/>
      <c r="H174" s="54"/>
      <c r="I174" s="52">
        <f t="shared" si="6"/>
        <v>15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pubescent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25</v>
      </c>
      <c r="B192" s="61">
        <v>30</v>
      </c>
      <c r="C192" s="61"/>
      <c r="D192" s="61"/>
      <c r="E192" s="54"/>
      <c r="F192" s="54"/>
      <c r="G192" s="54"/>
      <c r="H192" s="54"/>
      <c r="I192" s="52">
        <f>IFERROR(B192/A192,"")</f>
        <v>1.2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30</v>
      </c>
      <c r="B193" s="61">
        <v>54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4.8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35</v>
      </c>
      <c r="B194" s="61">
        <v>79</v>
      </c>
      <c r="C194" s="61">
        <v>1</v>
      </c>
      <c r="D194" s="61">
        <v>13</v>
      </c>
      <c r="E194" s="54"/>
      <c r="F194" s="54"/>
      <c r="G194" s="54"/>
      <c r="H194" s="54"/>
      <c r="I194" s="52">
        <f t="shared" si="7"/>
        <v>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40</v>
      </c>
      <c r="B195" s="61">
        <v>93</v>
      </c>
      <c r="C195" s="61"/>
      <c r="D195" s="61"/>
      <c r="E195" s="54"/>
      <c r="F195" s="54"/>
      <c r="G195" s="54"/>
      <c r="H195" s="54"/>
      <c r="I195" s="52">
        <f t="shared" si="7"/>
        <v>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45</v>
      </c>
      <c r="B196" s="61">
        <v>121</v>
      </c>
      <c r="C196" s="61">
        <v>2</v>
      </c>
      <c r="D196" s="61">
        <v>28</v>
      </c>
      <c r="E196" s="54"/>
      <c r="F196" s="54"/>
      <c r="G196" s="54"/>
      <c r="H196" s="54"/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50</v>
      </c>
      <c r="B197" s="61">
        <v>121</v>
      </c>
      <c r="C197" s="61"/>
      <c r="D197" s="61"/>
      <c r="E197" s="54"/>
      <c r="F197" s="54"/>
      <c r="G197" s="54"/>
      <c r="H197" s="54"/>
      <c r="I197" s="52">
        <f t="shared" si="7"/>
        <v>5.6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55</v>
      </c>
      <c r="B198" s="61">
        <v>149</v>
      </c>
      <c r="C198" s="61">
        <v>3</v>
      </c>
      <c r="D198" s="61">
        <v>28</v>
      </c>
      <c r="E198" s="54"/>
      <c r="F198" s="54"/>
      <c r="G198" s="54"/>
      <c r="H198" s="54"/>
      <c r="I198" s="52">
        <f t="shared" si="7"/>
        <v>5.6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60</v>
      </c>
      <c r="B199" s="53">
        <v>148</v>
      </c>
      <c r="C199" s="53"/>
      <c r="D199" s="53"/>
      <c r="E199" s="54"/>
      <c r="F199" s="54"/>
      <c r="G199" s="54"/>
      <c r="H199" s="54"/>
      <c r="I199" s="52">
        <f t="shared" si="7"/>
        <v>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65</v>
      </c>
      <c r="B200" s="53">
        <v>175</v>
      </c>
      <c r="C200" s="53">
        <v>4</v>
      </c>
      <c r="D200" s="53">
        <v>28</v>
      </c>
      <c r="E200" s="54"/>
      <c r="F200" s="54"/>
      <c r="G200" s="54"/>
      <c r="H200" s="54"/>
      <c r="I200" s="52">
        <f t="shared" si="7"/>
        <v>5.4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70</v>
      </c>
      <c r="B201" s="53">
        <v>172</v>
      </c>
      <c r="C201" s="53"/>
      <c r="D201" s="53"/>
      <c r="E201" s="54"/>
      <c r="F201" s="54"/>
      <c r="G201" s="54"/>
      <c r="H201" s="54"/>
      <c r="I201" s="52">
        <f t="shared" si="7"/>
        <v>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75</v>
      </c>
      <c r="B202" s="53">
        <v>197</v>
      </c>
      <c r="C202" s="53">
        <v>5</v>
      </c>
      <c r="D202" s="53">
        <v>28</v>
      </c>
      <c r="E202" s="54"/>
      <c r="F202" s="54"/>
      <c r="G202" s="54"/>
      <c r="H202" s="54"/>
      <c r="I202" s="52">
        <f t="shared" si="7"/>
        <v>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80</v>
      </c>
      <c r="B203" s="53">
        <v>192</v>
      </c>
      <c r="C203" s="53"/>
      <c r="D203" s="53"/>
      <c r="E203" s="54"/>
      <c r="F203" s="54"/>
      <c r="G203" s="54"/>
      <c r="H203" s="54"/>
      <c r="I203" s="52">
        <f t="shared" si="7"/>
        <v>4.5999999999999996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53">
        <v>214</v>
      </c>
      <c r="C204" s="53">
        <v>6</v>
      </c>
      <c r="D204" s="53">
        <v>28</v>
      </c>
      <c r="E204" s="54"/>
      <c r="F204" s="54"/>
      <c r="G204" s="54"/>
      <c r="H204" s="54"/>
      <c r="I204" s="52">
        <f t="shared" si="7"/>
        <v>4.4000000000000004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95</v>
      </c>
      <c r="B205" s="53">
        <v>226</v>
      </c>
      <c r="C205" s="53">
        <v>7</v>
      </c>
      <c r="D205" s="53">
        <v>28</v>
      </c>
      <c r="E205" s="54"/>
      <c r="F205" s="54"/>
      <c r="G205" s="54"/>
      <c r="H205" s="54"/>
      <c r="I205" s="52">
        <f t="shared" si="7"/>
        <v>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105</v>
      </c>
      <c r="B206" s="53">
        <v>232</v>
      </c>
      <c r="C206" s="53">
        <v>8</v>
      </c>
      <c r="D206" s="53">
        <v>28</v>
      </c>
      <c r="E206" s="54"/>
      <c r="F206" s="54"/>
      <c r="G206" s="54"/>
      <c r="H206" s="54"/>
      <c r="I206" s="52">
        <f t="shared" si="7"/>
        <v>3.4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115</v>
      </c>
      <c r="B207" s="53">
        <v>234</v>
      </c>
      <c r="C207" s="53">
        <v>9</v>
      </c>
      <c r="D207" s="53">
        <v>26</v>
      </c>
      <c r="E207" s="54"/>
      <c r="F207" s="54"/>
      <c r="G207" s="54"/>
      <c r="H207" s="54"/>
      <c r="I207" s="52">
        <f t="shared" si="7"/>
        <v>3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125</v>
      </c>
      <c r="B208" s="53">
        <v>232</v>
      </c>
      <c r="C208" s="53">
        <v>10</v>
      </c>
      <c r="D208" s="53">
        <v>23</v>
      </c>
      <c r="E208" s="54"/>
      <c r="F208" s="54"/>
      <c r="G208" s="54"/>
      <c r="H208" s="54"/>
      <c r="I208" s="52">
        <f t="shared" si="7"/>
        <v>2.4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135</v>
      </c>
      <c r="B209" s="53">
        <v>229</v>
      </c>
      <c r="C209" s="53">
        <v>11</v>
      </c>
      <c r="D209" s="53">
        <v>19</v>
      </c>
      <c r="E209" s="54"/>
      <c r="F209" s="54"/>
      <c r="G209" s="54"/>
      <c r="H209" s="54"/>
      <c r="I209" s="52">
        <f t="shared" si="7"/>
        <v>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145</v>
      </c>
      <c r="B210" s="53">
        <v>226</v>
      </c>
      <c r="C210" s="53"/>
      <c r="D210" s="53"/>
      <c r="E210" s="54"/>
      <c r="F210" s="54"/>
      <c r="G210" s="54"/>
      <c r="H210" s="54"/>
      <c r="I210" s="52">
        <f t="shared" si="7"/>
        <v>1.6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232</v>
      </c>
      <c r="C211" s="53">
        <v>12</v>
      </c>
      <c r="D211" s="53">
        <f>B211</f>
        <v>232</v>
      </c>
      <c r="E211" s="54"/>
      <c r="F211" s="54"/>
      <c r="G211" s="54"/>
      <c r="H211" s="54"/>
      <c r="I211" s="52">
        <f t="shared" si="7"/>
        <v>1.2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Erable champêtre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1">
        <v>8.9</v>
      </c>
      <c r="C218" s="61"/>
      <c r="D218" s="61"/>
      <c r="E218" s="64"/>
      <c r="F218" s="64"/>
      <c r="G218" s="64"/>
      <c r="H218" s="64"/>
      <c r="I218" s="56">
        <f>IFERROR(B218/A218,"")</f>
        <v>0.59333333333333338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1">
        <v>56.7</v>
      </c>
      <c r="C219" s="61"/>
      <c r="D219" s="61"/>
      <c r="E219" s="64"/>
      <c r="F219" s="64"/>
      <c r="G219" s="64"/>
      <c r="H219" s="64"/>
      <c r="I219" s="56">
        <f t="shared" ref="I219:I237" si="8">IF(A219&lt;&gt;0,(B219-(B218-D218))/(A219-A218),"")</f>
        <v>9.56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1">
        <v>107.3</v>
      </c>
      <c r="C220" s="61">
        <v>1</v>
      </c>
      <c r="D220" s="61">
        <v>42</v>
      </c>
      <c r="E220" s="64"/>
      <c r="F220" s="64"/>
      <c r="G220" s="64"/>
      <c r="H220" s="64">
        <v>1</v>
      </c>
      <c r="I220" s="56">
        <f t="shared" si="8"/>
        <v>10.119999999999999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30</v>
      </c>
      <c r="B221" s="61">
        <v>113.5</v>
      </c>
      <c r="C221" s="61"/>
      <c r="D221" s="61"/>
      <c r="E221" s="64"/>
      <c r="F221" s="64"/>
      <c r="G221" s="64"/>
      <c r="H221" s="64"/>
      <c r="I221" s="56">
        <f t="shared" si="8"/>
        <v>9.64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35</v>
      </c>
      <c r="B222" s="61">
        <v>157.1</v>
      </c>
      <c r="C222" s="61">
        <v>2</v>
      </c>
      <c r="D222" s="61">
        <v>42</v>
      </c>
      <c r="E222" s="64"/>
      <c r="F222" s="64"/>
      <c r="G222" s="64"/>
      <c r="H222" s="64"/>
      <c r="I222" s="56">
        <f t="shared" si="8"/>
        <v>8.7199999999999989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40</v>
      </c>
      <c r="B223" s="61">
        <v>153</v>
      </c>
      <c r="C223" s="61"/>
      <c r="D223" s="61"/>
      <c r="E223" s="64"/>
      <c r="F223" s="64"/>
      <c r="G223" s="64"/>
      <c r="H223" s="64"/>
      <c r="I223" s="56">
        <f t="shared" si="8"/>
        <v>7.580000000000001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45</v>
      </c>
      <c r="B224" s="61">
        <v>185.60000000000002</v>
      </c>
      <c r="C224" s="61">
        <v>3</v>
      </c>
      <c r="D224" s="61">
        <v>39.299999999999997</v>
      </c>
      <c r="E224" s="64"/>
      <c r="F224" s="64"/>
      <c r="G224" s="64"/>
      <c r="H224" s="64"/>
      <c r="I224" s="56">
        <f t="shared" si="8"/>
        <v>6.5200000000000049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50</v>
      </c>
      <c r="B225" s="53">
        <v>174.20000000000002</v>
      </c>
      <c r="C225" s="53"/>
      <c r="D225" s="53"/>
      <c r="E225" s="64"/>
      <c r="F225" s="64"/>
      <c r="G225" s="64"/>
      <c r="H225" s="64"/>
      <c r="I225" s="56">
        <f t="shared" si="8"/>
        <v>5.580000000000001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55</v>
      </c>
      <c r="B226" s="53">
        <v>198</v>
      </c>
      <c r="C226" s="53">
        <v>4</v>
      </c>
      <c r="D226" s="53">
        <v>23.8</v>
      </c>
      <c r="E226" s="64"/>
      <c r="F226" s="64"/>
      <c r="G226" s="64"/>
      <c r="H226" s="64"/>
      <c r="I226" s="56">
        <f t="shared" si="8"/>
        <v>4.7599999999999962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60</v>
      </c>
      <c r="B227" s="53">
        <v>194.5</v>
      </c>
      <c r="C227" s="53"/>
      <c r="D227" s="53"/>
      <c r="E227" s="64"/>
      <c r="F227" s="64"/>
      <c r="G227" s="64"/>
      <c r="H227" s="64"/>
      <c r="I227" s="56">
        <f t="shared" si="8"/>
        <v>4.0600000000000023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65</v>
      </c>
      <c r="B228" s="53">
        <v>211.70000000000002</v>
      </c>
      <c r="C228" s="53">
        <v>5</v>
      </c>
      <c r="D228" s="53">
        <v>17.700000000000003</v>
      </c>
      <c r="E228" s="64"/>
      <c r="F228" s="64"/>
      <c r="G228" s="64"/>
      <c r="H228" s="64"/>
      <c r="I228" s="56">
        <f t="shared" si="8"/>
        <v>3.4400000000000035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70</v>
      </c>
      <c r="B229" s="53">
        <v>208.6</v>
      </c>
      <c r="C229" s="53"/>
      <c r="D229" s="53"/>
      <c r="E229" s="64"/>
      <c r="F229" s="64"/>
      <c r="G229" s="64"/>
      <c r="H229" s="64"/>
      <c r="I229" s="56">
        <f t="shared" si="8"/>
        <v>2.919999999999999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75</v>
      </c>
      <c r="B230" s="53">
        <v>221.5</v>
      </c>
      <c r="C230" s="53"/>
      <c r="D230" s="53"/>
      <c r="E230" s="65"/>
      <c r="F230" s="65"/>
      <c r="G230" s="65"/>
      <c r="H230" s="65"/>
      <c r="I230" s="56">
        <f t="shared" si="8"/>
        <v>2.580000000000001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80</v>
      </c>
      <c r="B231" s="53">
        <v>232.89999999999998</v>
      </c>
      <c r="C231" s="53">
        <v>6</v>
      </c>
      <c r="D231" s="53">
        <f>B231</f>
        <v>232.89999999999998</v>
      </c>
      <c r="E231" s="57"/>
      <c r="F231" s="57"/>
      <c r="G231" s="57"/>
      <c r="H231" s="57"/>
      <c r="I231" s="56">
        <f t="shared" si="8"/>
        <v>2.2799999999999954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Charme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15</v>
      </c>
      <c r="B244" s="61">
        <v>22.435897435897434</v>
      </c>
      <c r="C244" s="61"/>
      <c r="D244" s="61"/>
      <c r="E244" s="54"/>
      <c r="F244" s="54"/>
      <c r="G244" s="54"/>
      <c r="H244" s="64"/>
      <c r="I244" s="56">
        <f>IFERROR(B244/A244,"")</f>
        <v>1.4957264957264955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20</v>
      </c>
      <c r="B245" s="61">
        <v>44.871794871794869</v>
      </c>
      <c r="C245" s="61"/>
      <c r="D245" s="61"/>
      <c r="E245" s="64"/>
      <c r="F245" s="64"/>
      <c r="G245" s="64"/>
      <c r="H245" s="64"/>
      <c r="I245" s="56">
        <f>IF(A245&lt;&gt;0,(B245-(B244-D244))/(A245-A244),"")</f>
        <v>4.4871794871794872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25</v>
      </c>
      <c r="B246" s="61">
        <v>69.230769230769226</v>
      </c>
      <c r="C246" s="61">
        <v>1</v>
      </c>
      <c r="D246" s="61">
        <v>19.23076923076923</v>
      </c>
      <c r="E246" s="64"/>
      <c r="F246" s="64"/>
      <c r="G246" s="64"/>
      <c r="H246" s="64">
        <v>1</v>
      </c>
      <c r="I246" s="56">
        <f>IF(A246&lt;&gt;0,(B246-(B245-D245))/(A246-A245),"")</f>
        <v>4.8717948717948714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30</v>
      </c>
      <c r="B247" s="61">
        <v>75.641025641025635</v>
      </c>
      <c r="C247" s="61"/>
      <c r="D247" s="61"/>
      <c r="E247" s="64"/>
      <c r="F247" s="64"/>
      <c r="G247" s="64"/>
      <c r="H247" s="64"/>
      <c r="I247" s="56">
        <f t="shared" ref="I247:I263" si="9">IF(A247&lt;&gt;0,(B247-(B246-D246))/(A247-A246),"")</f>
        <v>5.1282051282051269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35</v>
      </c>
      <c r="B248" s="61">
        <v>101.28205128205128</v>
      </c>
      <c r="C248" s="61">
        <v>2</v>
      </c>
      <c r="D248" s="61">
        <v>19.871794871794872</v>
      </c>
      <c r="E248" s="64"/>
      <c r="F248" s="64"/>
      <c r="G248" s="64"/>
      <c r="H248" s="64"/>
      <c r="I248" s="56">
        <f t="shared" si="9"/>
        <v>5.1282051282051295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40</v>
      </c>
      <c r="B249" s="61">
        <v>105.76923076923076</v>
      </c>
      <c r="C249" s="61"/>
      <c r="D249" s="61"/>
      <c r="E249" s="64"/>
      <c r="F249" s="64"/>
      <c r="G249" s="64"/>
      <c r="H249" s="64"/>
      <c r="I249" s="56">
        <f t="shared" si="9"/>
        <v>4.8717948717948705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45</v>
      </c>
      <c r="B250" s="61">
        <v>128.84615384615384</v>
      </c>
      <c r="C250" s="61">
        <v>3</v>
      </c>
      <c r="D250" s="61">
        <v>22.435897435897434</v>
      </c>
      <c r="E250" s="64"/>
      <c r="F250" s="64"/>
      <c r="G250" s="64"/>
      <c r="H250" s="64"/>
      <c r="I250" s="56">
        <f t="shared" si="9"/>
        <v>4.6153846153846159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50</v>
      </c>
      <c r="B251" s="58">
        <v>129.48717948717947</v>
      </c>
      <c r="C251" s="58"/>
      <c r="D251" s="58"/>
      <c r="E251" s="64"/>
      <c r="F251" s="64"/>
      <c r="G251" s="64"/>
      <c r="H251" s="64"/>
      <c r="I251" s="56">
        <f t="shared" si="9"/>
        <v>4.6153846153846132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55</v>
      </c>
      <c r="B252" s="58">
        <v>150.64102564102564</v>
      </c>
      <c r="C252" s="58">
        <v>4</v>
      </c>
      <c r="D252" s="58">
        <v>23.076923076923077</v>
      </c>
      <c r="E252" s="64"/>
      <c r="F252" s="64"/>
      <c r="G252" s="64"/>
      <c r="H252" s="64"/>
      <c r="I252" s="56">
        <f t="shared" si="9"/>
        <v>4.2307692307692317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60</v>
      </c>
      <c r="B253" s="58">
        <v>148.07692307692307</v>
      </c>
      <c r="C253" s="58"/>
      <c r="D253" s="58"/>
      <c r="E253" s="64"/>
      <c r="F253" s="64"/>
      <c r="G253" s="64"/>
      <c r="H253" s="64"/>
      <c r="I253" s="56">
        <f t="shared" si="9"/>
        <v>4.1025641025641022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65</v>
      </c>
      <c r="B254" s="58">
        <v>167.94871794871796</v>
      </c>
      <c r="C254" s="58">
        <v>5</v>
      </c>
      <c r="D254" s="58">
        <v>23.076923076923077</v>
      </c>
      <c r="E254" s="64"/>
      <c r="F254" s="64"/>
      <c r="G254" s="64"/>
      <c r="H254" s="64"/>
      <c r="I254" s="56">
        <f t="shared" si="9"/>
        <v>3.974358974358978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70</v>
      </c>
      <c r="B255" s="58">
        <v>163.46153846153845</v>
      </c>
      <c r="C255" s="58"/>
      <c r="D255" s="58"/>
      <c r="E255" s="64"/>
      <c r="F255" s="64"/>
      <c r="G255" s="64"/>
      <c r="H255" s="64"/>
      <c r="I255" s="56">
        <f t="shared" si="9"/>
        <v>3.7179487179487127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75</v>
      </c>
      <c r="B256" s="58">
        <v>181.41025641025641</v>
      </c>
      <c r="C256" s="58">
        <v>6</v>
      </c>
      <c r="D256" s="58">
        <v>22.435897435897434</v>
      </c>
      <c r="E256" s="65"/>
      <c r="F256" s="65"/>
      <c r="G256" s="65"/>
      <c r="H256" s="65"/>
      <c r="I256" s="56">
        <f t="shared" si="9"/>
        <v>3.5897435897435912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>
        <v>80</v>
      </c>
      <c r="B257" s="61">
        <v>176.28205128205127</v>
      </c>
      <c r="C257" s="92"/>
      <c r="D257" s="61"/>
      <c r="E257" s="57"/>
      <c r="F257" s="57"/>
      <c r="G257" s="57"/>
      <c r="H257" s="57"/>
      <c r="I257" s="56">
        <f t="shared" si="9"/>
        <v>3.4615384615384586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85</v>
      </c>
      <c r="B258" s="53">
        <v>192.30769230769229</v>
      </c>
      <c r="C258" s="53">
        <v>7</v>
      </c>
      <c r="D258" s="53">
        <v>21.794871794871796</v>
      </c>
      <c r="E258" s="57"/>
      <c r="F258" s="57"/>
      <c r="G258" s="57"/>
      <c r="H258" s="57"/>
      <c r="I258" s="56">
        <f t="shared" si="9"/>
        <v>3.2051282051282044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90</v>
      </c>
      <c r="B259" s="53">
        <v>186.53846153846152</v>
      </c>
      <c r="C259" s="53"/>
      <c r="D259" s="53"/>
      <c r="E259" s="57"/>
      <c r="F259" s="57"/>
      <c r="G259" s="57"/>
      <c r="H259" s="57"/>
      <c r="I259" s="56">
        <f t="shared" si="9"/>
        <v>3.2051282051282044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95</v>
      </c>
      <c r="B260" s="53">
        <v>201.28205128205127</v>
      </c>
      <c r="C260" s="53">
        <v>8</v>
      </c>
      <c r="D260" s="53">
        <v>20.512820512820511</v>
      </c>
      <c r="E260" s="57"/>
      <c r="F260" s="57"/>
      <c r="G260" s="57"/>
      <c r="H260" s="57"/>
      <c r="I260" s="56">
        <f t="shared" si="9"/>
        <v>2.9487179487179502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100</v>
      </c>
      <c r="B261" s="53">
        <v>195.5128205128205</v>
      </c>
      <c r="C261" s="53"/>
      <c r="D261" s="53"/>
      <c r="E261" s="57"/>
      <c r="F261" s="57"/>
      <c r="G261" s="57"/>
      <c r="H261" s="57"/>
      <c r="I261" s="56">
        <f t="shared" si="9"/>
        <v>2.9487179487179445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105</v>
      </c>
      <c r="B262" s="53">
        <v>208.97435897435898</v>
      </c>
      <c r="C262" s="53">
        <v>9</v>
      </c>
      <c r="D262" s="53">
        <v>19.23076923076923</v>
      </c>
      <c r="E262" s="57"/>
      <c r="F262" s="57"/>
      <c r="G262" s="57"/>
      <c r="H262" s="57"/>
      <c r="I262" s="56">
        <f t="shared" si="9"/>
        <v>2.6923076923076961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120</v>
      </c>
      <c r="B263" s="53">
        <v>227.56410256410257</v>
      </c>
      <c r="C263" s="53">
        <v>10</v>
      </c>
      <c r="D263" s="53">
        <f>B263</f>
        <v>227.56410256410257</v>
      </c>
      <c r="E263" s="57"/>
      <c r="F263" s="57"/>
      <c r="G263" s="57"/>
      <c r="H263" s="57"/>
      <c r="I263" s="56">
        <f t="shared" si="9"/>
        <v>2.5213675213675213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C10" sqref="C1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Merisier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Tilleul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Alisier torminal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Pin laricio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Cèdre de l'Atlas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Chêne pubescent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Erable champêtre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Charme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510.5342913385627</v>
      </c>
      <c r="T3" s="60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289.19475369871481</v>
      </c>
      <c r="AO3" s="60">
        <f>IF('Données projet'!E10&gt;30,$AM$33-$H$33,LOOKUP('Données projet'!$E$10,$A$3:$A$203,AM3:AM203)-LOOKUP('Données projet'!$E$10,$A$3:$A$203,$H$3:$H$203))</f>
        <v>283.48738729114024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243.09463198616982</v>
      </c>
      <c r="BJ3" s="60">
        <f>IF('Données projet'!E11&gt;30,$BH$33-$H$33,LOOKUP('Données projet'!$E$11,$A$3:$A$203,BH3:BH203)-LOOKUP('Données projet'!$E$11,$A$3:$A$203,$H$3:$H$203))</f>
        <v>171.50445439470928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542.70639622812973</v>
      </c>
      <c r="CE3" s="60">
        <f>IF('Données projet'!E12&gt;30,$CC$33-$H$33,LOOKUP('Données projet'!$E$12,$A$3:$A$203,CC3:CC203)-LOOKUP('Données projet'!$E$12,$A$3:$A$203,$H$3:$H$203))</f>
        <v>294.45557293177131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329.68364686090933</v>
      </c>
      <c r="CZ3" s="60">
        <f>IF('Données projet'!E13&gt;30,$CX$33-$H$33,LOOKUP('Données projet'!$E$13,$A$3:$A$203,CX3:CX203)-LOOKUP('Données projet'!$E$13,$A$3:$A$203,$H$3:$H$203))</f>
        <v>302.54354650449721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399.92909819003523</v>
      </c>
      <c r="DU3" s="60">
        <f>IF('Données projet'!E14&gt;30,$DS$33-$H$33,LOOKUP('Données projet'!$E$14,$A$3:$A$203,DS3:DS203)-LOOKUP('Données projet'!$E$14,$A$3:$A$203,$H$3:$H$203))</f>
        <v>163.7053537268381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360.49030729679129</v>
      </c>
      <c r="EP3" s="60">
        <f>IF('Données projet'!E15&gt;30,$EN$33-$H$33,LOOKUP('Données projet'!$E$15,$A$3:$A$203,EN3:EN203)-LOOKUP('Données projet'!$E$15,$A$3:$A$203,$H$3:$H$203))</f>
        <v>159.6134369231965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274.38315511766132</v>
      </c>
      <c r="FK3" s="60">
        <f>IF('Données projet'!E16&gt;30,$FI$33-$H$33,LOOKUP('Données projet'!$E$16,$A$3:$A$203,FI3:FI203)-LOOKUP('Données projet'!$E$16,$A$3:$A$203,$H$3:$H$203))</f>
        <v>255.96663040027175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256.66666666666669</v>
      </c>
      <c r="GE3" s="60">
        <f ca="1">AVERAGE(OFFSET($GD$3,0,0,'Données projet'!$E$17+1,1))-AVERAGE(OFFSET($H$3,0,0,'Données projet'!$E$17+1,1))</f>
        <v>302.15505558308411</v>
      </c>
      <c r="GF3" s="60">
        <f>IF('Données projet'!E17&gt;30,$GD$33-$H$33,LOOKUP('Données projet'!$E$17,$A$3:$A$203,GD3:GD203)-LOOKUP('Données projet'!$E$17,$A$3:$A$203,$H$3:$H$203))</f>
        <v>197.15142751137051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260.72987866106189</v>
      </c>
      <c r="S4" s="60">
        <f ca="1">AVERAGE(OFFSET($R$3,0,0,'Données projet'!$E$9+1,1))-AVERAGE(OFFSET($H$3,0,0,'Données projet'!$E$9+1,1))</f>
        <v>510.5342913385627</v>
      </c>
      <c r="T4" s="60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0.99746715073179792</v>
      </c>
      <c r="AK4" s="14">
        <f>EXP(-1.0587+0.8836*LN(AJ4)+0.284)</f>
        <v>0.45981048445793882</v>
      </c>
      <c r="AL4" s="22">
        <f t="shared" ref="AL4:AL67" si="4">(AJ4+AK4)*0.475*44/12</f>
        <v>2.5380918812887914</v>
      </c>
      <c r="AM4" s="60">
        <f t="shared" ref="AM4:AM67" si="5">AL4+(AD4+AE4)*44/12</f>
        <v>260.42698077017764</v>
      </c>
      <c r="AN4" s="60">
        <f ca="1">AVERAGE(OFFSET($AM$3,0,0,'Données projet'!$E$10+1,1))-AVERAGE(OFFSET($H$3,0,0,'Données projet'!$E$10+1,1))</f>
        <v>289.19475369871481</v>
      </c>
      <c r="AO4" s="60">
        <f>$AO$3</f>
        <v>283.48738729114024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1.6666666666666667</v>
      </c>
      <c r="BD4" s="13">
        <f>IF('Données projet'!$A$88&gt;35,BD3+BC4-BL3,IF(A4&lt;'Données projet'!$A$88,$BA$205^A4,IF(A4='Données projet'!$A$88,'Données projet'!$B$88,BD3+BC4-BL3)))</f>
        <v>1.2393557915292854</v>
      </c>
      <c r="BE4" s="14">
        <f>BD4*VLOOKUP('Données projet'!$B$11,Paramètres!$A$1:$I$89,3,0)*VLOOKUP('Données projet'!$B$11,Paramètres!$A$1:$I$89,5,0)</f>
        <v>0.83135986495784464</v>
      </c>
      <c r="BF4" s="14">
        <f>EXP(-1.0587+0.8836*LN(BE4)+0.284)</f>
        <v>0.39145124028760103</v>
      </c>
      <c r="BG4" s="22">
        <f t="shared" ref="BG4:BG67" si="7">(BE4+BF4)*0.475*44/12</f>
        <v>2.1297293416358181</v>
      </c>
      <c r="BH4" s="60">
        <f t="shared" ref="BH4:BH67" si="8">BG4+(AY4+AZ4)*44/12</f>
        <v>260.01861823052468</v>
      </c>
      <c r="BI4" s="60">
        <f ca="1">AVERAGE(OFFSET($BH$3,0,0,'Données projet'!$E$11+1,1))-AVERAGE(OFFSET($H$3,0,0,'Données projet'!$E$11+1,1))</f>
        <v>243.09463198616982</v>
      </c>
      <c r="BJ4" s="60">
        <f>$BJ$3</f>
        <v>171.50445439470928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0">
        <f t="shared" ref="CC4:CC67" si="11">CB4+(BT4+BU4)*44/12</f>
        <v>260.91846807295349</v>
      </c>
      <c r="CD4" s="60">
        <f ca="1">AVERAGE(OFFSET($CC$3,0,0,'Données projet'!$E$12+1,1))-AVERAGE(OFFSET($H$3,0,0,'Données projet'!$E$12+1,1))</f>
        <v>542.70639622812973</v>
      </c>
      <c r="CE4" s="60">
        <f>$CE$3</f>
        <v>294.45557293177131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6.0588235294117645</v>
      </c>
      <c r="CT4" s="13">
        <f>IF('Données projet'!$A$140&gt;35,CT3+CS4-DB3,IF(A4&lt;'Données projet'!$A$140,$CQ$205^A4,IF(A4='Données projet'!$A$140,'Données projet'!$B$140,CT3+CS4-DB3)))</f>
        <v>1.3134156586844881</v>
      </c>
      <c r="CU4" s="18">
        <f>CT4*VLOOKUP('Données projet'!$B$13,Paramètres!$A$1:$I$89,3,0)*VLOOKUP('Données projet'!$B$13,Paramètres!$A$1:$I$89,5,0)</f>
        <v>0.78542256389332388</v>
      </c>
      <c r="CV4" s="14">
        <f>EXP(-1.0587+0.8836*LN(CU4)+0.284)</f>
        <v>0.3722763145534399</v>
      </c>
      <c r="CW4" s="22">
        <f t="shared" ref="CW4:CW67" si="13">(CU4+CV4)*0.475*44/12</f>
        <v>2.0163255466281131</v>
      </c>
      <c r="CX4" s="60">
        <f t="shared" ref="CX4:CX67" si="14">CW4+(CO4+CP4)*44/12</f>
        <v>259.905214435517</v>
      </c>
      <c r="CY4" s="60">
        <f ca="1">AVERAGE(OFFSET($CX$3,0,0,'Données projet'!$E$13+1,1))-AVERAGE(OFFSET($H$3,0,0,'Données projet'!$E$13+1,1))</f>
        <v>329.68364686090933</v>
      </c>
      <c r="CZ4" s="60">
        <f>$CZ$3</f>
        <v>302.54354650449721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1.4</v>
      </c>
      <c r="DO4" s="13">
        <f>IF('Données projet'!$A$166&gt;35,DO3+DN4-DW3,IF(A4&lt;'Données projet'!$A$166,$DL$205^A4,IF(A4='Données projet'!$A$166,'Données projet'!$B$166,DO3+DN4-DW3)))</f>
        <v>1.1812937373976771</v>
      </c>
      <c r="DP4" s="18">
        <f>DO4*VLOOKUP('Données projet'!$B$14,Paramètres!$A$1:$I$89,3,0)*VLOOKUP('Données projet'!$B$14,Paramètres!$A$1:$I$89,5,0)</f>
        <v>0.55284546910211285</v>
      </c>
      <c r="DQ4" s="14">
        <f>EXP(-1.0587+0.8836*LN(DP4)+0.284)</f>
        <v>0.27297114564908254</v>
      </c>
      <c r="DR4" s="22">
        <f t="shared" ref="DR4:DR67" si="16">(DP4+DQ4)*0.475*44/12</f>
        <v>1.4382972706916652</v>
      </c>
      <c r="DS4" s="60">
        <f t="shared" ref="DS4:DS67" si="17">DR4+(DJ4+DK4)*44/12</f>
        <v>259.32718615958055</v>
      </c>
      <c r="DT4" s="60">
        <f ca="1">AVERAGE(OFFSET($DS$3,0,0,'Données projet'!$E$14+1,1))-AVERAGE(OFFSET($H$3,0,0,'Données projet'!$E$14+1,1))</f>
        <v>399.92909819003523</v>
      </c>
      <c r="DU4" s="60">
        <f>$DU$3</f>
        <v>163.7053537268381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1.2</v>
      </c>
      <c r="EJ4" s="13">
        <f>IF('Données projet'!$A$192&gt;35,EJ3+EI4-ER3,IF(A4&lt;'Données projet'!$A$192,$EG$205^A4,IF(A4='Données projet'!$A$192,'Données projet'!$B$192,EJ3+EI4-ER3)))</f>
        <v>1.1457367676485573</v>
      </c>
      <c r="EK4" s="18">
        <f>EJ4*VLOOKUP('Données projet'!$B$15,Paramètres!$A$1:$I$89,3,0)*VLOOKUP('Données projet'!$B$15,Paramètres!$A$1:$I$89,5,0)</f>
        <v>1.161777082395637</v>
      </c>
      <c r="EL4" s="14">
        <f>EXP(-1.0587+0.8836*LN(EK4)+0.284)</f>
        <v>0.52613182870286601</v>
      </c>
      <c r="EM4" s="22">
        <f t="shared" ref="EM4:EM67" si="19">(EK4+EL4)*0.475*44/12</f>
        <v>2.9397746868298928</v>
      </c>
      <c r="EN4" s="60">
        <f t="shared" ref="EN4:EN67" si="20">EM4+(EE4+EF4)*44/12</f>
        <v>260.82866357571874</v>
      </c>
      <c r="EO4" s="60">
        <f ca="1">AVERAGE(OFFSET($EN$3,0,0,'Données projet'!$E$15+1,1))-AVERAGE(OFFSET($H$3,0,0,'Données projet'!$E$15+1,1))</f>
        <v>360.49030729679129</v>
      </c>
      <c r="EP4" s="60">
        <f>$EP$3</f>
        <v>159.6134369231965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0.59333333333333338</v>
      </c>
      <c r="FE4" s="13">
        <f>IF('Données projet'!$A$218&gt;35,FE3+FD4-FM3,IF(A4&lt;'Données projet'!$A$218,$FB$205^A4,IF(A4='Données projet'!$A$218,'Données projet'!$B$218,FE3+FD4-FM3)))</f>
        <v>1.156891598310152</v>
      </c>
      <c r="FF4" s="18">
        <f>FE4*VLOOKUP('Données projet'!$B$16,Paramètres!$A$1:$I$89,3,0)*VLOOKUP('Données projet'!$B$16,Paramètres!$A$1:$I$89,5,0)</f>
        <v>1.010660500283749</v>
      </c>
      <c r="FG4" s="14">
        <f>EXP(-1.0587+0.8836*LN(FF4)+0.284)</f>
        <v>0.46518028592733834</v>
      </c>
      <c r="FH4" s="22">
        <f t="shared" ref="FH4:FH67" si="22">(FF4+FG4)*0.475*44/12</f>
        <v>2.5704227026509772</v>
      </c>
      <c r="FI4" s="60">
        <f t="shared" ref="FI4:FI67" si="23">FH4+(EZ4+FA4)*44/12</f>
        <v>260.45931159153986</v>
      </c>
      <c r="FJ4" s="60">
        <f ca="1">AVERAGE(OFFSET($FI$3,0,0,'Données projet'!$E$16+1,1))-AVERAGE(OFFSET($H$3,0,0,'Données projet'!$E$16+1,1))</f>
        <v>274.38315511766132</v>
      </c>
      <c r="FK4" s="60">
        <f>$FK$3</f>
        <v>255.96663040027175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1.4957264957264955</v>
      </c>
      <c r="FZ4" s="13">
        <f>IF('Données projet'!$A$244&gt;35,FZ3+FY4-GH3,IF(A4&lt;'Données projet'!$A$244,$FW$205^A4,IF(A4='Données projet'!$A$244,'Données projet'!$B$244,FZ3+FY4-GH3)))</f>
        <v>1.2304469565436837</v>
      </c>
      <c r="GA4" s="18">
        <f>FZ4*VLOOKUP('Données projet'!$B$17,Paramètres!$A$1:$I$89,3,0)*VLOOKUP('Données projet'!$B$17,Paramètres!$A$1:$I$89,5,0)</f>
        <v>1.1708933238469694</v>
      </c>
      <c r="GB4" s="14">
        <f>EXP(-1.0587+0.8836*LN(GA4)+0.284)</f>
        <v>0.52977807073540206</v>
      </c>
      <c r="GC4" s="22">
        <f t="shared" ref="GC4:GC67" si="25">(GA4+GB4)*0.475*44/12</f>
        <v>2.9620026788976301</v>
      </c>
      <c r="GD4" s="60">
        <f t="shared" ref="GD4:GD67" si="26">GC4+(FU4+FV4)*44/12</f>
        <v>260.8508915677865</v>
      </c>
      <c r="GE4" s="60">
        <f ca="1">AVERAGE(OFFSET($GD$3,0,0,'Données projet'!$E$17+1,1))-AVERAGE(OFFSET($H$3,0,0,'Données projet'!$E$17+1,1))</f>
        <v>302.15505558308411</v>
      </c>
      <c r="GF4" s="60">
        <f>$GF$3</f>
        <v>197.15142751137051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262.60472488787678</v>
      </c>
      <c r="S5" s="60">
        <f ca="1">AVERAGE(OFFSET($R$3,0,0,'Données projet'!$E$9+1,1))-AVERAGE(OFFSET($H$3,0,0,'Données projet'!$E$9+1,1))</f>
        <v>510.5342913385627</v>
      </c>
      <c r="T5" s="60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1.2755650215243732</v>
      </c>
      <c r="AK5" s="14">
        <f t="shared" ref="AK5:AK68" si="35">EXP(-1.0587+0.8836*LN(AJ5)+0.284)</f>
        <v>0.57141400910743001</v>
      </c>
      <c r="AL5" s="22">
        <f t="shared" si="4"/>
        <v>3.2168218116837237</v>
      </c>
      <c r="AM5" s="60">
        <f t="shared" si="5"/>
        <v>262.32793292279484</v>
      </c>
      <c r="AN5" s="60">
        <f ca="1">AVERAGE(OFFSET($AM$3,0,0,'Données projet'!$E$10+1,1))-AVERAGE(OFFSET($H$3,0,0,'Données projet'!$E$10+1,1))</f>
        <v>289.19475369871481</v>
      </c>
      <c r="AO5" s="60">
        <f t="shared" ref="AO5:AO68" si="36">$AO$3</f>
        <v>283.48738729114024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1.6666666666666667</v>
      </c>
      <c r="BD5" s="13">
        <f>IF('Données projet'!$A$88&gt;35,BD4+BC5-BL4,IF(A5&lt;'Données projet'!$A$88,$BA$205^A5,IF(A5='Données projet'!$A$88,'Données projet'!$B$88,BD4+BC5-BL4)))</f>
        <v>1.5360027779971817</v>
      </c>
      <c r="BE5" s="14">
        <f>BD5*VLOOKUP('Données projet'!$B$11,Paramètres!$A$1:$I$89,3,0)*VLOOKUP('Données projet'!$B$11,Paramètres!$A$1:$I$89,5,0)</f>
        <v>1.0303506634805095</v>
      </c>
      <c r="BF5" s="14">
        <f t="shared" ref="BF5:BF68" si="37">EXP(-1.0587+0.8836*LN(BE5)+0.284)</f>
        <v>0.47317921512097622</v>
      </c>
      <c r="BG5" s="22">
        <f t="shared" si="7"/>
        <v>2.6186478718975876</v>
      </c>
      <c r="BH5" s="60">
        <f t="shared" si="8"/>
        <v>261.72975898300871</v>
      </c>
      <c r="BI5" s="60">
        <f ca="1">AVERAGE(OFFSET($BH$3,0,0,'Données projet'!$E$11+1,1))-AVERAGE(OFFSET($H$3,0,0,'Données projet'!$E$11+1,1))</f>
        <v>243.09463198616982</v>
      </c>
      <c r="BJ5" s="60">
        <f t="shared" ref="BJ5:BJ68" si="38">$BJ$3</f>
        <v>171.50445439470928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0">
        <f t="shared" si="11"/>
        <v>262.83679073941994</v>
      </c>
      <c r="CD5" s="60">
        <f ca="1">AVERAGE(OFFSET($CC$3,0,0,'Données projet'!$E$12+1,1))-AVERAGE(OFFSET($H$3,0,0,'Données projet'!$E$12+1,1))</f>
        <v>542.70639622812973</v>
      </c>
      <c r="CE5" s="60">
        <f t="shared" ref="CE5:CE68" si="40">$CE$3</f>
        <v>294.45557293177131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6.0588235294117645</v>
      </c>
      <c r="CT5" s="13">
        <f>IF('Données projet'!$A$140&gt;35,CT4+CS5-DB4,IF(A5&lt;'Données projet'!$A$140,$CQ$205^A5,IF(A5='Données projet'!$A$140,'Données projet'!$B$140,CT4+CS5-DB4)))</f>
        <v>1.7250606924776077</v>
      </c>
      <c r="CU5" s="18">
        <f>CT5*VLOOKUP('Données projet'!$B$13,Paramètres!$A$1:$I$89,3,0)*VLOOKUP('Données projet'!$B$13,Paramètres!$A$1:$I$89,5,0)</f>
        <v>1.0315862941016096</v>
      </c>
      <c r="CV5" s="14">
        <f t="shared" ref="CV5:CV68" si="41">EXP(-1.0587+0.8836*LN(CU5)+0.284)</f>
        <v>0.47368058088508075</v>
      </c>
      <c r="CW5" s="22">
        <f t="shared" si="13"/>
        <v>2.621673140601819</v>
      </c>
      <c r="CX5" s="60">
        <f t="shared" si="14"/>
        <v>261.73278425171299</v>
      </c>
      <c r="CY5" s="60">
        <f ca="1">AVERAGE(OFFSET($CX$3,0,0,'Données projet'!$E$13+1,1))-AVERAGE(OFFSET($H$3,0,0,'Données projet'!$E$13+1,1))</f>
        <v>329.68364686090933</v>
      </c>
      <c r="CZ5" s="60">
        <f t="shared" ref="CZ5:CZ68" si="42">$CZ$3</f>
        <v>302.54354650449721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1.4</v>
      </c>
      <c r="DO5" s="13">
        <f>IF('Données projet'!$A$166&gt;35,DO4+DN5-DW4,IF(A5&lt;'Données projet'!$A$166,$DL$205^A5,IF(A5='Données projet'!$A$166,'Données projet'!$B$166,DO4+DN5-DW4)))</f>
        <v>1.395454894014972</v>
      </c>
      <c r="DP5" s="18">
        <f>DO5*VLOOKUP('Données projet'!$B$14,Paramètres!$A$1:$I$89,3,0)*VLOOKUP('Données projet'!$B$14,Paramètres!$A$1:$I$89,5,0)</f>
        <v>0.65307289039900684</v>
      </c>
      <c r="DQ5" s="14">
        <f t="shared" ref="DQ5:DQ68" si="43">EXP(-1.0587+0.8836*LN(DP5)+0.284)</f>
        <v>0.31626576584246652</v>
      </c>
      <c r="DR5" s="22">
        <f t="shared" si="16"/>
        <v>1.6882648262872328</v>
      </c>
      <c r="DS5" s="60">
        <f t="shared" si="17"/>
        <v>260.79937593739839</v>
      </c>
      <c r="DT5" s="60">
        <f ca="1">AVERAGE(OFFSET($DS$3,0,0,'Données projet'!$E$14+1,1))-AVERAGE(OFFSET($H$3,0,0,'Données projet'!$E$14+1,1))</f>
        <v>399.92909819003523</v>
      </c>
      <c r="DU5" s="60">
        <f t="shared" ref="DU5:DU68" si="44">$DU$3</f>
        <v>163.7053537268381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1.2</v>
      </c>
      <c r="EJ5" s="13">
        <f>IF('Données projet'!$A$192&gt;35,EJ4+EI5-ER4,IF(A5&lt;'Données projet'!$A$192,$EG$205^A5,IF(A5='Données projet'!$A$192,'Données projet'!$B$192,EJ4+EI5-ER4)))</f>
        <v>1.312712740741764</v>
      </c>
      <c r="EK5" s="18">
        <f>EJ5*VLOOKUP('Données projet'!$B$15,Paramètres!$A$1:$I$89,3,0)*VLOOKUP('Données projet'!$B$15,Paramètres!$A$1:$I$89,5,0)</f>
        <v>1.3310907191121488</v>
      </c>
      <c r="EL5" s="14">
        <f t="shared" ref="EL5:EL68" si="45">EXP(-1.0587+0.8836*LN(EK5)+0.284)</f>
        <v>0.59333770733536928</v>
      </c>
      <c r="EM5" s="22">
        <f t="shared" si="19"/>
        <v>3.3517128427294267</v>
      </c>
      <c r="EN5" s="60">
        <f t="shared" si="20"/>
        <v>262.4628239538406</v>
      </c>
      <c r="EO5" s="60">
        <f ca="1">AVERAGE(OFFSET($EN$3,0,0,'Données projet'!$E$15+1,1))-AVERAGE(OFFSET($H$3,0,0,'Données projet'!$E$15+1,1))</f>
        <v>360.49030729679129</v>
      </c>
      <c r="EP5" s="60">
        <f t="shared" ref="EP5:EP68" si="46">$EP$3</f>
        <v>159.6134369231965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0.59333333333333338</v>
      </c>
      <c r="FE5" s="13">
        <f>IF('Données projet'!$A$218&gt;35,FE4+FD5-FM4,IF(A5&lt;'Données projet'!$A$218,$FB$205^A5,IF(A5='Données projet'!$A$218,'Données projet'!$B$218,FE4+FD5-FM4)))</f>
        <v>1.338398170240618</v>
      </c>
      <c r="FF5" s="18">
        <f>FE5*VLOOKUP('Données projet'!$B$16,Paramètres!$A$1:$I$89,3,0)*VLOOKUP('Données projet'!$B$16,Paramètres!$A$1:$I$89,5,0)</f>
        <v>1.1692246415222041</v>
      </c>
      <c r="FG5" s="14">
        <f t="shared" ref="FG5:FG68" si="47">EXP(-1.0587+0.8836*LN(FF5)+0.284)</f>
        <v>0.52911089220877106</v>
      </c>
      <c r="FH5" s="22">
        <f t="shared" si="22"/>
        <v>2.9579343879147815</v>
      </c>
      <c r="FI5" s="60">
        <f t="shared" si="23"/>
        <v>262.06904549902595</v>
      </c>
      <c r="FJ5" s="60">
        <f ca="1">AVERAGE(OFFSET($FI$3,0,0,'Données projet'!$E$16+1,1))-AVERAGE(OFFSET($H$3,0,0,'Données projet'!$E$16+1,1))</f>
        <v>274.38315511766132</v>
      </c>
      <c r="FK5" s="60">
        <f t="shared" ref="FK5:FK68" si="48">$FK$3</f>
        <v>255.96663040027175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1.4957264957264955</v>
      </c>
      <c r="FZ5" s="13">
        <f>IF('Données projet'!$A$244&gt;35,FZ4+FY5-GH4,IF(A5&lt;'Données projet'!$A$244,$FW$205^A5,IF(A5='Données projet'!$A$244,'Données projet'!$B$244,FZ4+FY5-GH4)))</f>
        <v>1.5139997128676139</v>
      </c>
      <c r="GA5" s="18">
        <f>FZ5*VLOOKUP('Données projet'!$B$17,Paramètres!$A$1:$I$89,3,0)*VLOOKUP('Données projet'!$B$17,Paramètres!$A$1:$I$89,5,0)</f>
        <v>1.4407221267648214</v>
      </c>
      <c r="GB5" s="14">
        <f t="shared" ref="GB5:GB68" si="49">EXP(-1.0587+0.8836*LN(GA5)+0.284)</f>
        <v>0.6363170389739955</v>
      </c>
      <c r="GC5" s="22">
        <f t="shared" si="25"/>
        <v>3.6175098803284391</v>
      </c>
      <c r="GD5" s="60">
        <f t="shared" si="26"/>
        <v>262.72862099143958</v>
      </c>
      <c r="GE5" s="60">
        <f ca="1">AVERAGE(OFFSET($GD$3,0,0,'Données projet'!$E$17+1,1))-AVERAGE(OFFSET($H$3,0,0,'Données projet'!$E$17+1,1))</f>
        <v>302.15505558308411</v>
      </c>
      <c r="GF5" s="60">
        <f t="shared" ref="GF5:GF68" si="50">$GF$3</f>
        <v>197.15142751137051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264.63006022433916</v>
      </c>
      <c r="S6" s="60">
        <f ca="1">AVERAGE(OFFSET($R$3,0,0,'Données projet'!$E$9+1,1))-AVERAGE(OFFSET($H$3,0,0,'Données projet'!$E$9+1,1))</f>
        <v>510.5342913385627</v>
      </c>
      <c r="T6" s="60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1.6311977020423858</v>
      </c>
      <c r="AK6" s="14">
        <f t="shared" si="35"/>
        <v>0.71010553443370616</v>
      </c>
      <c r="AL6" s="22">
        <f t="shared" si="4"/>
        <v>4.0777698035291934</v>
      </c>
      <c r="AM6" s="60">
        <f t="shared" si="5"/>
        <v>264.41110313686249</v>
      </c>
      <c r="AN6" s="60">
        <f ca="1">AVERAGE(OFFSET($AM$3,0,0,'Données projet'!$E$10+1,1))-AVERAGE(OFFSET($H$3,0,0,'Données projet'!$E$10+1,1))</f>
        <v>289.19475369871481</v>
      </c>
      <c r="AO6" s="60">
        <f t="shared" si="36"/>
        <v>283.48738729114024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1.6666666666666667</v>
      </c>
      <c r="BD6" s="13">
        <f>IF('Données projet'!$A$88&gt;35,BD5+BC6-BL5,IF(A6&lt;'Données projet'!$A$88,$BA$205^A6,IF(A6='Données projet'!$A$88,'Données projet'!$B$88,BD5+BC6-BL5)))</f>
        <v>1.9036539387158784</v>
      </c>
      <c r="BE6" s="14">
        <f>BD6*VLOOKUP('Données projet'!$B$11,Paramètres!$A$1:$I$89,3,0)*VLOOKUP('Données projet'!$B$11,Paramètres!$A$1:$I$89,5,0)</f>
        <v>1.2769710620906112</v>
      </c>
      <c r="BF6" s="14">
        <f t="shared" si="37"/>
        <v>0.57197052041016339</v>
      </c>
      <c r="BG6" s="22">
        <f t="shared" si="7"/>
        <v>3.2202399228555159</v>
      </c>
      <c r="BH6" s="60">
        <f t="shared" si="8"/>
        <v>263.55357325618883</v>
      </c>
      <c r="BI6" s="60">
        <f ca="1">AVERAGE(OFFSET($BH$3,0,0,'Données projet'!$E$11+1,1))-AVERAGE(OFFSET($H$3,0,0,'Données projet'!$E$11+1,1))</f>
        <v>243.09463198616982</v>
      </c>
      <c r="BJ6" s="60">
        <f t="shared" si="38"/>
        <v>171.50445439470928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0">
        <f t="shared" si="11"/>
        <v>264.91566130982284</v>
      </c>
      <c r="CD6" s="60">
        <f ca="1">AVERAGE(OFFSET($CC$3,0,0,'Données projet'!$E$12+1,1))-AVERAGE(OFFSET($H$3,0,0,'Données projet'!$E$12+1,1))</f>
        <v>542.70639622812973</v>
      </c>
      <c r="CE6" s="60">
        <f t="shared" si="40"/>
        <v>294.45557293177131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6.0588235294117645</v>
      </c>
      <c r="CT6" s="13">
        <f>IF('Données projet'!$A$140&gt;35,CT5+CS6-DB5,IF(A6&lt;'Données projet'!$A$140,$CQ$205^A6,IF(A6='Données projet'!$A$140,'Données projet'!$B$140,CT5+CS6-DB5)))</f>
        <v>2.2657217256811961</v>
      </c>
      <c r="CU6" s="18">
        <f>CT6*VLOOKUP('Données projet'!$B$13,Paramètres!$A$1:$I$89,3,0)*VLOOKUP('Données projet'!$B$13,Paramètres!$A$1:$I$89,5,0)</f>
        <v>1.3549015919573553</v>
      </c>
      <c r="CV6" s="14">
        <f t="shared" si="41"/>
        <v>0.60270633380684457</v>
      </c>
      <c r="CW6" s="22">
        <f t="shared" si="13"/>
        <v>3.4095004707059817</v>
      </c>
      <c r="CX6" s="60">
        <f t="shared" si="14"/>
        <v>263.74283380403932</v>
      </c>
      <c r="CY6" s="60">
        <f ca="1">AVERAGE(OFFSET($CX$3,0,0,'Données projet'!$E$13+1,1))-AVERAGE(OFFSET($H$3,0,0,'Données projet'!$E$13+1,1))</f>
        <v>329.68364686090933</v>
      </c>
      <c r="CZ6" s="60">
        <f t="shared" si="42"/>
        <v>302.54354650449721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1.4</v>
      </c>
      <c r="DO6" s="13">
        <f>IF('Données projet'!$A$166&gt;35,DO5+DN6-DW5,IF(A6&lt;'Données projet'!$A$166,$DL$205^A6,IF(A6='Données projet'!$A$166,'Données projet'!$B$166,DO5+DN6-DW5)))</f>
        <v>1.6484421271208256</v>
      </c>
      <c r="DP6" s="18">
        <f>DO6*VLOOKUP('Données projet'!$B$14,Paramètres!$A$1:$I$89,3,0)*VLOOKUP('Données projet'!$B$14,Paramètres!$A$1:$I$89,5,0)</f>
        <v>0.77147091549254643</v>
      </c>
      <c r="DQ6" s="14">
        <f t="shared" si="43"/>
        <v>0.36642713428952517</v>
      </c>
      <c r="DR6" s="22">
        <f t="shared" si="16"/>
        <v>1.9818391033704412</v>
      </c>
      <c r="DS6" s="60">
        <f t="shared" si="17"/>
        <v>262.31517243670373</v>
      </c>
      <c r="DT6" s="60">
        <f ca="1">AVERAGE(OFFSET($DS$3,0,0,'Données projet'!$E$14+1,1))-AVERAGE(OFFSET($H$3,0,0,'Données projet'!$E$14+1,1))</f>
        <v>399.92909819003523</v>
      </c>
      <c r="DU6" s="60">
        <f t="shared" si="44"/>
        <v>163.7053537268381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1.2</v>
      </c>
      <c r="EJ6" s="13">
        <f>IF('Données projet'!$A$192&gt;35,EJ5+EI6-ER5,IF(A6&lt;'Données projet'!$A$192,$EG$205^A6,IF(A6='Données projet'!$A$192,'Données projet'!$B$192,EJ5+EI6-ER5)))</f>
        <v>1.5040232524285473</v>
      </c>
      <c r="EK6" s="18">
        <f>EJ6*VLOOKUP('Données projet'!$B$15,Paramètres!$A$1:$I$89,3,0)*VLOOKUP('Données projet'!$B$15,Paramètres!$A$1:$I$89,5,0)</f>
        <v>1.525079577962547</v>
      </c>
      <c r="EL6" s="14">
        <f t="shared" si="45"/>
        <v>0.6691281837366525</v>
      </c>
      <c r="EM6" s="22">
        <f t="shared" si="19"/>
        <v>3.8215785182927724</v>
      </c>
      <c r="EN6" s="60">
        <f t="shared" si="20"/>
        <v>264.15491185162608</v>
      </c>
      <c r="EO6" s="60">
        <f ca="1">AVERAGE(OFFSET($EN$3,0,0,'Données projet'!$E$15+1,1))-AVERAGE(OFFSET($H$3,0,0,'Données projet'!$E$15+1,1))</f>
        <v>360.49030729679129</v>
      </c>
      <c r="EP6" s="60">
        <f t="shared" si="46"/>
        <v>159.6134369231965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0.59333333333333338</v>
      </c>
      <c r="FE6" s="13">
        <f>IF('Données projet'!$A$218&gt;35,FE5+FD6-FM5,IF(A6&lt;'Données projet'!$A$218,$FB$205^A6,IF(A6='Données projet'!$A$218,'Données projet'!$B$218,FE5+FD6-FM5)))</f>
        <v>1.5483815983450515</v>
      </c>
      <c r="FF6" s="18">
        <f>FE6*VLOOKUP('Données projet'!$B$16,Paramètres!$A$1:$I$89,3,0)*VLOOKUP('Données projet'!$B$16,Paramètres!$A$1:$I$89,5,0)</f>
        <v>1.3526661643142373</v>
      </c>
      <c r="FG6" s="14">
        <f t="shared" si="47"/>
        <v>0.60182760259468859</v>
      </c>
      <c r="FH6" s="22">
        <f t="shared" si="22"/>
        <v>3.4040766440330459</v>
      </c>
      <c r="FI6" s="60">
        <f t="shared" si="23"/>
        <v>263.73740997736638</v>
      </c>
      <c r="FJ6" s="60">
        <f ca="1">AVERAGE(OFFSET($FI$3,0,0,'Données projet'!$E$16+1,1))-AVERAGE(OFFSET($H$3,0,0,'Données projet'!$E$16+1,1))</f>
        <v>274.38315511766132</v>
      </c>
      <c r="FK6" s="60">
        <f t="shared" si="48"/>
        <v>255.96663040027175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1.4957264957264955</v>
      </c>
      <c r="FZ6" s="13">
        <f>IF('Données projet'!$A$244&gt;35,FZ5+FY6-GH5,IF(A6&lt;'Données projet'!$A$244,$FW$205^A6,IF(A6='Données projet'!$A$244,'Données projet'!$B$244,FZ5+FY6-GH5)))</f>
        <v>1.8628963389059665</v>
      </c>
      <c r="GA6" s="18">
        <f>FZ6*VLOOKUP('Données projet'!$B$17,Paramètres!$A$1:$I$89,3,0)*VLOOKUP('Données projet'!$B$17,Paramètres!$A$1:$I$89,5,0)</f>
        <v>1.7727321561029179</v>
      </c>
      <c r="GB6" s="14">
        <f t="shared" si="49"/>
        <v>0.76428111402682142</v>
      </c>
      <c r="GC6" s="22">
        <f t="shared" si="25"/>
        <v>4.4186314454759623</v>
      </c>
      <c r="GD6" s="60">
        <f t="shared" si="26"/>
        <v>264.75196477880928</v>
      </c>
      <c r="GE6" s="60">
        <f ca="1">AVERAGE(OFFSET($GD$3,0,0,'Données projet'!$E$17+1,1))-AVERAGE(OFFSET($H$3,0,0,'Données projet'!$E$17+1,1))</f>
        <v>302.15505558308411</v>
      </c>
      <c r="GF6" s="60">
        <f t="shared" si="50"/>
        <v>197.15142751137051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266.84071003350698</v>
      </c>
      <c r="S7" s="60">
        <f ca="1">AVERAGE(OFFSET($R$3,0,0,'Données projet'!$E$9+1,1))-AVERAGE(OFFSET($H$3,0,0,'Données projet'!$E$9+1,1))</f>
        <v>510.5342913385627</v>
      </c>
      <c r="T7" s="60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2.0859822104313781</v>
      </c>
      <c r="AK7" s="14">
        <f t="shared" si="35"/>
        <v>0.88245976121767966</v>
      </c>
      <c r="AL7" s="22">
        <f t="shared" si="4"/>
        <v>5.1700364339554419</v>
      </c>
      <c r="AM7" s="60">
        <f t="shared" si="5"/>
        <v>266.72559198951097</v>
      </c>
      <c r="AN7" s="60">
        <f ca="1">AVERAGE(OFFSET($AM$3,0,0,'Données projet'!$E$10+1,1))-AVERAGE(OFFSET($H$3,0,0,'Données projet'!$E$10+1,1))</f>
        <v>289.19475369871481</v>
      </c>
      <c r="AO7" s="60">
        <f t="shared" si="36"/>
        <v>283.48738729114024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1.6666666666666667</v>
      </c>
      <c r="BD7" s="13">
        <f>IF('Données projet'!$A$88&gt;35,BD6+BC7-BL6,IF(A7&lt;'Données projet'!$A$88,$BA$205^A7,IF(A7='Données projet'!$A$88,'Données projet'!$B$88,BD6+BC7-BL6)))</f>
        <v>2.3593045340150591</v>
      </c>
      <c r="BE7" s="14">
        <f>BD7*VLOOKUP('Données projet'!$B$11,Paramètres!$A$1:$I$89,3,0)*VLOOKUP('Données projet'!$B$11,Paramètres!$A$1:$I$89,5,0)</f>
        <v>1.5826214814173016</v>
      </c>
      <c r="BF7" s="14">
        <f t="shared" si="37"/>
        <v>0.69138767250085487</v>
      </c>
      <c r="BG7" s="22">
        <f t="shared" si="7"/>
        <v>3.9605659430741222</v>
      </c>
      <c r="BH7" s="60">
        <f t="shared" si="8"/>
        <v>265.51612149862967</v>
      </c>
      <c r="BI7" s="60">
        <f ca="1">AVERAGE(OFFSET($BH$3,0,0,'Données projet'!$E$11+1,1))-AVERAGE(OFFSET($H$3,0,0,'Données projet'!$E$11+1,1))</f>
        <v>243.09463198616982</v>
      </c>
      <c r="BJ7" s="60">
        <f t="shared" si="38"/>
        <v>171.50445439470928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0">
        <f t="shared" si="11"/>
        <v>267.19224015869912</v>
      </c>
      <c r="CD7" s="60">
        <f ca="1">AVERAGE(OFFSET($CC$3,0,0,'Données projet'!$E$12+1,1))-AVERAGE(OFFSET($H$3,0,0,'Données projet'!$E$12+1,1))</f>
        <v>542.70639622812973</v>
      </c>
      <c r="CE7" s="60">
        <f t="shared" si="40"/>
        <v>294.45557293177131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6.0588235294117645</v>
      </c>
      <c r="CT7" s="13">
        <f>IF('Données projet'!$A$140&gt;35,CT6+CS7-DB6,IF(A7&lt;'Données projet'!$A$140,$CQ$205^A7,IF(A7='Données projet'!$A$140,'Données projet'!$B$140,CT6+CS7-DB6)))</f>
        <v>2.9758343927313233</v>
      </c>
      <c r="CU7" s="18">
        <f>CT7*VLOOKUP('Données projet'!$B$13,Paramètres!$A$1:$I$89,3,0)*VLOOKUP('Données projet'!$B$13,Paramètres!$A$1:$I$89,5,0)</f>
        <v>1.7795489668533315</v>
      </c>
      <c r="CV7" s="14">
        <f t="shared" si="41"/>
        <v>0.76687738419028983</v>
      </c>
      <c r="CW7" s="22">
        <f t="shared" si="13"/>
        <v>4.4350258947343066</v>
      </c>
      <c r="CX7" s="60">
        <f t="shared" si="14"/>
        <v>265.99058145028982</v>
      </c>
      <c r="CY7" s="60">
        <f ca="1">AVERAGE(OFFSET($CX$3,0,0,'Données projet'!$E$13+1,1))-AVERAGE(OFFSET($H$3,0,0,'Données projet'!$E$13+1,1))</f>
        <v>329.68364686090933</v>
      </c>
      <c r="CZ7" s="60">
        <f t="shared" si="42"/>
        <v>302.54354650449721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1.4</v>
      </c>
      <c r="DO7" s="13">
        <f>IF('Données projet'!$A$166&gt;35,DO6+DN7-DW6,IF(A7&lt;'Données projet'!$A$166,$DL$205^A7,IF(A7='Données projet'!$A$166,'Données projet'!$B$166,DO6+DN7-DW6)))</f>
        <v>1.9472943612303368</v>
      </c>
      <c r="DP7" s="18">
        <f>DO7*VLOOKUP('Données projet'!$B$14,Paramètres!$A$1:$I$89,3,0)*VLOOKUP('Données projet'!$B$14,Paramètres!$A$1:$I$89,5,0)</f>
        <v>0.91133376105579766</v>
      </c>
      <c r="DQ7" s="14">
        <f t="shared" si="43"/>
        <v>0.42454435239289751</v>
      </c>
      <c r="DR7" s="22">
        <f t="shared" si="16"/>
        <v>2.3266543809231437</v>
      </c>
      <c r="DS7" s="60">
        <f t="shared" si="17"/>
        <v>263.88220993647866</v>
      </c>
      <c r="DT7" s="60">
        <f ca="1">AVERAGE(OFFSET($DS$3,0,0,'Données projet'!$E$14+1,1))-AVERAGE(OFFSET($H$3,0,0,'Données projet'!$E$14+1,1))</f>
        <v>399.92909819003523</v>
      </c>
      <c r="DU7" s="60">
        <f t="shared" si="44"/>
        <v>163.7053537268381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1.2</v>
      </c>
      <c r="EJ7" s="13">
        <f>IF('Données projet'!$A$192&gt;35,EJ6+EI7-ER6,IF(A7&lt;'Données projet'!$A$192,$EG$205^A7,IF(A7='Données projet'!$A$192,'Données projet'!$B$192,EJ6+EI7-ER6)))</f>
        <v>1.7232147397057538</v>
      </c>
      <c r="EK7" s="18">
        <f>EJ7*VLOOKUP('Données projet'!$B$15,Paramètres!$A$1:$I$89,3,0)*VLOOKUP('Données projet'!$B$15,Paramètres!$A$1:$I$89,5,0)</f>
        <v>1.7473397460616347</v>
      </c>
      <c r="EL7" s="14">
        <f t="shared" si="45"/>
        <v>0.7545998185105095</v>
      </c>
      <c r="EM7" s="22">
        <f t="shared" si="19"/>
        <v>4.3575447416298188</v>
      </c>
      <c r="EN7" s="60">
        <f t="shared" si="20"/>
        <v>265.91310029718534</v>
      </c>
      <c r="EO7" s="60">
        <f ca="1">AVERAGE(OFFSET($EN$3,0,0,'Données projet'!$E$15+1,1))-AVERAGE(OFFSET($H$3,0,0,'Données projet'!$E$15+1,1))</f>
        <v>360.49030729679129</v>
      </c>
      <c r="EP7" s="60">
        <f t="shared" si="46"/>
        <v>159.6134369231965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0.59333333333333338</v>
      </c>
      <c r="FE7" s="13">
        <f>IF('Données projet'!$A$218&gt;35,FE6+FD7-FM6,IF(A7&lt;'Données projet'!$A$218,$FB$205^A7,IF(A7='Données projet'!$A$218,'Données projet'!$B$218,FE6+FD7-FM6)))</f>
        <v>1.7913096621034343</v>
      </c>
      <c r="FF7" s="18">
        <f>FE7*VLOOKUP('Données projet'!$B$16,Paramètres!$A$1:$I$89,3,0)*VLOOKUP('Données projet'!$B$16,Paramètres!$A$1:$I$89,5,0)</f>
        <v>1.5648881208135603</v>
      </c>
      <c r="FG7" s="14">
        <f t="shared" si="47"/>
        <v>0.6845379079853805</v>
      </c>
      <c r="FH7" s="22">
        <f t="shared" si="22"/>
        <v>3.9177503334914885</v>
      </c>
      <c r="FI7" s="60">
        <f t="shared" si="23"/>
        <v>265.47330588904703</v>
      </c>
      <c r="FJ7" s="60">
        <f ca="1">AVERAGE(OFFSET($FI$3,0,0,'Données projet'!$E$16+1,1))-AVERAGE(OFFSET($H$3,0,0,'Données projet'!$E$16+1,1))</f>
        <v>274.38315511766132</v>
      </c>
      <c r="FK7" s="60">
        <f t="shared" si="48"/>
        <v>255.96663040027175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1.4957264957264955</v>
      </c>
      <c r="FZ7" s="13">
        <f>IF('Données projet'!$A$244&gt;35,FZ6+FY7-GH6,IF(A7&lt;'Données projet'!$A$244,$FW$205^A7,IF(A7='Données projet'!$A$244,'Données projet'!$B$244,FZ6+FY7-GH6)))</f>
        <v>2.2921951305632176</v>
      </c>
      <c r="GA7" s="18">
        <f>FZ7*VLOOKUP('Données projet'!$B$17,Paramètres!$A$1:$I$89,3,0)*VLOOKUP('Données projet'!$B$17,Paramètres!$A$1:$I$89,5,0)</f>
        <v>2.181252886243958</v>
      </c>
      <c r="GB7" s="14">
        <f t="shared" si="49"/>
        <v>0.91797890906697965</v>
      </c>
      <c r="GC7" s="22">
        <f t="shared" si="25"/>
        <v>5.3978287101665492</v>
      </c>
      <c r="GD7" s="60">
        <f t="shared" si="26"/>
        <v>266.95338426572209</v>
      </c>
      <c r="GE7" s="60">
        <f ca="1">AVERAGE(OFFSET($GD$3,0,0,'Données projet'!$E$17+1,1))-AVERAGE(OFFSET($H$3,0,0,'Données projet'!$E$17+1,1))</f>
        <v>302.15505558308411</v>
      </c>
      <c r="GF7" s="60">
        <f t="shared" si="50"/>
        <v>197.15142751137051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269.27958561684324</v>
      </c>
      <c r="S8" s="60">
        <f ca="1">AVERAGE(OFFSET($R$3,0,0,'Données projet'!$E$9+1,1))-AVERAGE(OFFSET($H$3,0,0,'Données projet'!$E$9+1,1))</f>
        <v>510.5342913385627</v>
      </c>
      <c r="T8" s="60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2.6675624768156463</v>
      </c>
      <c r="AK8" s="14">
        <f t="shared" si="35"/>
        <v>1.0966471776471767</v>
      </c>
      <c r="AL8" s="22">
        <f t="shared" si="4"/>
        <v>6.5559984815227494</v>
      </c>
      <c r="AM8" s="60">
        <f t="shared" si="5"/>
        <v>269.33377625930052</v>
      </c>
      <c r="AN8" s="60">
        <f ca="1">AVERAGE(OFFSET($AM$3,0,0,'Données projet'!$E$10+1,1))-AVERAGE(OFFSET($H$3,0,0,'Données projet'!$E$10+1,1))</f>
        <v>289.19475369871481</v>
      </c>
      <c r="AO8" s="60">
        <f t="shared" si="36"/>
        <v>283.48738729114024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1.6666666666666667</v>
      </c>
      <c r="BD8" s="13">
        <f>IF('Données projet'!$A$88&gt;35,BD7+BC8-BL7,IF(A8&lt;'Données projet'!$A$88,$BA$205^A8,IF(A8='Données projet'!$A$88,'Données projet'!$B$88,BD7+BC8-BL7)))</f>
        <v>2.9240177382128656</v>
      </c>
      <c r="BE8" s="14">
        <f>BD8*VLOOKUP('Données projet'!$B$11,Paramètres!$A$1:$I$89,3,0)*VLOOKUP('Données projet'!$B$11,Paramètres!$A$1:$I$89,5,0)</f>
        <v>1.9614310987931902</v>
      </c>
      <c r="BF8" s="14">
        <f t="shared" si="37"/>
        <v>0.83573697704448269</v>
      </c>
      <c r="BG8" s="22">
        <f t="shared" si="7"/>
        <v>4.8717343987506139</v>
      </c>
      <c r="BH8" s="60">
        <f t="shared" si="8"/>
        <v>267.64951217652839</v>
      </c>
      <c r="BI8" s="60">
        <f ca="1">AVERAGE(OFFSET($BH$3,0,0,'Données projet'!$E$11+1,1))-AVERAGE(OFFSET($H$3,0,0,'Données projet'!$E$11+1,1))</f>
        <v>243.09463198616982</v>
      </c>
      <c r="BJ8" s="60">
        <f t="shared" si="38"/>
        <v>171.50445439470928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0">
        <f t="shared" si="11"/>
        <v>269.71231732118514</v>
      </c>
      <c r="CD8" s="60">
        <f ca="1">AVERAGE(OFFSET($CC$3,0,0,'Données projet'!$E$12+1,1))-AVERAGE(OFFSET($H$3,0,0,'Données projet'!$E$12+1,1))</f>
        <v>542.70639622812973</v>
      </c>
      <c r="CE8" s="60">
        <f t="shared" si="40"/>
        <v>294.45557293177131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6.0588235294117645</v>
      </c>
      <c r="CT8" s="13">
        <f>IF('Données projet'!$A$140&gt;35,CT7+CS8-DB7,IF(A8&lt;'Données projet'!$A$140,$CQ$205^A8,IF(A8='Données projet'!$A$140,'Données projet'!$B$140,CT7+CS8-DB7)))</f>
        <v>3.9085074890651645</v>
      </c>
      <c r="CU8" s="18">
        <f>CT8*VLOOKUP('Données projet'!$B$13,Paramètres!$A$1:$I$89,3,0)*VLOOKUP('Données projet'!$B$13,Paramètres!$A$1:$I$89,5,0)</f>
        <v>2.3372874784609685</v>
      </c>
      <c r="CV8" s="14">
        <f t="shared" si="41"/>
        <v>0.97576695215387577</v>
      </c>
      <c r="CW8" s="22">
        <f t="shared" si="13"/>
        <v>5.770236466654187</v>
      </c>
      <c r="CX8" s="60">
        <f t="shared" si="14"/>
        <v>268.54801424443195</v>
      </c>
      <c r="CY8" s="60">
        <f ca="1">AVERAGE(OFFSET($CX$3,0,0,'Données projet'!$E$13+1,1))-AVERAGE(OFFSET($H$3,0,0,'Données projet'!$E$13+1,1))</f>
        <v>329.68364686090933</v>
      </c>
      <c r="CZ8" s="60">
        <f t="shared" si="42"/>
        <v>302.54354650449721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1.4</v>
      </c>
      <c r="DO8" s="13">
        <f>IF('Données projet'!$A$166&gt;35,DO7+DN8-DW7,IF(A8&lt;'Données projet'!$A$166,$DL$205^A8,IF(A8='Données projet'!$A$166,'Données projet'!$B$166,DO7+DN8-DW7)))</f>
        <v>2.3003266337912067</v>
      </c>
      <c r="DP8" s="18">
        <f>DO8*VLOOKUP('Données projet'!$B$14,Paramètres!$A$1:$I$89,3,0)*VLOOKUP('Données projet'!$B$14,Paramètres!$A$1:$I$89,5,0)</f>
        <v>1.0765528646142848</v>
      </c>
      <c r="DQ8" s="14">
        <f t="shared" si="43"/>
        <v>0.49187925860941634</v>
      </c>
      <c r="DR8" s="22">
        <f t="shared" si="16"/>
        <v>2.7316859479479461</v>
      </c>
      <c r="DS8" s="60">
        <f t="shared" si="17"/>
        <v>265.50946372572571</v>
      </c>
      <c r="DT8" s="60">
        <f ca="1">AVERAGE(OFFSET($DS$3,0,0,'Données projet'!$E$14+1,1))-AVERAGE(OFFSET($H$3,0,0,'Données projet'!$E$14+1,1))</f>
        <v>399.92909819003523</v>
      </c>
      <c r="DU8" s="60">
        <f t="shared" si="44"/>
        <v>163.7053537268381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1.2</v>
      </c>
      <c r="EJ8" s="13">
        <f>IF('Données projet'!$A$192&gt;35,EJ7+EI8-ER7,IF(A8&lt;'Données projet'!$A$192,$EG$205^A8,IF(A8='Données projet'!$A$192,'Données projet'!$B$192,EJ7+EI8-ER7)))</f>
        <v>1.9743504858348202</v>
      </c>
      <c r="EK8" s="18">
        <f>EJ8*VLOOKUP('Données projet'!$B$15,Paramètres!$A$1:$I$89,3,0)*VLOOKUP('Données projet'!$B$15,Paramètres!$A$1:$I$89,5,0)</f>
        <v>2.0019913926365076</v>
      </c>
      <c r="EL8" s="14">
        <f t="shared" si="45"/>
        <v>0.85098924232460604</v>
      </c>
      <c r="EM8" s="22">
        <f t="shared" si="19"/>
        <v>4.9689412725572728</v>
      </c>
      <c r="EN8" s="60">
        <f t="shared" si="20"/>
        <v>267.74671905033506</v>
      </c>
      <c r="EO8" s="60">
        <f ca="1">AVERAGE(OFFSET($EN$3,0,0,'Données projet'!$E$15+1,1))-AVERAGE(OFFSET($H$3,0,0,'Données projet'!$E$15+1,1))</f>
        <v>360.49030729679129</v>
      </c>
      <c r="EP8" s="60">
        <f t="shared" si="46"/>
        <v>159.6134369231965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0.59333333333333338</v>
      </c>
      <c r="FE8" s="13">
        <f>IF('Données projet'!$A$218&gt;35,FE7+FD8-FM7,IF(A8&lt;'Données projet'!$A$218,$FB$205^A8,IF(A8='Données projet'!$A$218,'Données projet'!$B$218,FE7+FD8-FM7)))</f>
        <v>2.0723510980592605</v>
      </c>
      <c r="FF8" s="18">
        <f>FE8*VLOOKUP('Données projet'!$B$16,Paramètres!$A$1:$I$89,3,0)*VLOOKUP('Données projet'!$B$16,Paramètres!$A$1:$I$89,5,0)</f>
        <v>1.8104059192645703</v>
      </c>
      <c r="FG8" s="14">
        <f t="shared" si="47"/>
        <v>0.77861524703874885</v>
      </c>
      <c r="FH8" s="22">
        <f t="shared" si="22"/>
        <v>4.5092118646449473</v>
      </c>
      <c r="FI8" s="60">
        <f t="shared" si="23"/>
        <v>267.28698964242272</v>
      </c>
      <c r="FJ8" s="60">
        <f ca="1">AVERAGE(OFFSET($FI$3,0,0,'Données projet'!$E$16+1,1))-AVERAGE(OFFSET($H$3,0,0,'Données projet'!$E$16+1,1))</f>
        <v>274.38315511766132</v>
      </c>
      <c r="FK8" s="60">
        <f t="shared" si="48"/>
        <v>255.96663040027175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1.4957264957264955</v>
      </c>
      <c r="FZ8" s="13">
        <f>IF('Données projet'!$A$244&gt;35,FZ7+FY8-GH7,IF(A8&lt;'Données projet'!$A$244,$FW$205^A8,IF(A8='Données projet'!$A$244,'Données projet'!$B$244,FZ7+FY8-GH7)))</f>
        <v>2.8204245222057627</v>
      </c>
      <c r="GA8" s="18">
        <f>FZ8*VLOOKUP('Données projet'!$B$17,Paramètres!$A$1:$I$89,3,0)*VLOOKUP('Données projet'!$B$17,Paramètres!$A$1:$I$89,5,0)</f>
        <v>2.6839159753310038</v>
      </c>
      <c r="GB8" s="14">
        <f t="shared" si="49"/>
        <v>1.1025855042418715</v>
      </c>
      <c r="GC8" s="22">
        <f t="shared" si="25"/>
        <v>6.5948234102560903</v>
      </c>
      <c r="GD8" s="60">
        <f t="shared" si="26"/>
        <v>269.37260118803385</v>
      </c>
      <c r="GE8" s="60">
        <f ca="1">AVERAGE(OFFSET($GD$3,0,0,'Données projet'!$E$17+1,1))-AVERAGE(OFFSET($H$3,0,0,'Données projet'!$E$17+1,1))</f>
        <v>302.15505558308411</v>
      </c>
      <c r="GF8" s="60">
        <f t="shared" si="50"/>
        <v>197.15142751137051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271.99956744330279</v>
      </c>
      <c r="S9" s="60">
        <f ca="1">AVERAGE(OFFSET($R$3,0,0,'Données projet'!$E$9+1,1))-AVERAGE(OFFSET($H$3,0,0,'Données projet'!$E$9+1,1))</f>
        <v>510.5342913385627</v>
      </c>
      <c r="T9" s="60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3.4112896707030256</v>
      </c>
      <c r="AK9" s="14">
        <f t="shared" si="35"/>
        <v>1.3628213830192535</v>
      </c>
      <c r="AL9" s="22">
        <f t="shared" si="4"/>
        <v>8.3149100852329703</v>
      </c>
      <c r="AM9" s="60">
        <f t="shared" si="5"/>
        <v>272.31491008523295</v>
      </c>
      <c r="AN9" s="60">
        <f ca="1">AVERAGE(OFFSET($AM$3,0,0,'Données projet'!$E$10+1,1))-AVERAGE(OFFSET($H$3,0,0,'Données projet'!$E$10+1,1))</f>
        <v>289.19475369871481</v>
      </c>
      <c r="AO9" s="60">
        <f t="shared" si="36"/>
        <v>283.48738729114024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1.6666666666666667</v>
      </c>
      <c r="BD9" s="13">
        <f>IF('Données projet'!$A$88&gt;35,BD8+BC9-BL8,IF(A9&lt;'Données projet'!$A$88,$BA$205^A9,IF(A9='Données projet'!$A$88,'Données projet'!$B$88,BD8+BC9-BL8)))</f>
        <v>3.623898318388477</v>
      </c>
      <c r="BE9" s="14">
        <f>BD9*VLOOKUP('Données projet'!$B$11,Paramètres!$A$1:$I$89,3,0)*VLOOKUP('Données projet'!$B$11,Paramètres!$A$1:$I$89,5,0)</f>
        <v>2.4309109919749905</v>
      </c>
      <c r="BF9" s="14">
        <f t="shared" si="37"/>
        <v>1.0102238188208172</v>
      </c>
      <c r="BG9" s="22">
        <f t="shared" si="7"/>
        <v>5.993309795469365</v>
      </c>
      <c r="BH9" s="60">
        <f t="shared" si="8"/>
        <v>269.99330979546937</v>
      </c>
      <c r="BI9" s="60">
        <f ca="1">AVERAGE(OFFSET($BH$3,0,0,'Données projet'!$E$11+1,1))-AVERAGE(OFFSET($H$3,0,0,'Données projet'!$E$11+1,1))</f>
        <v>243.09463198616982</v>
      </c>
      <c r="BJ9" s="60">
        <f t="shared" si="38"/>
        <v>171.50445439470928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0">
        <f t="shared" si="11"/>
        <v>272.53232269292647</v>
      </c>
      <c r="CD9" s="60">
        <f ca="1">AVERAGE(OFFSET($CC$3,0,0,'Données projet'!$E$12+1,1))-AVERAGE(OFFSET($H$3,0,0,'Données projet'!$E$12+1,1))</f>
        <v>542.70639622812973</v>
      </c>
      <c r="CE9" s="60">
        <f t="shared" si="40"/>
        <v>294.45557293177131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6.0588235294117645</v>
      </c>
      <c r="CT9" s="13">
        <f>IF('Données projet'!$A$140&gt;35,CT8+CS9-DB8,IF(A9&lt;'Données projet'!$A$140,$CQ$205^A9,IF(A9='Données projet'!$A$140,'Données projet'!$B$140,CT8+CS9-DB8)))</f>
        <v>5.1334949382237776</v>
      </c>
      <c r="CU9" s="18">
        <f>CT9*VLOOKUP('Données projet'!$B$13,Paramètres!$A$1:$I$89,3,0)*VLOOKUP('Données projet'!$B$13,Paramètres!$A$1:$I$89,5,0)</f>
        <v>3.0698299730578196</v>
      </c>
      <c r="CV9" s="14">
        <f t="shared" si="41"/>
        <v>1.2415559052128844</v>
      </c>
      <c r="CW9" s="22">
        <f t="shared" si="13"/>
        <v>7.5089970713214749</v>
      </c>
      <c r="CX9" s="60">
        <f t="shared" si="14"/>
        <v>271.50899707132146</v>
      </c>
      <c r="CY9" s="60">
        <f ca="1">AVERAGE(OFFSET($CX$3,0,0,'Données projet'!$E$13+1,1))-AVERAGE(OFFSET($H$3,0,0,'Données projet'!$E$13+1,1))</f>
        <v>329.68364686090933</v>
      </c>
      <c r="CZ9" s="60">
        <f t="shared" si="42"/>
        <v>302.54354650449721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1.4</v>
      </c>
      <c r="DO9" s="13">
        <f>IF('Données projet'!$A$166&gt;35,DO8+DN9-DW8,IF(A9&lt;'Données projet'!$A$166,$DL$205^A9,IF(A9='Données projet'!$A$166,'Données projet'!$B$166,DO8+DN9-DW8)))</f>
        <v>2.7173614464666325</v>
      </c>
      <c r="DP9" s="18">
        <f>DO9*VLOOKUP('Données projet'!$B$14,Paramètres!$A$1:$I$89,3,0)*VLOOKUP('Données projet'!$B$14,Paramètres!$A$1:$I$89,5,0)</f>
        <v>1.2717251569463841</v>
      </c>
      <c r="DQ9" s="14">
        <f t="shared" si="43"/>
        <v>0.56989382543060962</v>
      </c>
      <c r="DR9" s="22">
        <f t="shared" si="16"/>
        <v>3.2074863943065974</v>
      </c>
      <c r="DS9" s="60">
        <f t="shared" si="17"/>
        <v>267.20748639430661</v>
      </c>
      <c r="DT9" s="60">
        <f ca="1">AVERAGE(OFFSET($DS$3,0,0,'Données projet'!$E$14+1,1))-AVERAGE(OFFSET($H$3,0,0,'Données projet'!$E$14+1,1))</f>
        <v>399.92909819003523</v>
      </c>
      <c r="DU9" s="60">
        <f t="shared" si="44"/>
        <v>163.7053537268381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1.2</v>
      </c>
      <c r="EJ9" s="13">
        <f>IF('Données projet'!$A$192&gt;35,EJ8+EI9-ER8,IF(A9&lt;'Données projet'!$A$192,$EG$205^A9,IF(A9='Données projet'!$A$192,'Données projet'!$B$192,EJ8+EI9-ER8)))</f>
        <v>2.2620859438457455</v>
      </c>
      <c r="EK9" s="18">
        <f>EJ9*VLOOKUP('Données projet'!$B$15,Paramètres!$A$1:$I$89,3,0)*VLOOKUP('Données projet'!$B$15,Paramètres!$A$1:$I$89,5,0)</f>
        <v>2.2937551470595863</v>
      </c>
      <c r="EL9" s="14">
        <f t="shared" si="45"/>
        <v>0.95969104787443238</v>
      </c>
      <c r="EM9" s="22">
        <f t="shared" si="19"/>
        <v>5.6664187895100824</v>
      </c>
      <c r="EN9" s="60">
        <f t="shared" si="20"/>
        <v>269.66641878951009</v>
      </c>
      <c r="EO9" s="60">
        <f ca="1">AVERAGE(OFFSET($EN$3,0,0,'Données projet'!$E$15+1,1))-AVERAGE(OFFSET($H$3,0,0,'Données projet'!$E$15+1,1))</f>
        <v>360.49030729679129</v>
      </c>
      <c r="EP9" s="60">
        <f t="shared" si="46"/>
        <v>159.6134369231965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0.59333333333333338</v>
      </c>
      <c r="FE9" s="13">
        <f>IF('Données projet'!$A$218&gt;35,FE8+FD9-FM8,IF(A9&lt;'Données projet'!$A$218,$FB$205^A9,IF(A9='Données projet'!$A$218,'Données projet'!$B$218,FE8+FD9-FM8)))</f>
        <v>2.3974855740935763</v>
      </c>
      <c r="FF9" s="18">
        <f>FE9*VLOOKUP('Données projet'!$B$16,Paramètres!$A$1:$I$89,3,0)*VLOOKUP('Données projet'!$B$16,Paramètres!$A$1:$I$89,5,0)</f>
        <v>2.0944433975281487</v>
      </c>
      <c r="FG9" s="14">
        <f t="shared" si="47"/>
        <v>0.88562181268441775</v>
      </c>
      <c r="FH9" s="22">
        <f t="shared" si="22"/>
        <v>5.1902802411202194</v>
      </c>
      <c r="FI9" s="60">
        <f t="shared" si="23"/>
        <v>269.19028024112021</v>
      </c>
      <c r="FJ9" s="60">
        <f ca="1">AVERAGE(OFFSET($FI$3,0,0,'Données projet'!$E$16+1,1))-AVERAGE(OFFSET($H$3,0,0,'Données projet'!$E$16+1,1))</f>
        <v>274.38315511766132</v>
      </c>
      <c r="FK9" s="60">
        <f t="shared" si="48"/>
        <v>255.96663040027175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1.4957264957264955</v>
      </c>
      <c r="FZ9" s="13">
        <f>IF('Données projet'!$A$244&gt;35,FZ8+FY9-GH8,IF(A9&lt;'Données projet'!$A$244,$FW$205^A9,IF(A9='Données projet'!$A$244,'Données projet'!$B$244,FZ8+FY9-GH8)))</f>
        <v>3.4703827695092544</v>
      </c>
      <c r="GA9" s="18">
        <f>FZ9*VLOOKUP('Données projet'!$B$17,Paramètres!$A$1:$I$89,3,0)*VLOOKUP('Données projet'!$B$17,Paramètres!$A$1:$I$89,5,0)</f>
        <v>3.3024162434650068</v>
      </c>
      <c r="GB9" s="14">
        <f t="shared" si="49"/>
        <v>1.3243166941601268</v>
      </c>
      <c r="GC9" s="22">
        <f t="shared" si="25"/>
        <v>8.0582265330304406</v>
      </c>
      <c r="GD9" s="60">
        <f t="shared" si="26"/>
        <v>272.05822653303045</v>
      </c>
      <c r="GE9" s="60">
        <f ca="1">AVERAGE(OFFSET($GD$3,0,0,'Données projet'!$E$17+1,1))-AVERAGE(OFFSET($H$3,0,0,'Données projet'!$E$17+1,1))</f>
        <v>302.15505558308411</v>
      </c>
      <c r="GF9" s="60">
        <f t="shared" si="50"/>
        <v>197.15142751137051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275.06582823164507</v>
      </c>
      <c r="S10" s="60">
        <f ca="1">AVERAGE(OFFSET($R$3,0,0,'Données projet'!$E$9+1,1))-AVERAGE(OFFSET($H$3,0,0,'Données projet'!$E$9+1,1))</f>
        <v>510.5342913385627</v>
      </c>
      <c r="T10" s="60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4.3623710104576414</v>
      </c>
      <c r="AK10" s="14">
        <f t="shared" si="35"/>
        <v>1.6936004212396314</v>
      </c>
      <c r="AL10" s="22">
        <f t="shared" si="4"/>
        <v>10.54748357687275</v>
      </c>
      <c r="AM10" s="60">
        <f t="shared" si="5"/>
        <v>275.76970579909499</v>
      </c>
      <c r="AN10" s="60">
        <f ca="1">AVERAGE(OFFSET($AM$3,0,0,'Données projet'!$E$10+1,1))-AVERAGE(OFFSET($H$3,0,0,'Données projet'!$E$10+1,1))</f>
        <v>289.19475369871481</v>
      </c>
      <c r="AO10" s="60">
        <f t="shared" si="36"/>
        <v>283.48738729114024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1.6666666666666667</v>
      </c>
      <c r="BD10" s="13">
        <f>IF('Données projet'!$A$88&gt;35,BD9+BC10-BL9,IF(A10&lt;'Données projet'!$A$88,$BA$205^A10,IF(A10='Données projet'!$A$88,'Données projet'!$B$88,BD9+BC10-BL9)))</f>
        <v>4.4912993688079972</v>
      </c>
      <c r="BE10" s="14">
        <f>BD10*VLOOKUP('Données projet'!$B$11,Paramètres!$A$1:$I$89,3,0)*VLOOKUP('Données projet'!$B$11,Paramètres!$A$1:$I$89,5,0)</f>
        <v>3.0127636165964047</v>
      </c>
      <c r="BF10" s="14">
        <f t="shared" si="37"/>
        <v>1.2211403732810973</v>
      </c>
      <c r="BG10" s="22">
        <f t="shared" si="7"/>
        <v>7.3740494490366499</v>
      </c>
      <c r="BH10" s="60">
        <f t="shared" si="8"/>
        <v>272.59627167125888</v>
      </c>
      <c r="BI10" s="60">
        <f ca="1">AVERAGE(OFFSET($BH$3,0,0,'Données projet'!$E$11+1,1))-AVERAGE(OFFSET($H$3,0,0,'Données projet'!$E$11+1,1))</f>
        <v>243.09463198616982</v>
      </c>
      <c r="BJ10" s="60">
        <f t="shared" si="38"/>
        <v>171.50445439470928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0">
        <f t="shared" si="11"/>
        <v>275.72180581119301</v>
      </c>
      <c r="CD10" s="60">
        <f ca="1">AVERAGE(OFFSET($CC$3,0,0,'Données projet'!$E$12+1,1))-AVERAGE(OFFSET($H$3,0,0,'Données projet'!$E$12+1,1))</f>
        <v>542.70639622812973</v>
      </c>
      <c r="CE10" s="60">
        <f t="shared" si="40"/>
        <v>294.45557293177131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6.0588235294117645</v>
      </c>
      <c r="CT10" s="13">
        <f>IF('Données projet'!$A$140&gt;35,CT9+CS10-DB9,IF(A10&lt;'Données projet'!$A$140,$CQ$205^A10,IF(A10='Données projet'!$A$140,'Données projet'!$B$140,CT9+CS10-DB9)))</f>
        <v>6.742412635640668</v>
      </c>
      <c r="CU10" s="18">
        <f>CT10*VLOOKUP('Données projet'!$B$13,Paramètres!$A$1:$I$89,3,0)*VLOOKUP('Données projet'!$B$13,Paramètres!$A$1:$I$89,5,0)</f>
        <v>4.0319627561131197</v>
      </c>
      <c r="CV10" s="14">
        <f t="shared" si="41"/>
        <v>1.5797430548005489</v>
      </c>
      <c r="CW10" s="22">
        <f t="shared" si="13"/>
        <v>9.7737209540079721</v>
      </c>
      <c r="CX10" s="60">
        <f t="shared" si="14"/>
        <v>274.99594317623018</v>
      </c>
      <c r="CY10" s="60">
        <f ca="1">AVERAGE(OFFSET($CX$3,0,0,'Données projet'!$E$13+1,1))-AVERAGE(OFFSET($H$3,0,0,'Données projet'!$E$13+1,1))</f>
        <v>329.68364686090933</v>
      </c>
      <c r="CZ10" s="60">
        <f t="shared" si="42"/>
        <v>302.54354650449721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1.4</v>
      </c>
      <c r="DO10" s="13">
        <f>IF('Données projet'!$A$166&gt;35,DO9+DN10-DW9,IF(A10&lt;'Données projet'!$A$166,$DL$205^A10,IF(A10='Données projet'!$A$166,'Données projet'!$B$166,DO9+DN10-DW9)))</f>
        <v>3.2100020589569258</v>
      </c>
      <c r="DP10" s="18">
        <f>DO10*VLOOKUP('Données projet'!$B$14,Paramètres!$A$1:$I$89,3,0)*VLOOKUP('Données projet'!$B$14,Paramètres!$A$1:$I$89,5,0)</f>
        <v>1.5022809635918413</v>
      </c>
      <c r="DQ10" s="14">
        <f t="shared" si="43"/>
        <v>0.66028190166446799</v>
      </c>
      <c r="DR10" s="22">
        <f t="shared" si="16"/>
        <v>3.7664636569880714</v>
      </c>
      <c r="DS10" s="60">
        <f t="shared" si="17"/>
        <v>268.98868587921032</v>
      </c>
      <c r="DT10" s="60">
        <f ca="1">AVERAGE(OFFSET($DS$3,0,0,'Données projet'!$E$14+1,1))-AVERAGE(OFFSET($H$3,0,0,'Données projet'!$E$14+1,1))</f>
        <v>399.92909819003523</v>
      </c>
      <c r="DU10" s="60">
        <f t="shared" si="44"/>
        <v>163.7053537268381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1.2</v>
      </c>
      <c r="EJ10" s="13">
        <f>IF('Données projet'!$A$192&gt;35,EJ9+EI10-ER9,IF(A10&lt;'Données projet'!$A$192,$EG$205^A10,IF(A10='Données projet'!$A$192,'Données projet'!$B$192,EJ9+EI10-ER9)))</f>
        <v>2.5917550374450604</v>
      </c>
      <c r="EK10" s="18">
        <f>EJ10*VLOOKUP('Données projet'!$B$15,Paramètres!$A$1:$I$89,3,0)*VLOOKUP('Données projet'!$B$15,Paramètres!$A$1:$I$89,5,0)</f>
        <v>2.6280396079692911</v>
      </c>
      <c r="EL10" s="14">
        <f t="shared" si="45"/>
        <v>1.082277967291873</v>
      </c>
      <c r="EM10" s="22">
        <f t="shared" si="19"/>
        <v>6.4621364435798609</v>
      </c>
      <c r="EN10" s="60">
        <f t="shared" si="20"/>
        <v>271.68435866580211</v>
      </c>
      <c r="EO10" s="60">
        <f ca="1">AVERAGE(OFFSET($EN$3,0,0,'Données projet'!$E$15+1,1))-AVERAGE(OFFSET($H$3,0,0,'Données projet'!$E$15+1,1))</f>
        <v>360.49030729679129</v>
      </c>
      <c r="EP10" s="60">
        <f t="shared" si="46"/>
        <v>159.6134369231965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0.59333333333333338</v>
      </c>
      <c r="FE10" s="13">
        <f>IF('Données projet'!$A$218&gt;35,FE9+FD10-FM9,IF(A10&lt;'Données projet'!$A$218,$FB$205^A10,IF(A10='Données projet'!$A$218,'Données projet'!$B$218,FE9+FD10-FM9)))</f>
        <v>2.7736309177386498</v>
      </c>
      <c r="FF10" s="18">
        <f>FE10*VLOOKUP('Données projet'!$B$16,Paramètres!$A$1:$I$89,3,0)*VLOOKUP('Données projet'!$B$16,Paramètres!$A$1:$I$89,5,0)</f>
        <v>2.4230439697364847</v>
      </c>
      <c r="FG10" s="14">
        <f t="shared" si="47"/>
        <v>1.0073344929802033</v>
      </c>
      <c r="FH10" s="22">
        <f t="shared" si="22"/>
        <v>5.9745758225648977</v>
      </c>
      <c r="FI10" s="60">
        <f t="shared" si="23"/>
        <v>271.1967980447871</v>
      </c>
      <c r="FJ10" s="60">
        <f ca="1">AVERAGE(OFFSET($FI$3,0,0,'Données projet'!$E$16+1,1))-AVERAGE(OFFSET($H$3,0,0,'Données projet'!$E$16+1,1))</f>
        <v>274.38315511766132</v>
      </c>
      <c r="FK10" s="60">
        <f t="shared" si="48"/>
        <v>255.96663040027175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1.4957264957264955</v>
      </c>
      <c r="FZ10" s="13">
        <f>IF('Données projet'!$A$244&gt;35,FZ9+FY10-GH9,IF(A10&lt;'Données projet'!$A$244,$FW$205^A10,IF(A10='Données projet'!$A$244,'Données projet'!$B$244,FZ9+FY10-GH9)))</f>
        <v>4.2701219167843023</v>
      </c>
      <c r="GA10" s="18">
        <f>FZ10*VLOOKUP('Données projet'!$B$17,Paramètres!$A$1:$I$89,3,0)*VLOOKUP('Données projet'!$B$17,Paramètres!$A$1:$I$89,5,0)</f>
        <v>4.0634480160119422</v>
      </c>
      <c r="GB10" s="14">
        <f t="shared" si="49"/>
        <v>1.5906382767449083</v>
      </c>
      <c r="GC10" s="22">
        <f t="shared" si="25"/>
        <v>9.847533626551515</v>
      </c>
      <c r="GD10" s="60">
        <f t="shared" si="26"/>
        <v>275.06975584877375</v>
      </c>
      <c r="GE10" s="60">
        <f ca="1">AVERAGE(OFFSET($GD$3,0,0,'Données projet'!$E$17+1,1))-AVERAGE(OFFSET($H$3,0,0,'Données projet'!$E$17+1,1))</f>
        <v>302.15505558308411</v>
      </c>
      <c r="GF10" s="60">
        <f t="shared" si="50"/>
        <v>197.15142751137051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278.55869888669031</v>
      </c>
      <c r="S11" s="60">
        <f ca="1">AVERAGE(OFFSET($R$3,0,0,'Données projet'!$E$9+1,1))-AVERAGE(OFFSET($H$3,0,0,'Données projet'!$E$9+1,1))</f>
        <v>510.5342913385627</v>
      </c>
      <c r="T11" s="60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5.5786176695335605</v>
      </c>
      <c r="AK11" s="14">
        <f t="shared" si="35"/>
        <v>2.1046649418345189</v>
      </c>
      <c r="AL11" s="22">
        <f t="shared" si="4"/>
        <v>13.381717214799407</v>
      </c>
      <c r="AM11" s="60">
        <f t="shared" si="5"/>
        <v>279.82616165924384</v>
      </c>
      <c r="AN11" s="60">
        <f ca="1">AVERAGE(OFFSET($AM$3,0,0,'Données projet'!$E$10+1,1))-AVERAGE(OFFSET($H$3,0,0,'Données projet'!$E$10+1,1))</f>
        <v>289.19475369871481</v>
      </c>
      <c r="AO11" s="60">
        <f t="shared" si="36"/>
        <v>283.48738729114024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1.6666666666666667</v>
      </c>
      <c r="BD11" s="13">
        <f>IF('Données projet'!$A$88&gt;35,BD10+BC11-BL10,IF(A11&lt;'Données projet'!$A$88,$BA$205^A11,IF(A11='Données projet'!$A$88,'Données projet'!$B$88,BD10+BC11-BL10)))</f>
        <v>5.5663178842240155</v>
      </c>
      <c r="BE11" s="14">
        <f>BD11*VLOOKUP('Données projet'!$B$11,Paramètres!$A$1:$I$89,3,0)*VLOOKUP('Données projet'!$B$11,Paramètres!$A$1:$I$89,5,0)</f>
        <v>3.73388603673747</v>
      </c>
      <c r="BF11" s="14">
        <f t="shared" si="37"/>
        <v>1.4760925088835066</v>
      </c>
      <c r="BG11" s="22">
        <f t="shared" si="7"/>
        <v>9.0740459669565325</v>
      </c>
      <c r="BH11" s="60">
        <f t="shared" si="8"/>
        <v>275.51849041140099</v>
      </c>
      <c r="BI11" s="60">
        <f ca="1">AVERAGE(OFFSET($BH$3,0,0,'Données projet'!$E$11+1,1))-AVERAGE(OFFSET($H$3,0,0,'Données projet'!$E$11+1,1))</f>
        <v>243.09463198616982</v>
      </c>
      <c r="BJ11" s="60">
        <f t="shared" si="38"/>
        <v>171.50445439470928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0">
        <f t="shared" si="11"/>
        <v>279.36649519478675</v>
      </c>
      <c r="CD11" s="60">
        <f ca="1">AVERAGE(OFFSET($CC$3,0,0,'Données projet'!$E$12+1,1))-AVERAGE(OFFSET($H$3,0,0,'Données projet'!$E$12+1,1))</f>
        <v>542.70639622812973</v>
      </c>
      <c r="CE11" s="60">
        <f t="shared" si="40"/>
        <v>294.45557293177131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6.0588235294117645</v>
      </c>
      <c r="CT11" s="13">
        <f>IF('Données projet'!$A$140&gt;35,CT10+CS11-DB10,IF(A11&lt;'Données projet'!$A$140,$CQ$205^A11,IF(A11='Données projet'!$A$140,'Données projet'!$B$140,CT10+CS11-DB10)))</f>
        <v>8.8555903329626044</v>
      </c>
      <c r="CU11" s="18">
        <f>CT11*VLOOKUP('Données projet'!$B$13,Paramètres!$A$1:$I$89,3,0)*VLOOKUP('Données projet'!$B$13,Paramètres!$A$1:$I$89,5,0)</f>
        <v>5.2956430191116386</v>
      </c>
      <c r="CV11" s="14">
        <f t="shared" si="41"/>
        <v>2.0100489303078644</v>
      </c>
      <c r="CW11" s="22">
        <f t="shared" si="13"/>
        <v>12.724080145238965</v>
      </c>
      <c r="CX11" s="60">
        <f t="shared" si="14"/>
        <v>279.16852458968344</v>
      </c>
      <c r="CY11" s="60">
        <f ca="1">AVERAGE(OFFSET($CX$3,0,0,'Données projet'!$E$13+1,1))-AVERAGE(OFFSET($H$3,0,0,'Données projet'!$E$13+1,1))</f>
        <v>329.68364686090933</v>
      </c>
      <c r="CZ11" s="60">
        <f t="shared" si="42"/>
        <v>302.54354650449721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1.4</v>
      </c>
      <c r="DO11" s="13">
        <f>IF('Données projet'!$A$166&gt;35,DO10+DN11-DW10,IF(A11&lt;'Données projet'!$A$166,$DL$205^A11,IF(A11='Données projet'!$A$166,'Données projet'!$B$166,DO10+DN11-DW10)))</f>
        <v>3.7919553292794657</v>
      </c>
      <c r="DP11" s="18">
        <f>DO11*VLOOKUP('Données projet'!$B$14,Paramètres!$A$1:$I$89,3,0)*VLOOKUP('Données projet'!$B$14,Paramètres!$A$1:$I$89,5,0)</f>
        <v>1.7746350941027897</v>
      </c>
      <c r="DQ11" s="14">
        <f t="shared" si="43"/>
        <v>0.76500598920549345</v>
      </c>
      <c r="DR11" s="22">
        <f t="shared" si="16"/>
        <v>4.42320822009526</v>
      </c>
      <c r="DS11" s="60">
        <f t="shared" si="17"/>
        <v>270.86765266453972</v>
      </c>
      <c r="DT11" s="60">
        <f ca="1">AVERAGE(OFFSET($DS$3,0,0,'Données projet'!$E$14+1,1))-AVERAGE(OFFSET($H$3,0,0,'Données projet'!$E$14+1,1))</f>
        <v>399.92909819003523</v>
      </c>
      <c r="DU11" s="60">
        <f t="shared" si="44"/>
        <v>163.7053537268381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1.2</v>
      </c>
      <c r="EJ11" s="13">
        <f>IF('Données projet'!$A$192&gt;35,EJ10+EI11-ER10,IF(A11&lt;'Données projet'!$A$192,$EG$205^A11,IF(A11='Données projet'!$A$192,'Données projet'!$B$192,EJ10+EI11-ER10)))</f>
        <v>2.9694690391391689</v>
      </c>
      <c r="EK11" s="18">
        <f>EJ11*VLOOKUP('Données projet'!$B$15,Paramètres!$A$1:$I$89,3,0)*VLOOKUP('Données projet'!$B$15,Paramètres!$A$1:$I$89,5,0)</f>
        <v>3.0110416056871174</v>
      </c>
      <c r="EL11" s="14">
        <f t="shared" si="45"/>
        <v>1.2205236269315363</v>
      </c>
      <c r="EM11" s="22">
        <f t="shared" si="19"/>
        <v>7.3699761134774882</v>
      </c>
      <c r="EN11" s="60">
        <f t="shared" si="20"/>
        <v>273.81442055792195</v>
      </c>
      <c r="EO11" s="60">
        <f ca="1">AVERAGE(OFFSET($EN$3,0,0,'Données projet'!$E$15+1,1))-AVERAGE(OFFSET($H$3,0,0,'Données projet'!$E$15+1,1))</f>
        <v>360.49030729679129</v>
      </c>
      <c r="EP11" s="60">
        <f t="shared" si="46"/>
        <v>159.6134369231965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0.59333333333333338</v>
      </c>
      <c r="FE11" s="13">
        <f>IF('Données projet'!$A$218&gt;35,FE10+FD11-FM10,IF(A11&lt;'Données projet'!$A$218,$FB$205^A11,IF(A11='Données projet'!$A$218,'Données projet'!$B$218,FE10+FD11-FM10)))</f>
        <v>3.2087903055451199</v>
      </c>
      <c r="FF11" s="18">
        <f>FE11*VLOOKUP('Données projet'!$B$16,Paramètres!$A$1:$I$89,3,0)*VLOOKUP('Données projet'!$B$16,Paramètres!$A$1:$I$89,5,0)</f>
        <v>2.803199210924217</v>
      </c>
      <c r="FG11" s="14">
        <f t="shared" si="47"/>
        <v>1.1457743770695372</v>
      </c>
      <c r="FH11" s="22">
        <f t="shared" si="22"/>
        <v>6.8777956657557882</v>
      </c>
      <c r="FI11" s="60">
        <f t="shared" si="23"/>
        <v>273.32224011020026</v>
      </c>
      <c r="FJ11" s="60">
        <f ca="1">AVERAGE(OFFSET($FI$3,0,0,'Données projet'!$E$16+1,1))-AVERAGE(OFFSET($H$3,0,0,'Données projet'!$E$16+1,1))</f>
        <v>274.38315511766132</v>
      </c>
      <c r="FK11" s="60">
        <f t="shared" si="48"/>
        <v>255.96663040027175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1.4957264957264955</v>
      </c>
      <c r="FZ11" s="13">
        <f>IF('Données projet'!$A$244&gt;35,FZ10+FY11-GH10,IF(A11&lt;'Données projet'!$A$244,$FW$205^A11,IF(A11='Données projet'!$A$244,'Données projet'!$B$244,FZ10+FY11-GH10)))</f>
        <v>5.2541585165777258</v>
      </c>
      <c r="GA11" s="18">
        <f>FZ11*VLOOKUP('Données projet'!$B$17,Paramètres!$A$1:$I$89,3,0)*VLOOKUP('Données projet'!$B$17,Paramètres!$A$1:$I$89,5,0)</f>
        <v>4.9998572443753639</v>
      </c>
      <c r="GB11" s="14">
        <f t="shared" si="49"/>
        <v>1.9105174303119428</v>
      </c>
      <c r="GC11" s="22">
        <f t="shared" si="25"/>
        <v>12.035569225080392</v>
      </c>
      <c r="GD11" s="60">
        <f t="shared" si="26"/>
        <v>278.48001366952485</v>
      </c>
      <c r="GE11" s="60">
        <f ca="1">AVERAGE(OFFSET($GD$3,0,0,'Données projet'!$E$17+1,1))-AVERAGE(OFFSET($H$3,0,0,'Données projet'!$E$17+1,1))</f>
        <v>302.15505558308411</v>
      </c>
      <c r="GF11" s="60">
        <f t="shared" si="50"/>
        <v>197.15142751137051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282.5772044671009</v>
      </c>
      <c r="S12" s="60">
        <f ca="1">AVERAGE(OFFSET($R$3,0,0,'Données projet'!$E$9+1,1))-AVERAGE(OFFSET($H$3,0,0,'Données projet'!$E$9+1,1))</f>
        <v>510.5342913385627</v>
      </c>
      <c r="T12" s="60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7.1339588100662858</v>
      </c>
      <c r="AK12" s="14">
        <f t="shared" si="35"/>
        <v>2.6155015444227643</v>
      </c>
      <c r="AL12" s="22">
        <f t="shared" si="4"/>
        <v>16.980310117401761</v>
      </c>
      <c r="AM12" s="60">
        <f t="shared" si="5"/>
        <v>284.64697678406844</v>
      </c>
      <c r="AN12" s="60">
        <f ca="1">AVERAGE(OFFSET($AM$3,0,0,'Données projet'!$E$10+1,1))-AVERAGE(OFFSET($H$3,0,0,'Données projet'!$E$10+1,1))</f>
        <v>289.19475369871481</v>
      </c>
      <c r="AO12" s="60">
        <f t="shared" si="36"/>
        <v>283.48738729114024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1.6666666666666667</v>
      </c>
      <c r="BD12" s="13">
        <f>IF('Données projet'!$A$88&gt;35,BD11+BC12-BL11,IF(A12&lt;'Données projet'!$A$88,$BA$205^A12,IF(A12='Données projet'!$A$88,'Données projet'!$B$88,BD11+BC12-BL11)))</f>
        <v>6.8986483073060718</v>
      </c>
      <c r="BE12" s="14">
        <f>BD12*VLOOKUP('Données projet'!$B$11,Paramètres!$A$1:$I$89,3,0)*VLOOKUP('Données projet'!$B$11,Paramètres!$A$1:$I$89,5,0)</f>
        <v>4.6276132845409128</v>
      </c>
      <c r="BF12" s="14">
        <f t="shared" si="37"/>
        <v>1.7842740625532088</v>
      </c>
      <c r="BG12" s="22">
        <f t="shared" si="7"/>
        <v>11.167370462855594</v>
      </c>
      <c r="BH12" s="60">
        <f t="shared" si="8"/>
        <v>278.8340371295223</v>
      </c>
      <c r="BI12" s="60">
        <f ca="1">AVERAGE(OFFSET($BH$3,0,0,'Données projet'!$E$11+1,1))-AVERAGE(OFFSET($H$3,0,0,'Données projet'!$E$11+1,1))</f>
        <v>243.09463198616982</v>
      </c>
      <c r="BJ12" s="60">
        <f t="shared" si="38"/>
        <v>171.50445439470928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0">
        <f t="shared" si="11"/>
        <v>283.57207303813396</v>
      </c>
      <c r="CD12" s="60">
        <f ca="1">AVERAGE(OFFSET($CC$3,0,0,'Données projet'!$E$12+1,1))-AVERAGE(OFFSET($H$3,0,0,'Données projet'!$E$12+1,1))</f>
        <v>542.70639622812973</v>
      </c>
      <c r="CE12" s="60">
        <f t="shared" si="40"/>
        <v>294.45557293177131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6.0588235294117645</v>
      </c>
      <c r="CT12" s="13">
        <f>IF('Données projet'!$A$140&gt;35,CT11+CS12-DB11,IF(A12&lt;'Données projet'!$A$140,$CQ$205^A12,IF(A12='Données projet'!$A$140,'Données projet'!$B$140,CT11+CS12-DB11)))</f>
        <v>11.631071010208064</v>
      </c>
      <c r="CU12" s="18">
        <f>CT12*VLOOKUP('Données projet'!$B$13,Paramètres!$A$1:$I$89,3,0)*VLOOKUP('Données projet'!$B$13,Paramètres!$A$1:$I$89,5,0)</f>
        <v>6.9553804641044223</v>
      </c>
      <c r="CV12" s="14">
        <f t="shared" si="41"/>
        <v>2.5575657319423368</v>
      </c>
      <c r="CW12" s="22">
        <f t="shared" si="13"/>
        <v>16.568381291448102</v>
      </c>
      <c r="CX12" s="60">
        <f t="shared" si="14"/>
        <v>284.23504795811476</v>
      </c>
      <c r="CY12" s="60">
        <f ca="1">AVERAGE(OFFSET($CX$3,0,0,'Données projet'!$E$13+1,1))-AVERAGE(OFFSET($H$3,0,0,'Données projet'!$E$13+1,1))</f>
        <v>329.68364686090933</v>
      </c>
      <c r="CZ12" s="60">
        <f t="shared" si="42"/>
        <v>302.54354650449721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1.4</v>
      </c>
      <c r="DO12" s="13">
        <f>IF('Données projet'!$A$166&gt;35,DO11+DN12-DW11,IF(A12&lt;'Données projet'!$A$166,$DL$205^A12,IF(A12='Données projet'!$A$166,'Données projet'!$B$166,DO11+DN12-DW11)))</f>
        <v>4.4794130829695789</v>
      </c>
      <c r="DP12" s="18">
        <f>DO12*VLOOKUP('Données projet'!$B$14,Paramètres!$A$1:$I$89,3,0)*VLOOKUP('Données projet'!$B$14,Paramètres!$A$1:$I$89,5,0)</f>
        <v>2.096365322829763</v>
      </c>
      <c r="DQ12" s="14">
        <f t="shared" si="43"/>
        <v>0.88633985278862137</v>
      </c>
      <c r="DR12" s="22">
        <f t="shared" si="16"/>
        <v>5.1948781808686864</v>
      </c>
      <c r="DS12" s="60">
        <f t="shared" si="17"/>
        <v>272.86154484753536</v>
      </c>
      <c r="DT12" s="60">
        <f ca="1">AVERAGE(OFFSET($DS$3,0,0,'Données projet'!$E$14+1,1))-AVERAGE(OFFSET($H$3,0,0,'Données projet'!$E$14+1,1))</f>
        <v>399.92909819003523</v>
      </c>
      <c r="DU12" s="60">
        <f t="shared" si="44"/>
        <v>163.7053537268381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1.2</v>
      </c>
      <c r="EJ12" s="13">
        <f>IF('Données projet'!$A$192&gt;35,EJ11+EI12-ER11,IF(A12&lt;'Données projet'!$A$192,$EG$205^A12,IF(A12='Données projet'!$A$192,'Données projet'!$B$192,EJ11+EI12-ER11)))</f>
        <v>3.4022298585357786</v>
      </c>
      <c r="EK12" s="18">
        <f>EJ12*VLOOKUP('Données projet'!$B$15,Paramètres!$A$1:$I$89,3,0)*VLOOKUP('Données projet'!$B$15,Paramètres!$A$1:$I$89,5,0)</f>
        <v>3.4498610765552797</v>
      </c>
      <c r="EL12" s="14">
        <f t="shared" si="45"/>
        <v>1.3764282087582862</v>
      </c>
      <c r="EM12" s="22">
        <f t="shared" si="19"/>
        <v>8.4057871719211263</v>
      </c>
      <c r="EN12" s="60">
        <f t="shared" si="20"/>
        <v>276.07245383858782</v>
      </c>
      <c r="EO12" s="60">
        <f ca="1">AVERAGE(OFFSET($EN$3,0,0,'Données projet'!$E$15+1,1))-AVERAGE(OFFSET($H$3,0,0,'Données projet'!$E$15+1,1))</f>
        <v>360.49030729679129</v>
      </c>
      <c r="EP12" s="60">
        <f t="shared" si="46"/>
        <v>159.6134369231965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0.59333333333333338</v>
      </c>
      <c r="FE12" s="13">
        <f>IF('Données projet'!$A$218&gt;35,FE11+FD12-FM11,IF(A12&lt;'Données projet'!$A$218,$FB$205^A12,IF(A12='Données projet'!$A$218,'Données projet'!$B$218,FE11+FD12-FM11)))</f>
        <v>3.7122225452242148</v>
      </c>
      <c r="FF12" s="18">
        <f>FE12*VLOOKUP('Données projet'!$B$16,Paramètres!$A$1:$I$89,3,0)*VLOOKUP('Données projet'!$B$16,Paramètres!$A$1:$I$89,5,0)</f>
        <v>3.2429976155078744</v>
      </c>
      <c r="FG12" s="14">
        <f t="shared" si="47"/>
        <v>1.3032403161984112</v>
      </c>
      <c r="FH12" s="22">
        <f t="shared" si="22"/>
        <v>7.9180310643884466</v>
      </c>
      <c r="FI12" s="60">
        <f t="shared" si="23"/>
        <v>275.58469773105514</v>
      </c>
      <c r="FJ12" s="60">
        <f ca="1">AVERAGE(OFFSET($FI$3,0,0,'Données projet'!$E$16+1,1))-AVERAGE(OFFSET($H$3,0,0,'Données projet'!$E$16+1,1))</f>
        <v>274.38315511766132</v>
      </c>
      <c r="FK12" s="60">
        <f t="shared" si="48"/>
        <v>255.96663040027175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1.4957264957264955</v>
      </c>
      <c r="FZ12" s="13">
        <f>IF('Données projet'!$A$244&gt;35,FZ11+FY12-GH11,IF(A12&lt;'Données projet'!$A$244,$FW$205^A12,IF(A12='Données projet'!$A$244,'Données projet'!$B$244,FZ11+FY12-GH11)))</f>
        <v>6.4649633559211388</v>
      </c>
      <c r="GA12" s="18">
        <f>FZ12*VLOOKUP('Données projet'!$B$17,Paramètres!$A$1:$I$89,3,0)*VLOOKUP('Données projet'!$B$17,Paramètres!$A$1:$I$89,5,0)</f>
        <v>6.1520591294945559</v>
      </c>
      <c r="GB12" s="14">
        <f t="shared" si="49"/>
        <v>2.2947246428617869</v>
      </c>
      <c r="GC12" s="22">
        <f t="shared" si="25"/>
        <v>14.711481736853962</v>
      </c>
      <c r="GD12" s="60">
        <f t="shared" si="26"/>
        <v>282.37814840352064</v>
      </c>
      <c r="GE12" s="60">
        <f ca="1">AVERAGE(OFFSET($GD$3,0,0,'Données projet'!$E$17+1,1))-AVERAGE(OFFSET($H$3,0,0,'Données projet'!$E$17+1,1))</f>
        <v>302.15505558308411</v>
      </c>
      <c r="GF12" s="60">
        <f t="shared" si="50"/>
        <v>197.15142751137051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287.2434272262301</v>
      </c>
      <c r="S13" s="60">
        <f ca="1">AVERAGE(OFFSET($R$3,0,0,'Données projet'!$E$9+1,1))-AVERAGE(OFFSET($H$3,0,0,'Données projet'!$E$9+1,1))</f>
        <v>510.5342913385627</v>
      </c>
      <c r="T13" s="60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9.1229353432241354</v>
      </c>
      <c r="AK13" s="14">
        <f t="shared" si="35"/>
        <v>3.2503265450485803</v>
      </c>
      <c r="AL13" s="22">
        <f t="shared" si="4"/>
        <v>21.550097788741649</v>
      </c>
      <c r="AM13" s="60">
        <f t="shared" si="5"/>
        <v>290.43898667763051</v>
      </c>
      <c r="AN13" s="60">
        <f ca="1">AVERAGE(OFFSET($AM$3,0,0,'Données projet'!$E$10+1,1))-AVERAGE(OFFSET($H$3,0,0,'Données projet'!$E$10+1,1))</f>
        <v>289.19475369871481</v>
      </c>
      <c r="AO13" s="60">
        <f t="shared" si="36"/>
        <v>283.48738729114024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1.6666666666666667</v>
      </c>
      <c r="BD13" s="13">
        <f>IF('Données projet'!$A$88&gt;35,BD12+BC13-BL12,IF(A13&lt;'Données projet'!$A$88,$BA$205^A13,IF(A13='Données projet'!$A$88,'Données projet'!$B$88,BD12+BC13-BL12)))</f>
        <v>8.5498797333834826</v>
      </c>
      <c r="BE13" s="14">
        <f>BD13*VLOOKUP('Données projet'!$B$11,Paramètres!$A$1:$I$89,3,0)*VLOOKUP('Données projet'!$B$11,Paramètres!$A$1:$I$89,5,0)</f>
        <v>5.7352593251536401</v>
      </c>
      <c r="BF13" s="14">
        <f t="shared" si="37"/>
        <v>2.1567983789228662</v>
      </c>
      <c r="BG13" s="22">
        <f t="shared" si="7"/>
        <v>13.745333834599917</v>
      </c>
      <c r="BH13" s="60">
        <f t="shared" si="8"/>
        <v>282.63422272348879</v>
      </c>
      <c r="BI13" s="60">
        <f ca="1">AVERAGE(OFFSET($BH$3,0,0,'Données projet'!$E$11+1,1))-AVERAGE(OFFSET($H$3,0,0,'Données projet'!$E$11+1,1))</f>
        <v>243.09463198616982</v>
      </c>
      <c r="BJ13" s="60">
        <f t="shared" si="38"/>
        <v>171.50445439470928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0">
        <f t="shared" si="11"/>
        <v>288.46883294655356</v>
      </c>
      <c r="CD13" s="60">
        <f ca="1">AVERAGE(OFFSET($CC$3,0,0,'Données projet'!$E$12+1,1))-AVERAGE(OFFSET($H$3,0,0,'Données projet'!$E$12+1,1))</f>
        <v>542.70639622812973</v>
      </c>
      <c r="CE13" s="60">
        <f t="shared" si="40"/>
        <v>294.45557293177131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6.0588235294117645</v>
      </c>
      <c r="CT13" s="13">
        <f>IF('Données projet'!$A$140&gt;35,CT12+CS13-DB12,IF(A13&lt;'Données projet'!$A$140,$CQ$205^A13,IF(A13='Données projet'!$A$140,'Données projet'!$B$140,CT12+CS13-DB12)))</f>
        <v>15.276430792078479</v>
      </c>
      <c r="CU13" s="18">
        <f>CT13*VLOOKUP('Données projet'!$B$13,Paramètres!$A$1:$I$89,3,0)*VLOOKUP('Données projet'!$B$13,Paramètres!$A$1:$I$89,5,0)</f>
        <v>9.1353056136629309</v>
      </c>
      <c r="CV13" s="14">
        <f t="shared" si="41"/>
        <v>3.254220519001934</v>
      </c>
      <c r="CW13" s="22">
        <f t="shared" si="13"/>
        <v>21.578424681057971</v>
      </c>
      <c r="CX13" s="60">
        <f t="shared" si="14"/>
        <v>290.46731356994684</v>
      </c>
      <c r="CY13" s="60">
        <f ca="1">AVERAGE(OFFSET($CX$3,0,0,'Données projet'!$E$13+1,1))-AVERAGE(OFFSET($H$3,0,0,'Données projet'!$E$13+1,1))</f>
        <v>329.68364686090933</v>
      </c>
      <c r="CZ13" s="60">
        <f t="shared" si="42"/>
        <v>302.54354650449721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1.4</v>
      </c>
      <c r="DO13" s="13">
        <f>IF('Données projet'!$A$166&gt;35,DO12+DN13-DW12,IF(A13&lt;'Données projet'!$A$166,$DL$205^A13,IF(A13='Données projet'!$A$166,'Données projet'!$B$166,DO12+DN13-DW12)))</f>
        <v>5.291502622129185</v>
      </c>
      <c r="DP13" s="18">
        <f>DO13*VLOOKUP('Données projet'!$B$14,Paramètres!$A$1:$I$89,3,0)*VLOOKUP('Données projet'!$B$14,Paramètres!$A$1:$I$89,5,0)</f>
        <v>2.4764232271564586</v>
      </c>
      <c r="DQ13" s="14">
        <f t="shared" si="43"/>
        <v>1.026917887868104</v>
      </c>
      <c r="DR13" s="22">
        <f t="shared" si="16"/>
        <v>6.1016524420011136</v>
      </c>
      <c r="DS13" s="60">
        <f t="shared" si="17"/>
        <v>274.99054133088998</v>
      </c>
      <c r="DT13" s="60">
        <f ca="1">AVERAGE(OFFSET($DS$3,0,0,'Données projet'!$E$14+1,1))-AVERAGE(OFFSET($H$3,0,0,'Données projet'!$E$14+1,1))</f>
        <v>399.92909819003523</v>
      </c>
      <c r="DU13" s="60">
        <f t="shared" si="44"/>
        <v>163.7053537268381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1.2</v>
      </c>
      <c r="EJ13" s="13">
        <f>IF('Données projet'!$A$192&gt;35,EJ12+EI13-ER12,IF(A13&lt;'Données projet'!$A$192,$EG$205^A13,IF(A13='Données projet'!$A$192,'Données projet'!$B$192,EJ12+EI13-ER12)))</f>
        <v>3.8980598409161908</v>
      </c>
      <c r="EK13" s="18">
        <f>EJ13*VLOOKUP('Données projet'!$B$15,Paramètres!$A$1:$I$89,3,0)*VLOOKUP('Données projet'!$B$15,Paramètres!$A$1:$I$89,5,0)</f>
        <v>3.9526326786890178</v>
      </c>
      <c r="EL13" s="14">
        <f t="shared" si="45"/>
        <v>1.552247389613062</v>
      </c>
      <c r="EM13" s="22">
        <f t="shared" si="19"/>
        <v>9.5876661189594543</v>
      </c>
      <c r="EN13" s="60">
        <f t="shared" si="20"/>
        <v>278.47655500784833</v>
      </c>
      <c r="EO13" s="60">
        <f ca="1">AVERAGE(OFFSET($EN$3,0,0,'Données projet'!$E$15+1,1))-AVERAGE(OFFSET($H$3,0,0,'Données projet'!$E$15+1,1))</f>
        <v>360.49030729679129</v>
      </c>
      <c r="EP13" s="60">
        <f t="shared" si="46"/>
        <v>159.6134369231965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0.59333333333333338</v>
      </c>
      <c r="FE13" s="13">
        <f>IF('Données projet'!$A$218&gt;35,FE12+FD13-FM12,IF(A13&lt;'Données projet'!$A$218,$FB$205^A13,IF(A13='Données projet'!$A$218,'Données projet'!$B$218,FE12+FD13-FM12)))</f>
        <v>4.2946390736274225</v>
      </c>
      <c r="FF13" s="18">
        <f>FE13*VLOOKUP('Données projet'!$B$16,Paramètres!$A$1:$I$89,3,0)*VLOOKUP('Données projet'!$B$16,Paramètres!$A$1:$I$89,5,0)</f>
        <v>3.7517966947209165</v>
      </c>
      <c r="FG13" s="14">
        <f t="shared" si="47"/>
        <v>1.4823470970863373</v>
      </c>
      <c r="FH13" s="22">
        <f t="shared" si="22"/>
        <v>9.1161337707309666</v>
      </c>
      <c r="FI13" s="60">
        <f t="shared" si="23"/>
        <v>278.00502265961984</v>
      </c>
      <c r="FJ13" s="60">
        <f ca="1">AVERAGE(OFFSET($FI$3,0,0,'Données projet'!$E$16+1,1))-AVERAGE(OFFSET($H$3,0,0,'Données projet'!$E$16+1,1))</f>
        <v>274.38315511766132</v>
      </c>
      <c r="FK13" s="60">
        <f t="shared" si="48"/>
        <v>255.96663040027175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1.4957264957264955</v>
      </c>
      <c r="FZ13" s="13">
        <f>IF('Données projet'!$A$244&gt;35,FZ12+FY13-GH12,IF(A13&lt;'Données projet'!$A$244,$FW$205^A13,IF(A13='Données projet'!$A$244,'Données projet'!$B$244,FZ12+FY13-GH12)))</f>
        <v>7.9547944854596055</v>
      </c>
      <c r="GA13" s="18">
        <f>FZ13*VLOOKUP('Données projet'!$B$17,Paramètres!$A$1:$I$89,3,0)*VLOOKUP('Données projet'!$B$17,Paramètres!$A$1:$I$89,5,0)</f>
        <v>7.5697824323633602</v>
      </c>
      <c r="GB13" s="14">
        <f t="shared" si="49"/>
        <v>2.7561963596937087</v>
      </c>
      <c r="GC13" s="22">
        <f t="shared" si="25"/>
        <v>17.984413062832726</v>
      </c>
      <c r="GD13" s="60">
        <f t="shared" si="26"/>
        <v>286.8733019517216</v>
      </c>
      <c r="GE13" s="60">
        <f ca="1">AVERAGE(OFFSET($GD$3,0,0,'Données projet'!$E$17+1,1))-AVERAGE(OFFSET($H$3,0,0,'Données projet'!$E$17+1,1))</f>
        <v>302.15505558308411</v>
      </c>
      <c r="GF13" s="60">
        <f t="shared" si="50"/>
        <v>197.15142751137051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292.70789065900522</v>
      </c>
      <c r="S14" s="60">
        <f ca="1">AVERAGE(OFFSET($R$3,0,0,'Données projet'!$E$9+1,1))-AVERAGE(OFFSET($H$3,0,0,'Données projet'!$E$9+1,1))</f>
        <v>510.5342913385627</v>
      </c>
      <c r="T14" s="60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11.666446568097685</v>
      </c>
      <c r="AK14" s="14">
        <f t="shared" si="35"/>
        <v>4.0392339557111736</v>
      </c>
      <c r="AL14" s="22">
        <f t="shared" si="4"/>
        <v>27.354060245633761</v>
      </c>
      <c r="AM14" s="60">
        <f t="shared" si="5"/>
        <v>297.46517135674492</v>
      </c>
      <c r="AN14" s="60">
        <f ca="1">AVERAGE(OFFSET($AM$3,0,0,'Données projet'!$E$10+1,1))-AVERAGE(OFFSET($H$3,0,0,'Données projet'!$E$10+1,1))</f>
        <v>289.19475369871481</v>
      </c>
      <c r="AO14" s="60">
        <f t="shared" si="36"/>
        <v>283.48738729114024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1.6666666666666667</v>
      </c>
      <c r="BD14" s="13">
        <f>IF('Données projet'!$A$88&gt;35,BD13+BC14-BL13,IF(A14&lt;'Données projet'!$A$88,$BA$205^A14,IF(A14='Données projet'!$A$88,'Données projet'!$B$88,BD13+BC14-BL13)))</f>
        <v>10.596342964447683</v>
      </c>
      <c r="BE14" s="14">
        <f>BD14*VLOOKUP('Données projet'!$B$11,Paramètres!$A$1:$I$89,3,0)*VLOOKUP('Données projet'!$B$11,Paramètres!$A$1:$I$89,5,0)</f>
        <v>7.1080268605515053</v>
      </c>
      <c r="BF14" s="14">
        <f t="shared" si="37"/>
        <v>2.6070990690005509</v>
      </c>
      <c r="BG14" s="22">
        <f t="shared" si="7"/>
        <v>16.920510993969827</v>
      </c>
      <c r="BH14" s="60">
        <f t="shared" si="8"/>
        <v>287.03162210508094</v>
      </c>
      <c r="BI14" s="60">
        <f ca="1">AVERAGE(OFFSET($BH$3,0,0,'Données projet'!$E$11+1,1))-AVERAGE(OFFSET($H$3,0,0,'Données projet'!$E$11+1,1))</f>
        <v>243.09463198616982</v>
      </c>
      <c r="BJ14" s="60">
        <f t="shared" si="38"/>
        <v>171.50445439470928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0">
        <f t="shared" si="11"/>
        <v>294.21742779674327</v>
      </c>
      <c r="CD14" s="60">
        <f ca="1">AVERAGE(OFFSET($CC$3,0,0,'Données projet'!$E$12+1,1))-AVERAGE(OFFSET($H$3,0,0,'Données projet'!$E$12+1,1))</f>
        <v>542.70639622812973</v>
      </c>
      <c r="CE14" s="60">
        <f t="shared" si="40"/>
        <v>294.45557293177131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6.0588235294117645</v>
      </c>
      <c r="CT14" s="13">
        <f>IF('Données projet'!$A$140&gt;35,CT13+CS14-DB13,IF(A14&lt;'Données projet'!$A$140,$CQ$205^A14,IF(A14='Données projet'!$A$140,'Données projet'!$B$140,CT13+CS14-DB13)))</f>
        <v>20.064303411125749</v>
      </c>
      <c r="CU14" s="18">
        <f>CT14*VLOOKUP('Données projet'!$B$13,Paramètres!$A$1:$I$89,3,0)*VLOOKUP('Données projet'!$B$13,Paramètres!$A$1:$I$89,5,0)</f>
        <v>11.998453439853199</v>
      </c>
      <c r="CV14" s="14">
        <f t="shared" si="41"/>
        <v>4.1406369556925151</v>
      </c>
      <c r="CW14" s="22">
        <f t="shared" si="13"/>
        <v>28.108915772242117</v>
      </c>
      <c r="CX14" s="60">
        <f t="shared" si="14"/>
        <v>298.22002688335328</v>
      </c>
      <c r="CY14" s="60">
        <f ca="1">AVERAGE(OFFSET($CX$3,0,0,'Données projet'!$E$13+1,1))-AVERAGE(OFFSET($H$3,0,0,'Données projet'!$E$13+1,1))</f>
        <v>329.68364686090933</v>
      </c>
      <c r="CZ14" s="60">
        <f t="shared" si="42"/>
        <v>302.54354650449721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1.4</v>
      </c>
      <c r="DO14" s="13">
        <f>IF('Données projet'!$A$166&gt;35,DO13+DN14-DW13,IF(A14&lt;'Données projet'!$A$166,$DL$205^A14,IF(A14='Données projet'!$A$166,'Données projet'!$B$166,DO13+DN14-DW13)))</f>
        <v>6.2508189089445931</v>
      </c>
      <c r="DP14" s="18">
        <f>DO14*VLOOKUP('Données projet'!$B$14,Paramètres!$A$1:$I$89,3,0)*VLOOKUP('Données projet'!$B$14,Paramètres!$A$1:$I$89,5,0)</f>
        <v>2.9253832493860692</v>
      </c>
      <c r="DQ14" s="14">
        <f t="shared" si="43"/>
        <v>1.1897923184945451</v>
      </c>
      <c r="DR14" s="22">
        <f t="shared" si="16"/>
        <v>7.1672641140587361</v>
      </c>
      <c r="DS14" s="60">
        <f t="shared" si="17"/>
        <v>277.2783752251699</v>
      </c>
      <c r="DT14" s="60">
        <f ca="1">AVERAGE(OFFSET($DS$3,0,0,'Données projet'!$E$14+1,1))-AVERAGE(OFFSET($H$3,0,0,'Données projet'!$E$14+1,1))</f>
        <v>399.92909819003523</v>
      </c>
      <c r="DU14" s="60">
        <f t="shared" si="44"/>
        <v>163.7053537268381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1.2</v>
      </c>
      <c r="EJ14" s="13">
        <f>IF('Données projet'!$A$192&gt;35,EJ13+EI14-ER13,IF(A14&lt;'Données projet'!$A$192,$EG$205^A14,IF(A14='Données projet'!$A$192,'Données projet'!$B$192,EJ13+EI14-ER13)))</f>
        <v>4.4661504822319662</v>
      </c>
      <c r="EK14" s="18">
        <f>EJ14*VLOOKUP('Données projet'!$B$15,Paramètres!$A$1:$I$89,3,0)*VLOOKUP('Données projet'!$B$15,Paramètres!$A$1:$I$89,5,0)</f>
        <v>4.5286765889832141</v>
      </c>
      <c r="EL14" s="14">
        <f t="shared" si="45"/>
        <v>1.7505249770594407</v>
      </c>
      <c r="EM14" s="22">
        <f t="shared" si="19"/>
        <v>10.936276060857622</v>
      </c>
      <c r="EN14" s="60">
        <f t="shared" si="20"/>
        <v>281.04738717196875</v>
      </c>
      <c r="EO14" s="60">
        <f ca="1">AVERAGE(OFFSET($EN$3,0,0,'Données projet'!$E$15+1,1))-AVERAGE(OFFSET($H$3,0,0,'Données projet'!$E$15+1,1))</f>
        <v>360.49030729679129</v>
      </c>
      <c r="EP14" s="60">
        <f t="shared" si="46"/>
        <v>159.6134369231965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0.59333333333333338</v>
      </c>
      <c r="FE14" s="13">
        <f>IF('Données projet'!$A$218&gt;35,FE13+FD14-FM13,IF(A14&lt;'Données projet'!$A$218,$FB$205^A14,IF(A14='Données projet'!$A$218,'Données projet'!$B$218,FE13+FD14-FM13)))</f>
        <v>4.9684318620540591</v>
      </c>
      <c r="FF14" s="18">
        <f>FE14*VLOOKUP('Données projet'!$B$16,Paramètres!$A$1:$I$89,3,0)*VLOOKUP('Données projet'!$B$16,Paramètres!$A$1:$I$89,5,0)</f>
        <v>4.3404220746904265</v>
      </c>
      <c r="FG14" s="14">
        <f t="shared" si="47"/>
        <v>1.6860688615358612</v>
      </c>
      <c r="FH14" s="22">
        <f t="shared" si="22"/>
        <v>10.496138380594116</v>
      </c>
      <c r="FI14" s="60">
        <f t="shared" si="23"/>
        <v>280.60724949170526</v>
      </c>
      <c r="FJ14" s="60">
        <f ca="1">AVERAGE(OFFSET($FI$3,0,0,'Données projet'!$E$16+1,1))-AVERAGE(OFFSET($H$3,0,0,'Données projet'!$E$16+1,1))</f>
        <v>274.38315511766132</v>
      </c>
      <c r="FK14" s="60">
        <f t="shared" si="48"/>
        <v>255.96663040027175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1.4957264957264955</v>
      </c>
      <c r="FZ14" s="13">
        <f>IF('Données projet'!$A$244&gt;35,FZ13+FY14-GH13,IF(A14&lt;'Données projet'!$A$244,$FW$205^A14,IF(A14='Données projet'!$A$244,'Données projet'!$B$244,FZ13+FY14-GH13)))</f>
        <v>9.7879526645642496</v>
      </c>
      <c r="GA14" s="18">
        <f>FZ14*VLOOKUP('Données projet'!$B$17,Paramètres!$A$1:$I$89,3,0)*VLOOKUP('Données projet'!$B$17,Paramètres!$A$1:$I$89,5,0)</f>
        <v>9.3142157555993403</v>
      </c>
      <c r="GB14" s="14">
        <f t="shared" si="49"/>
        <v>3.310470559864207</v>
      </c>
      <c r="GC14" s="22">
        <f t="shared" si="25"/>
        <v>21.987995332765678</v>
      </c>
      <c r="GD14" s="60">
        <f t="shared" si="26"/>
        <v>292.09910644387685</v>
      </c>
      <c r="GE14" s="60">
        <f ca="1">AVERAGE(OFFSET($GD$3,0,0,'Données projet'!$E$17+1,1))-AVERAGE(OFFSET($H$3,0,0,'Données projet'!$E$17+1,1))</f>
        <v>302.15505558308411</v>
      </c>
      <c r="GF14" s="60">
        <f t="shared" si="50"/>
        <v>197.15142751137051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299.15620406350808</v>
      </c>
      <c r="S15" s="60">
        <f ca="1">AVERAGE(OFFSET($R$3,0,0,'Données projet'!$E$9+1,1))-AVERAGE(OFFSET($H$3,0,0,'Données projet'!$E$9+1,1))</f>
        <v>510.5342913385627</v>
      </c>
      <c r="T15" s="60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14.919098996724562</v>
      </c>
      <c r="AK15" s="14">
        <f t="shared" si="35"/>
        <v>5.019622097301081</v>
      </c>
      <c r="AL15" s="22">
        <f t="shared" si="4"/>
        <v>34.726605905427995</v>
      </c>
      <c r="AM15" s="60">
        <f t="shared" si="5"/>
        <v>306.05993923876133</v>
      </c>
      <c r="AN15" s="60">
        <f ca="1">AVERAGE(OFFSET($AM$3,0,0,'Données projet'!$E$10+1,1))-AVERAGE(OFFSET($H$3,0,0,'Données projet'!$E$10+1,1))</f>
        <v>289.19475369871481</v>
      </c>
      <c r="AO15" s="60">
        <f t="shared" si="36"/>
        <v>283.48738729114024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1.6666666666666667</v>
      </c>
      <c r="BD15" s="13">
        <f>IF('Données projet'!$A$88&gt;35,BD14+BC15-BL14,IF(A15&lt;'Données projet'!$A$88,$BA$205^A15,IF(A15='Données projet'!$A$88,'Données projet'!$B$88,BD14+BC15-BL14)))</f>
        <v>13.13263902201883</v>
      </c>
      <c r="BE15" s="14">
        <f>BD15*VLOOKUP('Données projet'!$B$11,Paramètres!$A$1:$I$89,3,0)*VLOOKUP('Données projet'!$B$11,Paramètres!$A$1:$I$89,5,0)</f>
        <v>8.8093742559702317</v>
      </c>
      <c r="BF15" s="14">
        <f t="shared" si="37"/>
        <v>3.1514144400358992</v>
      </c>
      <c r="BG15" s="22">
        <f t="shared" si="7"/>
        <v>20.831706978877339</v>
      </c>
      <c r="BH15" s="60">
        <f t="shared" si="8"/>
        <v>292.16504031221064</v>
      </c>
      <c r="BI15" s="60">
        <f ca="1">AVERAGE(OFFSET($BH$3,0,0,'Données projet'!$E$11+1,1))-AVERAGE(OFFSET($H$3,0,0,'Données projet'!$E$11+1,1))</f>
        <v>243.09463198616982</v>
      </c>
      <c r="BJ15" s="60">
        <f t="shared" si="38"/>
        <v>171.50445439470928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0">
        <f t="shared" si="11"/>
        <v>301.01596347870151</v>
      </c>
      <c r="CD15" s="60">
        <f ca="1">AVERAGE(OFFSET($CC$3,0,0,'Données projet'!$E$12+1,1))-AVERAGE(OFFSET($H$3,0,0,'Données projet'!$E$12+1,1))</f>
        <v>542.70639622812973</v>
      </c>
      <c r="CE15" s="60">
        <f t="shared" si="40"/>
        <v>294.45557293177131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6.0588235294117645</v>
      </c>
      <c r="CT15" s="13">
        <f>IF('Données projet'!$A$140&gt;35,CT14+CS15-DB14,IF(A15&lt;'Données projet'!$A$140,$CQ$205^A15,IF(A15='Données projet'!$A$140,'Données projet'!$B$140,CT14+CS15-DB14)))</f>
        <v>26.35277028076915</v>
      </c>
      <c r="CU15" s="18">
        <f>CT15*VLOOKUP('Données projet'!$B$13,Paramètres!$A$1:$I$89,3,0)*VLOOKUP('Données projet'!$B$13,Paramètres!$A$1:$I$89,5,0)</f>
        <v>15.758956627899952</v>
      </c>
      <c r="CV15" s="14">
        <f t="shared" si="41"/>
        <v>5.2685041774934476</v>
      </c>
      <c r="CW15" s="22">
        <f t="shared" si="13"/>
        <v>36.6228275693935</v>
      </c>
      <c r="CX15" s="60">
        <f t="shared" si="14"/>
        <v>307.95616090272682</v>
      </c>
      <c r="CY15" s="60">
        <f ca="1">AVERAGE(OFFSET($CX$3,0,0,'Données projet'!$E$13+1,1))-AVERAGE(OFFSET($H$3,0,0,'Données projet'!$E$13+1,1))</f>
        <v>329.68364686090933</v>
      </c>
      <c r="CZ15" s="60">
        <f t="shared" si="42"/>
        <v>302.54354650449721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1.4</v>
      </c>
      <c r="DO15" s="13">
        <f>IF('Données projet'!$A$166&gt;35,DO14+DN15-DW14,IF(A15&lt;'Données projet'!$A$166,$DL$205^A15,IF(A15='Données projet'!$A$166,'Données projet'!$B$166,DO14+DN15-DW14)))</f>
        <v>7.3840532307432287</v>
      </c>
      <c r="DP15" s="18">
        <f>DO15*VLOOKUP('Données projet'!$B$14,Paramètres!$A$1:$I$89,3,0)*VLOOKUP('Données projet'!$B$14,Paramètres!$A$1:$I$89,5,0)</f>
        <v>3.455736911987831</v>
      </c>
      <c r="DQ15" s="14">
        <f t="shared" si="43"/>
        <v>1.3784994670678521</v>
      </c>
      <c r="DR15" s="22">
        <f t="shared" si="16"/>
        <v>8.4196283601886481</v>
      </c>
      <c r="DS15" s="60">
        <f t="shared" si="17"/>
        <v>279.75296169352197</v>
      </c>
      <c r="DT15" s="60">
        <f ca="1">AVERAGE(OFFSET($DS$3,0,0,'Données projet'!$E$14+1,1))-AVERAGE(OFFSET($H$3,0,0,'Données projet'!$E$14+1,1))</f>
        <v>399.92909819003523</v>
      </c>
      <c r="DU15" s="60">
        <f t="shared" si="44"/>
        <v>163.7053537268381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1.2</v>
      </c>
      <c r="EJ15" s="13">
        <f>IF('Données projet'!$A$192&gt;35,EJ14+EI15-ER14,IF(A15&lt;'Données projet'!$A$192,$EG$205^A15,IF(A15='Données projet'!$A$192,'Données projet'!$B$192,EJ14+EI15-ER14)))</f>
        <v>5.1170328173444979</v>
      </c>
      <c r="EK15" s="18">
        <f>EJ15*VLOOKUP('Données projet'!$B$15,Paramètres!$A$1:$I$89,3,0)*VLOOKUP('Données projet'!$B$15,Paramètres!$A$1:$I$89,5,0)</f>
        <v>5.1886712767873213</v>
      </c>
      <c r="EL15" s="14">
        <f t="shared" si="45"/>
        <v>1.9741297139966976</v>
      </c>
      <c r="EM15" s="22">
        <f t="shared" si="19"/>
        <v>12.4752117256155</v>
      </c>
      <c r="EN15" s="60">
        <f t="shared" si="20"/>
        <v>283.80854505894882</v>
      </c>
      <c r="EO15" s="60">
        <f ca="1">AVERAGE(OFFSET($EN$3,0,0,'Données projet'!$E$15+1,1))-AVERAGE(OFFSET($H$3,0,0,'Données projet'!$E$15+1,1))</f>
        <v>360.49030729679129</v>
      </c>
      <c r="EP15" s="60">
        <f t="shared" si="46"/>
        <v>159.6134369231965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0.59333333333333338</v>
      </c>
      <c r="FE15" s="13">
        <f>IF('Données projet'!$A$218&gt;35,FE14+FD15-FM14,IF(A15&lt;'Données projet'!$A$218,$FB$205^A15,IF(A15='Données projet'!$A$218,'Données projet'!$B$218,FE14+FD15-FM14)))</f>
        <v>5.7479370779868049</v>
      </c>
      <c r="FF15" s="18">
        <f>FE15*VLOOKUP('Données projet'!$B$16,Paramètres!$A$1:$I$89,3,0)*VLOOKUP('Données projet'!$B$16,Paramètres!$A$1:$I$89,5,0)</f>
        <v>5.0213978313292733</v>
      </c>
      <c r="FG15" s="14">
        <f t="shared" si="47"/>
        <v>1.9177884932811105</v>
      </c>
      <c r="FH15" s="22">
        <f t="shared" si="22"/>
        <v>12.085749515363085</v>
      </c>
      <c r="FI15" s="60">
        <f t="shared" si="23"/>
        <v>283.41908284869641</v>
      </c>
      <c r="FJ15" s="60">
        <f ca="1">AVERAGE(OFFSET($FI$3,0,0,'Données projet'!$E$16+1,1))-AVERAGE(OFFSET($H$3,0,0,'Données projet'!$E$16+1,1))</f>
        <v>274.38315511766132</v>
      </c>
      <c r="FK15" s="60">
        <f t="shared" si="48"/>
        <v>255.96663040027175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1.4957264957264955</v>
      </c>
      <c r="FZ15" s="13">
        <f>IF('Données projet'!$A$244&gt;35,FZ14+FY15-GH14,IF(A15&lt;'Données projet'!$A$244,$FW$205^A15,IF(A15='Données projet'!$A$244,'Données projet'!$B$244,FZ14+FY15-GH14)))</f>
        <v>12.043556566906721</v>
      </c>
      <c r="GA15" s="18">
        <f>FZ15*VLOOKUP('Données projet'!$B$17,Paramètres!$A$1:$I$89,3,0)*VLOOKUP('Données projet'!$B$17,Paramètres!$A$1:$I$89,5,0)</f>
        <v>11.460648429068435</v>
      </c>
      <c r="GB15" s="14">
        <f t="shared" si="49"/>
        <v>3.976209927563187</v>
      </c>
      <c r="GC15" s="22">
        <f t="shared" si="25"/>
        <v>26.885861637800076</v>
      </c>
      <c r="GD15" s="60">
        <f t="shared" si="26"/>
        <v>298.21919497113339</v>
      </c>
      <c r="GE15" s="60">
        <f ca="1">AVERAGE(OFFSET($GD$3,0,0,'Données projet'!$E$17+1,1))-AVERAGE(OFFSET($H$3,0,0,'Données projet'!$E$17+1,1))</f>
        <v>302.15505558308411</v>
      </c>
      <c r="GF15" s="60">
        <f t="shared" si="50"/>
        <v>197.15142751137051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306.81726343399242</v>
      </c>
      <c r="S16" s="60">
        <f ca="1">AVERAGE(OFFSET($R$3,0,0,'Données projet'!$E$9+1,1))-AVERAGE(OFFSET($H$3,0,0,'Données projet'!$E$9+1,1))</f>
        <v>510.5342913385627</v>
      </c>
      <c r="T16" s="60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19.078604061215994</v>
      </c>
      <c r="AK16" s="14">
        <f t="shared" si="35"/>
        <v>6.2379664748280286</v>
      </c>
      <c r="AL16" s="22">
        <f t="shared" si="4"/>
        <v>44.093027016943331</v>
      </c>
      <c r="AM16" s="60">
        <f t="shared" si="5"/>
        <v>316.64858257249887</v>
      </c>
      <c r="AN16" s="60">
        <f ca="1">AVERAGE(OFFSET($AM$3,0,0,'Données projet'!$E$10+1,1))-AVERAGE(OFFSET($H$3,0,0,'Données projet'!$E$10+1,1))</f>
        <v>289.19475369871481</v>
      </c>
      <c r="AO16" s="60">
        <f t="shared" si="36"/>
        <v>283.48738729114024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1.6666666666666667</v>
      </c>
      <c r="BD16" s="13">
        <f>IF('Données projet'!$A$88&gt;35,BD15+BC16-BL15,IF(A16&lt;'Données projet'!$A$88,$BA$205^A16,IF(A16='Données projet'!$A$88,'Données projet'!$B$88,BD15+BC16-BL15)))</f>
        <v>16.276012230002529</v>
      </c>
      <c r="BE16" s="14">
        <f>BD16*VLOOKUP('Données projet'!$B$11,Paramètres!$A$1:$I$89,3,0)*VLOOKUP('Données projet'!$B$11,Paramètres!$A$1:$I$89,5,0)</f>
        <v>10.917949003885697</v>
      </c>
      <c r="BF16" s="14">
        <f t="shared" si="37"/>
        <v>3.8093730656250262</v>
      </c>
      <c r="BG16" s="22">
        <f t="shared" si="7"/>
        <v>25.650085937731177</v>
      </c>
      <c r="BH16" s="60">
        <f t="shared" si="8"/>
        <v>298.20564149328675</v>
      </c>
      <c r="BI16" s="60">
        <f ca="1">AVERAGE(OFFSET($BH$3,0,0,'Données projet'!$E$11+1,1))-AVERAGE(OFFSET($H$3,0,0,'Données projet'!$E$11+1,1))</f>
        <v>243.09463198616982</v>
      </c>
      <c r="BJ16" s="60">
        <f t="shared" si="38"/>
        <v>171.50445439470928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0">
        <f t="shared" si="11"/>
        <v>309.10875441028685</v>
      </c>
      <c r="CD16" s="60">
        <f ca="1">AVERAGE(OFFSET($CC$3,0,0,'Données projet'!$E$12+1,1))-AVERAGE(OFFSET($H$3,0,0,'Données projet'!$E$12+1,1))</f>
        <v>542.70639622812973</v>
      </c>
      <c r="CE16" s="60">
        <f t="shared" si="40"/>
        <v>294.45557293177131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6.0588235294117645</v>
      </c>
      <c r="CT16" s="13">
        <f>IF('Données projet'!$A$140&gt;35,CT15+CS16-DB15,IF(A16&lt;'Données projet'!$A$140,$CQ$205^A16,IF(A16='Données projet'!$A$140,'Données projet'!$B$140,CT15+CS16-DB15)))</f>
        <v>34.612141136477412</v>
      </c>
      <c r="CU16" s="18">
        <f>CT16*VLOOKUP('Données projet'!$B$13,Paramètres!$A$1:$I$89,3,0)*VLOOKUP('Données projet'!$B$13,Paramètres!$A$1:$I$89,5,0)</f>
        <v>20.698060399613492</v>
      </c>
      <c r="CV16" s="14">
        <f t="shared" si="41"/>
        <v>6.7035909125299202</v>
      </c>
      <c r="CW16" s="22">
        <f t="shared" si="13"/>
        <v>47.724542701983104</v>
      </c>
      <c r="CX16" s="60">
        <f t="shared" si="14"/>
        <v>320.28009825753867</v>
      </c>
      <c r="CY16" s="60">
        <f ca="1">AVERAGE(OFFSET($CX$3,0,0,'Données projet'!$E$13+1,1))-AVERAGE(OFFSET($H$3,0,0,'Données projet'!$E$13+1,1))</f>
        <v>329.68364686090933</v>
      </c>
      <c r="CZ16" s="60">
        <f t="shared" si="42"/>
        <v>302.54354650449721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1.4</v>
      </c>
      <c r="DO16" s="13">
        <f>IF('Données projet'!$A$166&gt;35,DO15+DN16-DW15,IF(A16&lt;'Données projet'!$A$166,$DL$205^A16,IF(A16='Données projet'!$A$166,'Données projet'!$B$166,DO15+DN16-DW15)))</f>
        <v>8.7227358380880595</v>
      </c>
      <c r="DP16" s="18">
        <f>DO16*VLOOKUP('Données projet'!$B$14,Paramètres!$A$1:$I$89,3,0)*VLOOKUP('Données projet'!$B$14,Paramètres!$A$1:$I$89,5,0)</f>
        <v>4.0822403722252121</v>
      </c>
      <c r="DQ16" s="14">
        <f t="shared" si="43"/>
        <v>1.5971365348120328</v>
      </c>
      <c r="DR16" s="22">
        <f t="shared" si="16"/>
        <v>9.891581446423201</v>
      </c>
      <c r="DS16" s="60">
        <f t="shared" si="17"/>
        <v>282.44713700197872</v>
      </c>
      <c r="DT16" s="60">
        <f ca="1">AVERAGE(OFFSET($DS$3,0,0,'Données projet'!$E$14+1,1))-AVERAGE(OFFSET($H$3,0,0,'Données projet'!$E$14+1,1))</f>
        <v>399.92909819003523</v>
      </c>
      <c r="DU16" s="60">
        <f t="shared" si="44"/>
        <v>163.7053537268381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1.2</v>
      </c>
      <c r="EJ16" s="13">
        <f>IF('Données projet'!$A$192&gt;35,EJ15+EI16-ER15,IF(A16&lt;'Données projet'!$A$192,$EG$205^A16,IF(A16='Données projet'!$A$192,'Données projet'!$B$192,EJ15+EI16-ER15)))</f>
        <v>5.8627726400958746</v>
      </c>
      <c r="EK16" s="18">
        <f>EJ16*VLOOKUP('Données projet'!$B$15,Paramètres!$A$1:$I$89,3,0)*VLOOKUP('Données projet'!$B$15,Paramètres!$A$1:$I$89,5,0)</f>
        <v>5.9448514570572168</v>
      </c>
      <c r="EL16" s="14">
        <f t="shared" si="45"/>
        <v>2.2262967845401667</v>
      </c>
      <c r="EM16" s="22">
        <f t="shared" si="19"/>
        <v>14.231416520782107</v>
      </c>
      <c r="EN16" s="60">
        <f t="shared" si="20"/>
        <v>286.78697207633763</v>
      </c>
      <c r="EO16" s="60">
        <f ca="1">AVERAGE(OFFSET($EN$3,0,0,'Données projet'!$E$15+1,1))-AVERAGE(OFFSET($H$3,0,0,'Données projet'!$E$15+1,1))</f>
        <v>360.49030729679129</v>
      </c>
      <c r="EP16" s="60">
        <f t="shared" si="46"/>
        <v>159.6134369231965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0.59333333333333338</v>
      </c>
      <c r="FE16" s="13">
        <f>IF('Données projet'!$A$218&gt;35,FE15+FD16-FM15,IF(A16&lt;'Données projet'!$A$218,$FB$205^A16,IF(A16='Données projet'!$A$218,'Données projet'!$B$218,FE15+FD16-FM15)))</f>
        <v>6.6497401131383391</v>
      </c>
      <c r="FF16" s="18">
        <f>FE16*VLOOKUP('Données projet'!$B$16,Paramètres!$A$1:$I$89,3,0)*VLOOKUP('Données projet'!$B$16,Paramètres!$A$1:$I$89,5,0)</f>
        <v>5.8092129628376536</v>
      </c>
      <c r="FG16" s="14">
        <f t="shared" si="47"/>
        <v>2.1813537921643222</v>
      </c>
      <c r="FH16" s="22">
        <f t="shared" si="22"/>
        <v>13.916903764961774</v>
      </c>
      <c r="FI16" s="60">
        <f t="shared" si="23"/>
        <v>286.47245932051732</v>
      </c>
      <c r="FJ16" s="60">
        <f ca="1">AVERAGE(OFFSET($FI$3,0,0,'Données projet'!$E$16+1,1))-AVERAGE(OFFSET($H$3,0,0,'Données projet'!$E$16+1,1))</f>
        <v>274.38315511766132</v>
      </c>
      <c r="FK16" s="60">
        <f t="shared" si="48"/>
        <v>255.96663040027175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1.4957264957264955</v>
      </c>
      <c r="FZ16" s="13">
        <f>IF('Données projet'!$A$244&gt;35,FZ15+FY16-GH15,IF(A16&lt;'Données projet'!$A$244,$FW$205^A16,IF(A16='Données projet'!$A$244,'Données projet'!$B$244,FZ15+FY16-GH15)))</f>
        <v>14.81895752371207</v>
      </c>
      <c r="GA16" s="18">
        <f>FZ16*VLOOKUP('Données projet'!$B$17,Paramètres!$A$1:$I$89,3,0)*VLOOKUP('Données projet'!$B$17,Paramètres!$A$1:$I$89,5,0)</f>
        <v>14.101719979564407</v>
      </c>
      <c r="GB16" s="14">
        <f t="shared" si="49"/>
        <v>4.7758302338446281</v>
      </c>
      <c r="GC16" s="22">
        <f t="shared" si="25"/>
        <v>32.878399955020733</v>
      </c>
      <c r="GD16" s="60">
        <f t="shared" si="26"/>
        <v>305.43395551057625</v>
      </c>
      <c r="GE16" s="60">
        <f ca="1">AVERAGE(OFFSET($GD$3,0,0,'Données projet'!$E$17+1,1))-AVERAGE(OFFSET($H$3,0,0,'Données projet'!$E$17+1,1))</f>
        <v>302.15505558308411</v>
      </c>
      <c r="GF16" s="60">
        <f t="shared" si="50"/>
        <v>197.15142751137051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315.9733740744461</v>
      </c>
      <c r="S17" s="60">
        <f ca="1">AVERAGE(OFFSET($R$3,0,0,'Données projet'!$E$9+1,1))-AVERAGE(OFFSET($H$3,0,0,'Données projet'!$E$9+1,1))</f>
        <v>510.5342913385627</v>
      </c>
      <c r="T17" s="60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24.397795939591308</v>
      </c>
      <c r="AK17" s="14">
        <f t="shared" si="35"/>
        <v>7.75202295846145</v>
      </c>
      <c r="AL17" s="22">
        <f t="shared" si="4"/>
        <v>55.994267914108548</v>
      </c>
      <c r="AM17" s="60">
        <f t="shared" si="5"/>
        <v>329.77204569188632</v>
      </c>
      <c r="AN17" s="60">
        <f ca="1">AVERAGE(OFFSET($AM$3,0,0,'Données projet'!$E$10+1,1))-AVERAGE(OFFSET($H$3,0,0,'Données projet'!$E$10+1,1))</f>
        <v>289.19475369871481</v>
      </c>
      <c r="AO17" s="60">
        <f t="shared" si="36"/>
        <v>283.48738729114024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1.6666666666666667</v>
      </c>
      <c r="BD17" s="13">
        <f>IF('Données projet'!$A$88&gt;35,BD16+BC17-BL16,IF(A17&lt;'Données projet'!$A$88,$BA$205^A17,IF(A17='Données projet'!$A$88,'Données projet'!$B$88,BD16+BC17-BL16)))</f>
        <v>20.171770020255114</v>
      </c>
      <c r="BE17" s="14">
        <f>BD17*VLOOKUP('Données projet'!$B$11,Paramètres!$A$1:$I$89,3,0)*VLOOKUP('Données projet'!$B$11,Paramètres!$A$1:$I$89,5,0)</f>
        <v>13.531223329587132</v>
      </c>
      <c r="BF17" s="14">
        <f t="shared" si="37"/>
        <v>4.6047016123160578</v>
      </c>
      <c r="BG17" s="22">
        <f t="shared" si="7"/>
        <v>31.586735940481386</v>
      </c>
      <c r="BH17" s="60">
        <f t="shared" si="8"/>
        <v>305.36451371825916</v>
      </c>
      <c r="BI17" s="60">
        <f ca="1">AVERAGE(OFFSET($BH$3,0,0,'Données projet'!$E$11+1,1))-AVERAGE(OFFSET($H$3,0,0,'Données projet'!$E$11+1,1))</f>
        <v>243.09463198616982</v>
      </c>
      <c r="BJ17" s="60">
        <f t="shared" si="38"/>
        <v>171.50445439470928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0">
        <f t="shared" si="11"/>
        <v>318.79713101789298</v>
      </c>
      <c r="CD17" s="60">
        <f ca="1">AVERAGE(OFFSET($CC$3,0,0,'Données projet'!$E$12+1,1))-AVERAGE(OFFSET($H$3,0,0,'Données projet'!$E$12+1,1))</f>
        <v>542.70639622812973</v>
      </c>
      <c r="CE17" s="60">
        <f t="shared" si="40"/>
        <v>294.45557293177131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6.0588235294117645</v>
      </c>
      <c r="CT17" s="13">
        <f>IF('Données projet'!$A$140&gt;35,CT16+CS17-DB16,IF(A17&lt;'Données projet'!$A$140,$CQ$205^A17,IF(A17='Données projet'!$A$140,'Données projet'!$B$140,CT16+CS17-DB16)))</f>
        <v>45.460128149246948</v>
      </c>
      <c r="CU17" s="18">
        <f>CT17*VLOOKUP('Données projet'!$B$13,Paramètres!$A$1:$I$89,3,0)*VLOOKUP('Données projet'!$B$13,Paramètres!$A$1:$I$89,5,0)</f>
        <v>27.185156633249676</v>
      </c>
      <c r="CV17" s="14">
        <f t="shared" si="41"/>
        <v>8.5295806188263423</v>
      </c>
      <c r="CW17" s="22">
        <f t="shared" si="13"/>
        <v>62.203167380699057</v>
      </c>
      <c r="CX17" s="60">
        <f t="shared" si="14"/>
        <v>335.98094515847686</v>
      </c>
      <c r="CY17" s="60">
        <f ca="1">AVERAGE(OFFSET($CX$3,0,0,'Données projet'!$E$13+1,1))-AVERAGE(OFFSET($H$3,0,0,'Données projet'!$E$13+1,1))</f>
        <v>329.68364686090933</v>
      </c>
      <c r="CZ17" s="60">
        <f t="shared" si="42"/>
        <v>302.54354650449721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1.4</v>
      </c>
      <c r="DO17" s="13">
        <f>IF('Données projet'!$A$166&gt;35,DO16+DN17-DW16,IF(A17&lt;'Données projet'!$A$166,$DL$205^A17,IF(A17='Données projet'!$A$166,'Données projet'!$B$166,DO16+DN17-DW16)))</f>
        <v>10.304113218507704</v>
      </c>
      <c r="DP17" s="18">
        <f>DO17*VLOOKUP('Données projet'!$B$14,Paramètres!$A$1:$I$89,3,0)*VLOOKUP('Données projet'!$B$14,Paramètres!$A$1:$I$89,5,0)</f>
        <v>4.8223249862616049</v>
      </c>
      <c r="DQ17" s="14">
        <f t="shared" si="43"/>
        <v>1.8504505600260996</v>
      </c>
      <c r="DR17" s="22">
        <f t="shared" si="16"/>
        <v>11.621750743117751</v>
      </c>
      <c r="DS17" s="60">
        <f t="shared" si="17"/>
        <v>285.3995285208955</v>
      </c>
      <c r="DT17" s="60">
        <f ca="1">AVERAGE(OFFSET($DS$3,0,0,'Données projet'!$E$14+1,1))-AVERAGE(OFFSET($H$3,0,0,'Données projet'!$E$14+1,1))</f>
        <v>399.92909819003523</v>
      </c>
      <c r="DU17" s="60">
        <f t="shared" si="44"/>
        <v>163.7053537268381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1.2</v>
      </c>
      <c r="EJ17" s="13">
        <f>IF('Données projet'!$A$192&gt;35,EJ16+EI17-ER16,IF(A17&lt;'Données projet'!$A$192,$EG$205^A17,IF(A17='Données projet'!$A$192,'Données projet'!$B$192,EJ16+EI17-ER16)))</f>
        <v>6.7171941741218459</v>
      </c>
      <c r="EK17" s="18">
        <f>EJ17*VLOOKUP('Données projet'!$B$15,Paramètres!$A$1:$I$89,3,0)*VLOOKUP('Données projet'!$B$15,Paramètres!$A$1:$I$89,5,0)</f>
        <v>6.8112348925595523</v>
      </c>
      <c r="EL17" s="14">
        <f t="shared" si="45"/>
        <v>2.5106746216891089</v>
      </c>
      <c r="EM17" s="22">
        <f t="shared" si="19"/>
        <v>16.235659070649749</v>
      </c>
      <c r="EN17" s="60">
        <f t="shared" si="20"/>
        <v>290.01343684842755</v>
      </c>
      <c r="EO17" s="60">
        <f ca="1">AVERAGE(OFFSET($EN$3,0,0,'Données projet'!$E$15+1,1))-AVERAGE(OFFSET($H$3,0,0,'Données projet'!$E$15+1,1))</f>
        <v>360.49030729679129</v>
      </c>
      <c r="EP17" s="60">
        <f t="shared" si="46"/>
        <v>159.6134369231965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0.59333333333333338</v>
      </c>
      <c r="FE17" s="13">
        <f>IF('Données projet'!$A$218&gt;35,FE16+FD17-FM16,IF(A17&lt;'Données projet'!$A$218,$FB$205^A17,IF(A17='Données projet'!$A$218,'Données projet'!$B$218,FE16+FD17-FM16)))</f>
        <v>7.6930284678357443</v>
      </c>
      <c r="FF17" s="18">
        <f>FE17*VLOOKUP('Données projet'!$B$16,Paramètres!$A$1:$I$89,3,0)*VLOOKUP('Données projet'!$B$16,Paramètres!$A$1:$I$89,5,0)</f>
        <v>6.7206296695013066</v>
      </c>
      <c r="FG17" s="14">
        <f t="shared" si="47"/>
        <v>2.4811413684356656</v>
      </c>
      <c r="FH17" s="22">
        <f t="shared" si="22"/>
        <v>16.02641789107356</v>
      </c>
      <c r="FI17" s="60">
        <f t="shared" si="23"/>
        <v>289.80419566885132</v>
      </c>
      <c r="FJ17" s="60">
        <f ca="1">AVERAGE(OFFSET($FI$3,0,0,'Données projet'!$E$16+1,1))-AVERAGE(OFFSET($H$3,0,0,'Données projet'!$E$16+1,1))</f>
        <v>274.38315511766132</v>
      </c>
      <c r="FK17" s="60">
        <f t="shared" si="48"/>
        <v>255.96663040027175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1.4957264957264955</v>
      </c>
      <c r="FZ17" s="13">
        <f>IF('Données projet'!$A$244&gt;35,FZ16+FY17-GH16,IF(A17&lt;'Données projet'!$A$244,$FW$205^A17,IF(A17='Données projet'!$A$244,'Données projet'!$B$244,FZ16+FY17-GH16)))</f>
        <v>18.233941184201644</v>
      </c>
      <c r="GA17" s="18">
        <f>FZ17*VLOOKUP('Données projet'!$B$17,Paramètres!$A$1:$I$89,3,0)*VLOOKUP('Données projet'!$B$17,Paramètres!$A$1:$I$89,5,0)</f>
        <v>17.351418430886284</v>
      </c>
      <c r="GB17" s="14">
        <f t="shared" si="49"/>
        <v>5.7362550866328705</v>
      </c>
      <c r="GC17" s="22">
        <f t="shared" si="25"/>
        <v>40.211031376345858</v>
      </c>
      <c r="GD17" s="60">
        <f t="shared" si="26"/>
        <v>313.9888091541236</v>
      </c>
      <c r="GE17" s="60">
        <f ca="1">AVERAGE(OFFSET($GD$3,0,0,'Données projet'!$E$17+1,1))-AVERAGE(OFFSET($H$3,0,0,'Données projet'!$E$17+1,1))</f>
        <v>302.15505558308411</v>
      </c>
      <c r="GF17" s="60">
        <f t="shared" si="50"/>
        <v>197.15142751137051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326.97274628871452</v>
      </c>
      <c r="S18" s="60">
        <f ca="1">AVERAGE(OFFSET($R$3,0,0,'Données projet'!$E$9+1,1))-AVERAGE(OFFSET($H$3,0,0,'Données projet'!$E$9+1,1))</f>
        <v>510.5342913385627</v>
      </c>
      <c r="T18" s="60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31.200000000000003</v>
      </c>
      <c r="AK18" s="14">
        <f t="shared" si="35"/>
        <v>9.6335657126419925</v>
      </c>
      <c r="AL18" s="22">
        <f t="shared" si="4"/>
        <v>71.118460282851473</v>
      </c>
      <c r="AM18" s="60">
        <f t="shared" si="5"/>
        <v>346.11846028285146</v>
      </c>
      <c r="AN18" s="60">
        <f ca="1">AVERAGE(OFFSET($AM$3,0,0,'Données projet'!$E$10+1,1))-AVERAGE(OFFSET($H$3,0,0,'Données projet'!$E$10+1,1))</f>
        <v>289.19475369871481</v>
      </c>
      <c r="AO18" s="60">
        <f t="shared" si="36"/>
        <v>283.48738729114024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25</v>
      </c>
      <c r="BB18" s="13">
        <f>VLOOKUP(A18,'Données projet'!$A$87:$I$107,9,0)</f>
        <v>1.6666666666666667</v>
      </c>
      <c r="BC18" s="13">
        <f t="array" ref="BC18">INDEX(BB:BB,MIN(IF(ISNUMBER(BB18:BB214),ROW(BB18:BB214),"")))</f>
        <v>1.6666666666666667</v>
      </c>
      <c r="BD18" s="13">
        <f>IF('Données projet'!$A$88&gt;35,BD17+BC18-BL17,IF(A18&lt;'Données projet'!$A$88,$BA$205^A18,IF(A18='Données projet'!$A$88,'Données projet'!$B$88,BD17+BC18-BL17)))</f>
        <v>25</v>
      </c>
      <c r="BE18" s="14">
        <f>BD18*VLOOKUP('Données projet'!$B$11,Paramètres!$A$1:$I$89,3,0)*VLOOKUP('Données projet'!$B$11,Paramètres!$A$1:$I$89,5,0)</f>
        <v>16.77</v>
      </c>
      <c r="BF18" s="14">
        <f t="shared" si="37"/>
        <v>5.5660804476726025</v>
      </c>
      <c r="BG18" s="22">
        <f t="shared" si="7"/>
        <v>38.902006779696443</v>
      </c>
      <c r="BH18" s="60">
        <f t="shared" si="8"/>
        <v>313.90200677969642</v>
      </c>
      <c r="BI18" s="60">
        <f ca="1">AVERAGE(OFFSET($BH$3,0,0,'Données projet'!$E$11+1,1))-AVERAGE(OFFSET($H$3,0,0,'Données projet'!$E$11+1,1))</f>
        <v>243.09463198616982</v>
      </c>
      <c r="BJ18" s="60">
        <f t="shared" si="38"/>
        <v>171.50445439470928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0">
        <f t="shared" si="11"/>
        <v>330.45278118996714</v>
      </c>
      <c r="CD18" s="60">
        <f ca="1">AVERAGE(OFFSET($CC$3,0,0,'Données projet'!$E$12+1,1))-AVERAGE(OFFSET($H$3,0,0,'Données projet'!$E$12+1,1))</f>
        <v>542.70639622812973</v>
      </c>
      <c r="CE18" s="60">
        <f t="shared" si="40"/>
        <v>294.45557293177131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6.0588235294117645</v>
      </c>
      <c r="CT18" s="13">
        <f>IF('Données projet'!$A$140&gt;35,CT17+CS18-DB17,IF(A18&lt;'Données projet'!$A$140,$CQ$205^A18,IF(A18='Données projet'!$A$140,'Données projet'!$B$140,CT17+CS18-DB17)))</f>
        <v>59.708044157024418</v>
      </c>
      <c r="CU18" s="18">
        <f>CT18*VLOOKUP('Données projet'!$B$13,Paramètres!$A$1:$I$89,3,0)*VLOOKUP('Données projet'!$B$13,Paramètres!$A$1:$I$89,5,0)</f>
        <v>35.705410405900608</v>
      </c>
      <c r="CV18" s="14">
        <f t="shared" si="41"/>
        <v>10.852951273782441</v>
      </c>
      <c r="CW18" s="22">
        <f t="shared" si="13"/>
        <v>81.089146592114631</v>
      </c>
      <c r="CX18" s="60">
        <f t="shared" si="14"/>
        <v>356.08914659211462</v>
      </c>
      <c r="CY18" s="60">
        <f ca="1">AVERAGE(OFFSET($CX$3,0,0,'Données projet'!$E$13+1,1))-AVERAGE(OFFSET($H$3,0,0,'Données projet'!$E$13+1,1))</f>
        <v>329.68364686090933</v>
      </c>
      <c r="CZ18" s="60">
        <f t="shared" si="42"/>
        <v>302.54354650449721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1.4</v>
      </c>
      <c r="DO18" s="13">
        <f>IF('Données projet'!$A$166&gt;35,DO17+DN18-DW17,IF(A18&lt;'Données projet'!$A$166,$DL$205^A18,IF(A18='Données projet'!$A$166,'Données projet'!$B$166,DO17+DN18-DW17)))</f>
        <v>12.172184414459773</v>
      </c>
      <c r="DP18" s="18">
        <f>DO18*VLOOKUP('Données projet'!$B$14,Paramètres!$A$1:$I$89,3,0)*VLOOKUP('Données projet'!$B$14,Paramètres!$A$1:$I$89,5,0)</f>
        <v>5.6965823059671736</v>
      </c>
      <c r="DQ18" s="14">
        <f t="shared" si="43"/>
        <v>2.1439414855686696</v>
      </c>
      <c r="DR18" s="22">
        <f t="shared" si="16"/>
        <v>13.655578936924925</v>
      </c>
      <c r="DS18" s="60">
        <f t="shared" si="17"/>
        <v>288.65557893692494</v>
      </c>
      <c r="DT18" s="60">
        <f ca="1">AVERAGE(OFFSET($DS$3,0,0,'Données projet'!$E$14+1,1))-AVERAGE(OFFSET($H$3,0,0,'Données projet'!$E$14+1,1))</f>
        <v>399.92909819003523</v>
      </c>
      <c r="DU18" s="60">
        <f t="shared" si="44"/>
        <v>163.7053537268381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1.2</v>
      </c>
      <c r="EJ18" s="13">
        <f>IF('Données projet'!$A$192&gt;35,EJ17+EI18-ER17,IF(A18&lt;'Données projet'!$A$192,$EG$205^A18,IF(A18='Données projet'!$A$192,'Données projet'!$B$192,EJ17+EI18-ER17)))</f>
        <v>7.6961363407260848</v>
      </c>
      <c r="EK18" s="18">
        <f>EJ18*VLOOKUP('Données projet'!$B$15,Paramètres!$A$1:$I$89,3,0)*VLOOKUP('Données projet'!$B$15,Paramètres!$A$1:$I$89,5,0)</f>
        <v>7.8038822494962501</v>
      </c>
      <c r="EL18" s="14">
        <f t="shared" si="45"/>
        <v>2.8313776940102406</v>
      </c>
      <c r="EM18" s="22">
        <f t="shared" si="19"/>
        <v>18.523077734940472</v>
      </c>
      <c r="EN18" s="60">
        <f t="shared" si="20"/>
        <v>293.52307773494044</v>
      </c>
      <c r="EO18" s="60">
        <f ca="1">AVERAGE(OFFSET($EN$3,0,0,'Données projet'!$E$15+1,1))-AVERAGE(OFFSET($H$3,0,0,'Données projet'!$E$15+1,1))</f>
        <v>360.49030729679129</v>
      </c>
      <c r="EP18" s="60">
        <f t="shared" si="46"/>
        <v>159.6134369231965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8.9</v>
      </c>
      <c r="FC18" s="13">
        <f>VLOOKUP(A18,'Données projet'!$A$217:$I$237,9,0)</f>
        <v>0.59333333333333338</v>
      </c>
      <c r="FD18" s="13">
        <f t="array" ref="FD18">INDEX(FC:FC,MIN(IF(ISNUMBER(FC18:FC214),ROW(FC18:FC214),"")))</f>
        <v>0.59333333333333338</v>
      </c>
      <c r="FE18" s="13">
        <f>IF('Données projet'!$A$218&gt;35,FE17+FD18-FM17,IF(A18&lt;'Données projet'!$A$218,$FB$205^A18,IF(A18='Données projet'!$A$218,'Données projet'!$B$218,FE17+FD18-FM17)))</f>
        <v>8.9</v>
      </c>
      <c r="FF18" s="18">
        <f>FE18*VLOOKUP('Données projet'!$B$16,Paramètres!$A$1:$I$89,3,0)*VLOOKUP('Données projet'!$B$16,Paramètres!$A$1:$I$89,5,0)</f>
        <v>7.7750400000000015</v>
      </c>
      <c r="FG18" s="14">
        <f t="shared" si="47"/>
        <v>2.8221293181675109</v>
      </c>
      <c r="FH18" s="22">
        <f t="shared" si="22"/>
        <v>18.456736562475083</v>
      </c>
      <c r="FI18" s="60">
        <f t="shared" si="23"/>
        <v>293.4567365624751</v>
      </c>
      <c r="FJ18" s="60">
        <f ca="1">AVERAGE(OFFSET($FI$3,0,0,'Données projet'!$E$16+1,1))-AVERAGE(OFFSET($H$3,0,0,'Données projet'!$E$16+1,1))</f>
        <v>274.38315511766132</v>
      </c>
      <c r="FK18" s="60">
        <f t="shared" si="48"/>
        <v>255.96663040027175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22.435897435897434</v>
      </c>
      <c r="FX18" s="13">
        <f>VLOOKUP(A18,'Données projet'!$A$243:$I$263,9,0)</f>
        <v>1.4957264957264955</v>
      </c>
      <c r="FY18" s="13">
        <f t="array" ref="FY18">INDEX(FX:FX,MIN(IF(ISNUMBER(FX18:FX214),ROW(FX18:FX214),"")))</f>
        <v>1.4957264957264955</v>
      </c>
      <c r="FZ18" s="13">
        <f>IF('Données projet'!$A$244&gt;35,FZ17+FY18-GH17,IF(A18&lt;'Données projet'!$A$244,$FW$205^A18,IF(A18='Données projet'!$A$244,'Données projet'!$B$244,FZ17+FY18-GH17)))</f>
        <v>22.435897435897434</v>
      </c>
      <c r="GA18" s="18">
        <f>FZ18*VLOOKUP('Données projet'!$B$17,Paramètres!$A$1:$I$89,3,0)*VLOOKUP('Données projet'!$B$17,Paramètres!$A$1:$I$89,5,0)</f>
        <v>21.349999999999998</v>
      </c>
      <c r="GB18" s="14">
        <f t="shared" si="49"/>
        <v>6.8898224618073698</v>
      </c>
      <c r="GC18" s="22">
        <f t="shared" si="25"/>
        <v>49.184357454314494</v>
      </c>
      <c r="GD18" s="60">
        <f t="shared" si="26"/>
        <v>324.18435745431452</v>
      </c>
      <c r="GE18" s="60">
        <f ca="1">AVERAGE(OFFSET($GD$3,0,0,'Données projet'!$E$17+1,1))-AVERAGE(OFFSET($H$3,0,0,'Données projet'!$E$17+1,1))</f>
        <v>302.15505558308411</v>
      </c>
      <c r="GF18" s="60">
        <f t="shared" si="50"/>
        <v>197.15142751137051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340.24492173474681</v>
      </c>
      <c r="S19" s="60">
        <f ca="1">AVERAGE(OFFSET($R$3,0,0,'Données projet'!$E$9+1,1))-AVERAGE(OFFSET($H$3,0,0,'Données projet'!$E$9+1,1))</f>
        <v>510.5342913385627</v>
      </c>
      <c r="T19" s="60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49.6</v>
      </c>
      <c r="AJ19" s="14">
        <f>AI19*VLOOKUP('Données projet'!$B$10,Paramètres!$A$1:$I$89,3,0)*VLOOKUP('Données projet'!$B$10,Paramètres!$A$1:$I$89,5,0)</f>
        <v>38.688000000000002</v>
      </c>
      <c r="AK19" s="14">
        <f t="shared" si="35"/>
        <v>11.650229083154354</v>
      </c>
      <c r="AL19" s="22">
        <f t="shared" si="4"/>
        <v>87.672415653160499</v>
      </c>
      <c r="AM19" s="60">
        <f t="shared" si="5"/>
        <v>363.89463787538273</v>
      </c>
      <c r="AN19" s="60">
        <f ca="1">AVERAGE(OFFSET($AM$3,0,0,'Données projet'!$E$10+1,1))-AVERAGE(OFFSET($H$3,0,0,'Données projet'!$E$10+1,1))</f>
        <v>289.19475369871481</v>
      </c>
      <c r="AO19" s="60">
        <f t="shared" si="36"/>
        <v>283.48738729114024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5.5128205128205128</v>
      </c>
      <c r="BD19" s="13">
        <f>IF('Données projet'!$A$88&gt;35,BD18+BC19-BL18,IF(A19&lt;'Données projet'!$A$88,$BA$205^A19,IF(A19='Données projet'!$A$88,'Données projet'!$B$88,BD18+BC19-BL18)))</f>
        <v>30.512820512820511</v>
      </c>
      <c r="BE19" s="14">
        <f>BD19*VLOOKUP('Données projet'!$B$11,Paramètres!$A$1:$I$89,3,0)*VLOOKUP('Données projet'!$B$11,Paramètres!$A$1:$I$89,5,0)</f>
        <v>20.468</v>
      </c>
      <c r="BF19" s="14">
        <f t="shared" si="37"/>
        <v>6.637710326784072</v>
      </c>
      <c r="BG19" s="22">
        <f t="shared" si="7"/>
        <v>47.209112152482255</v>
      </c>
      <c r="BH19" s="60">
        <f t="shared" si="8"/>
        <v>323.43133437470448</v>
      </c>
      <c r="BI19" s="60">
        <f ca="1">AVERAGE(OFFSET($BH$3,0,0,'Données projet'!$E$11+1,1))-AVERAGE(OFFSET($H$3,0,0,'Données projet'!$E$11+1,1))</f>
        <v>243.09463198616982</v>
      </c>
      <c r="BJ19" s="60">
        <f t="shared" si="38"/>
        <v>171.50445439470928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0">
        <f t="shared" si="11"/>
        <v>344.53422116833968</v>
      </c>
      <c r="CD19" s="60">
        <f ca="1">AVERAGE(OFFSET($CC$3,0,0,'Données projet'!$E$12+1,1))-AVERAGE(OFFSET($H$3,0,0,'Données projet'!$E$12+1,1))</f>
        <v>542.70639622812973</v>
      </c>
      <c r="CE19" s="60">
        <f t="shared" si="40"/>
        <v>294.45557293177131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6.0588235294117645</v>
      </c>
      <c r="CT19" s="13">
        <f>IF('Données projet'!$A$140&gt;35,CT18+CS19-DB18,IF(A19&lt;'Données projet'!$A$140,$CQ$205^A19,IF(A19='Données projet'!$A$140,'Données projet'!$B$140,CT18+CS19-DB18)))</f>
        <v>78.42148014526073</v>
      </c>
      <c r="CU19" s="18">
        <f>CT19*VLOOKUP('Données projet'!$B$13,Paramètres!$A$1:$I$89,3,0)*VLOOKUP('Données projet'!$B$13,Paramètres!$A$1:$I$89,5,0)</f>
        <v>46.896045126865928</v>
      </c>
      <c r="CV19" s="14">
        <f t="shared" si="41"/>
        <v>13.809184368469356</v>
      </c>
      <c r="CW19" s="22">
        <f t="shared" si="13"/>
        <v>105.72827470437562</v>
      </c>
      <c r="CX19" s="60">
        <f t="shared" si="14"/>
        <v>381.95049692659785</v>
      </c>
      <c r="CY19" s="60">
        <f ca="1">AVERAGE(OFFSET($CX$3,0,0,'Données projet'!$E$13+1,1))-AVERAGE(OFFSET($H$3,0,0,'Données projet'!$E$13+1,1))</f>
        <v>329.68364686090933</v>
      </c>
      <c r="CZ19" s="60">
        <f t="shared" si="42"/>
        <v>302.54354650449721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1.4</v>
      </c>
      <c r="DO19" s="13">
        <f>IF('Données projet'!$A$166&gt;35,DO18+DN19-DW18,IF(A19&lt;'Données projet'!$A$166,$DL$205^A19,IF(A19='Données projet'!$A$166,'Données projet'!$B$166,DO18+DN19-DW18)))</f>
        <v>14.378925219250942</v>
      </c>
      <c r="DP19" s="18">
        <f>DO19*VLOOKUP('Données projet'!$B$14,Paramètres!$A$1:$I$89,3,0)*VLOOKUP('Données projet'!$B$14,Paramètres!$A$1:$I$89,5,0)</f>
        <v>6.7293370026094408</v>
      </c>
      <c r="DQ19" s="14">
        <f t="shared" si="43"/>
        <v>2.4839815733728994</v>
      </c>
      <c r="DR19" s="22">
        <f t="shared" si="16"/>
        <v>16.04652985316924</v>
      </c>
      <c r="DS19" s="60">
        <f t="shared" si="17"/>
        <v>292.26875207539149</v>
      </c>
      <c r="DT19" s="60">
        <f ca="1">AVERAGE(OFFSET($DS$3,0,0,'Données projet'!$E$14+1,1))-AVERAGE(OFFSET($H$3,0,0,'Données projet'!$E$14+1,1))</f>
        <v>399.92909819003523</v>
      </c>
      <c r="DU19" s="60">
        <f t="shared" si="44"/>
        <v>163.7053537268381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1.2</v>
      </c>
      <c r="EJ19" s="13">
        <f>IF('Données projet'!$A$192&gt;35,EJ18+EI19-ER18,IF(A19&lt;'Données projet'!$A$192,$EG$205^A19,IF(A19='Données projet'!$A$192,'Données projet'!$B$192,EJ18+EI19-ER18)))</f>
        <v>8.8177463744060987</v>
      </c>
      <c r="EK19" s="18">
        <f>EJ19*VLOOKUP('Données projet'!$B$15,Paramètres!$A$1:$I$89,3,0)*VLOOKUP('Données projet'!$B$15,Paramètres!$A$1:$I$89,5,0)</f>
        <v>8.9411948236477841</v>
      </c>
      <c r="EL19" s="14">
        <f t="shared" si="45"/>
        <v>3.1930460350713803</v>
      </c>
      <c r="EM19" s="22">
        <f t="shared" si="19"/>
        <v>21.133802828935874</v>
      </c>
      <c r="EN19" s="60">
        <f t="shared" si="20"/>
        <v>297.3560250511581</v>
      </c>
      <c r="EO19" s="60">
        <f ca="1">AVERAGE(OFFSET($EN$3,0,0,'Données projet'!$E$15+1,1))-AVERAGE(OFFSET($H$3,0,0,'Données projet'!$E$15+1,1))</f>
        <v>360.49030729679129</v>
      </c>
      <c r="EP19" s="60">
        <f t="shared" si="46"/>
        <v>159.6134369231965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9.56</v>
      </c>
      <c r="FE19" s="13">
        <f>IF('Données projet'!$A$218&gt;35,FE18+FD19-FM18,IF(A19&lt;'Données projet'!$A$218,$FB$205^A19,IF(A19='Données projet'!$A$218,'Données projet'!$B$218,FE18+FD19-FM18)))</f>
        <v>18.46</v>
      </c>
      <c r="FF19" s="18">
        <f>FE19*VLOOKUP('Données projet'!$B$16,Paramètres!$A$1:$I$89,3,0)*VLOOKUP('Données projet'!$B$16,Paramètres!$A$1:$I$89,5,0)</f>
        <v>16.126656000000004</v>
      </c>
      <c r="FG19" s="14">
        <f t="shared" si="47"/>
        <v>5.3769776072289268</v>
      </c>
      <c r="FH19" s="22">
        <f t="shared" si="22"/>
        <v>37.452161865923721</v>
      </c>
      <c r="FI19" s="60">
        <f t="shared" si="23"/>
        <v>313.67438408814593</v>
      </c>
      <c r="FJ19" s="60">
        <f ca="1">AVERAGE(OFFSET($FI$3,0,0,'Données projet'!$E$16+1,1))-AVERAGE(OFFSET($H$3,0,0,'Données projet'!$E$16+1,1))</f>
        <v>274.38315511766132</v>
      </c>
      <c r="FK19" s="60">
        <f t="shared" si="48"/>
        <v>255.96663040027175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4.4871794871794872</v>
      </c>
      <c r="FZ19" s="13">
        <f>IF('Données projet'!$A$244&gt;35,FZ18+FY19-GH18,IF(A19&lt;'Données projet'!$A$244,$FW$205^A19,IF(A19='Données projet'!$A$244,'Données projet'!$B$244,FZ18+FY19-GH18)))</f>
        <v>26.92307692307692</v>
      </c>
      <c r="GA19" s="18">
        <f>FZ19*VLOOKUP('Données projet'!$B$17,Paramètres!$A$1:$I$89,3,0)*VLOOKUP('Données projet'!$B$17,Paramètres!$A$1:$I$89,5,0)</f>
        <v>25.619999999999997</v>
      </c>
      <c r="GB19" s="14">
        <f t="shared" si="49"/>
        <v>8.0941748185764109</v>
      </c>
      <c r="GC19" s="22">
        <f t="shared" si="25"/>
        <v>58.718854475687237</v>
      </c>
      <c r="GD19" s="60">
        <f t="shared" si="26"/>
        <v>334.94107669790947</v>
      </c>
      <c r="GE19" s="60">
        <f ca="1">AVERAGE(OFFSET($GD$3,0,0,'Données projet'!$E$17+1,1))-AVERAGE(OFFSET($H$3,0,0,'Données projet'!$E$17+1,1))</f>
        <v>302.15505558308411</v>
      </c>
      <c r="GF19" s="60">
        <f t="shared" si="50"/>
        <v>197.15142751137051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356.31981931185817</v>
      </c>
      <c r="S20" s="60">
        <f ca="1">AVERAGE(OFFSET($R$3,0,0,'Données projet'!$E$9+1,1))-AVERAGE(OFFSET($H$3,0,0,'Données projet'!$E$9+1,1))</f>
        <v>510.5342913385627</v>
      </c>
      <c r="T20" s="60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59.2</v>
      </c>
      <c r="AJ20" s="14">
        <f>AI20*VLOOKUP('Données projet'!$B$10,Paramètres!$A$1:$I$89,3,0)*VLOOKUP('Données projet'!$B$10,Paramètres!$A$1:$I$89,5,0)</f>
        <v>46.176000000000002</v>
      </c>
      <c r="AK20" s="14">
        <f t="shared" si="35"/>
        <v>13.621668778540489</v>
      </c>
      <c r="AL20" s="22">
        <f t="shared" si="4"/>
        <v>104.14760645595801</v>
      </c>
      <c r="AM20" s="60">
        <f t="shared" si="5"/>
        <v>381.59205090040246</v>
      </c>
      <c r="AN20" s="60">
        <f ca="1">AVERAGE(OFFSET($AM$3,0,0,'Données projet'!$E$10+1,1))-AVERAGE(OFFSET($H$3,0,0,'Données projet'!$E$10+1,1))</f>
        <v>289.19475369871481</v>
      </c>
      <c r="AO20" s="60">
        <f t="shared" si="36"/>
        <v>283.48738729114024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5.5128205128205128</v>
      </c>
      <c r="BD20" s="13">
        <f>IF('Données projet'!$A$88&gt;35,BD19+BC20-BL19,IF(A20&lt;'Données projet'!$A$88,$BA$205^A20,IF(A20='Données projet'!$A$88,'Données projet'!$B$88,BD19+BC20-BL19)))</f>
        <v>36.025641025641022</v>
      </c>
      <c r="BE20" s="14">
        <f>BD20*VLOOKUP('Données projet'!$B$11,Paramètres!$A$1:$I$89,3,0)*VLOOKUP('Données projet'!$B$11,Paramètres!$A$1:$I$89,5,0)</f>
        <v>24.165999999999997</v>
      </c>
      <c r="BF20" s="14">
        <f t="shared" si="37"/>
        <v>7.6869100773641392</v>
      </c>
      <c r="BG20" s="22">
        <f t="shared" si="7"/>
        <v>55.477151718075866</v>
      </c>
      <c r="BH20" s="60">
        <f t="shared" si="8"/>
        <v>332.9215961625203</v>
      </c>
      <c r="BI20" s="60">
        <f ca="1">AVERAGE(OFFSET($BH$3,0,0,'Données projet'!$E$11+1,1))-AVERAGE(OFFSET($H$3,0,0,'Données projet'!$E$11+1,1))</f>
        <v>243.09463198616982</v>
      </c>
      <c r="BJ20" s="60">
        <f t="shared" si="38"/>
        <v>171.50445439470928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0">
        <f t="shared" si="11"/>
        <v>361.60713155714888</v>
      </c>
      <c r="CD20" s="60">
        <f ca="1">AVERAGE(OFFSET($CC$3,0,0,'Données projet'!$E$12+1,1))-AVERAGE(OFFSET($H$3,0,0,'Données projet'!$E$12+1,1))</f>
        <v>542.70639622812973</v>
      </c>
      <c r="CE20" s="60">
        <f t="shared" si="40"/>
        <v>294.45557293177131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103</v>
      </c>
      <c r="CR20" s="13">
        <f>VLOOKUP(A20,'Données projet'!$A$139:$I$159,9,0)</f>
        <v>6.0588235294117645</v>
      </c>
      <c r="CS20" s="13">
        <f t="array" ref="CS20">INDEX(CR:CR,MIN(IF(ISNUMBER(CR20:CR216),ROW(CR20:CR216),"")))</f>
        <v>6.0588235294117645</v>
      </c>
      <c r="CT20" s="13">
        <f>IF('Données projet'!$A$140&gt;35,CT19+CS20-DB19,IF(A20&lt;'Données projet'!$A$140,$CQ$205^A20,IF(A20='Données projet'!$A$140,'Données projet'!$B$140,CT19+CS20-DB19)))</f>
        <v>103</v>
      </c>
      <c r="CU20" s="18">
        <f>CT20*VLOOKUP('Données projet'!$B$13,Paramètres!$A$1:$I$89,3,0)*VLOOKUP('Données projet'!$B$13,Paramètres!$A$1:$I$89,5,0)</f>
        <v>61.594000000000008</v>
      </c>
      <c r="CV20" s="14">
        <f t="shared" si="41"/>
        <v>17.570665168564613</v>
      </c>
      <c r="CW20" s="22">
        <f t="shared" si="13"/>
        <v>137.8784585019167</v>
      </c>
      <c r="CX20" s="60">
        <f t="shared" si="14"/>
        <v>415.32290294636118</v>
      </c>
      <c r="CY20" s="60">
        <f ca="1">AVERAGE(OFFSET($CX$3,0,0,'Données projet'!$E$13+1,1))-AVERAGE(OFFSET($H$3,0,0,'Données projet'!$E$13+1,1))</f>
        <v>329.68364686090933</v>
      </c>
      <c r="CZ20" s="60">
        <f t="shared" si="42"/>
        <v>302.54354650449721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1.4</v>
      </c>
      <c r="DO20" s="13">
        <f>IF('Données projet'!$A$166&gt;35,DO19+DN20-DW19,IF(A20&lt;'Données projet'!$A$166,$DL$205^A20,IF(A20='Données projet'!$A$166,'Données projet'!$B$166,DO19+DN20-DW19)))</f>
        <v>16.985734312010656</v>
      </c>
      <c r="DP20" s="18">
        <f>DO20*VLOOKUP('Données projet'!$B$14,Paramètres!$A$1:$I$89,3,0)*VLOOKUP('Données projet'!$B$14,Paramètres!$A$1:$I$89,5,0)</f>
        <v>7.9493236580209867</v>
      </c>
      <c r="DQ20" s="14">
        <f t="shared" si="43"/>
        <v>2.8779537587144066</v>
      </c>
      <c r="DR20" s="22">
        <f t="shared" si="16"/>
        <v>18.857508167480809</v>
      </c>
      <c r="DS20" s="60">
        <f t="shared" si="17"/>
        <v>296.30195261192529</v>
      </c>
      <c r="DT20" s="60">
        <f ca="1">AVERAGE(OFFSET($DS$3,0,0,'Données projet'!$E$14+1,1))-AVERAGE(OFFSET($H$3,0,0,'Données projet'!$E$14+1,1))</f>
        <v>399.92909819003523</v>
      </c>
      <c r="DU20" s="60">
        <f t="shared" si="44"/>
        <v>163.7053537268381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1.2</v>
      </c>
      <c r="EJ20" s="13">
        <f>IF('Données projet'!$A$192&gt;35,EJ19+EI20-ER19,IF(A20&lt;'Données projet'!$A$192,$EG$205^A20,IF(A20='Données projet'!$A$192,'Données projet'!$B$192,EJ19+EI20-ER19)))</f>
        <v>10.102816228956828</v>
      </c>
      <c r="EK20" s="18">
        <f>EJ20*VLOOKUP('Données projet'!$B$15,Paramètres!$A$1:$I$89,3,0)*VLOOKUP('Données projet'!$B$15,Paramètres!$A$1:$I$89,5,0)</f>
        <v>10.244255656162224</v>
      </c>
      <c r="EL20" s="14">
        <f t="shared" si="45"/>
        <v>3.6009123769158946</v>
      </c>
      <c r="EM20" s="22">
        <f t="shared" si="19"/>
        <v>24.113667657611057</v>
      </c>
      <c r="EN20" s="60">
        <f t="shared" si="20"/>
        <v>301.55811210205553</v>
      </c>
      <c r="EO20" s="60">
        <f ca="1">AVERAGE(OFFSET($EN$3,0,0,'Données projet'!$E$15+1,1))-AVERAGE(OFFSET($H$3,0,0,'Données projet'!$E$15+1,1))</f>
        <v>360.49030729679129</v>
      </c>
      <c r="EP20" s="60">
        <f t="shared" si="46"/>
        <v>159.6134369231965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9.56</v>
      </c>
      <c r="FE20" s="13">
        <f>IF('Données projet'!$A$218&gt;35,FE19+FD20-FM19,IF(A20&lt;'Données projet'!$A$218,$FB$205^A20,IF(A20='Données projet'!$A$218,'Données projet'!$B$218,FE19+FD20-FM19)))</f>
        <v>28.020000000000003</v>
      </c>
      <c r="FF20" s="18">
        <f>FE20*VLOOKUP('Données projet'!$B$16,Paramètres!$A$1:$I$89,3,0)*VLOOKUP('Données projet'!$B$16,Paramètres!$A$1:$I$89,5,0)</f>
        <v>24.478272000000008</v>
      </c>
      <c r="FG20" s="14">
        <f t="shared" si="47"/>
        <v>7.7746123010725245</v>
      </c>
      <c r="FH20" s="22">
        <f t="shared" si="22"/>
        <v>56.173773491034659</v>
      </c>
      <c r="FI20" s="60">
        <f t="shared" si="23"/>
        <v>333.61821793547909</v>
      </c>
      <c r="FJ20" s="60">
        <f ca="1">AVERAGE(OFFSET($FI$3,0,0,'Données projet'!$E$16+1,1))-AVERAGE(OFFSET($H$3,0,0,'Données projet'!$E$16+1,1))</f>
        <v>274.38315511766132</v>
      </c>
      <c r="FK20" s="60">
        <f t="shared" si="48"/>
        <v>255.96663040027175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4.4871794871794872</v>
      </c>
      <c r="FZ20" s="13">
        <f>IF('Données projet'!$A$244&gt;35,FZ19+FY20-GH19,IF(A20&lt;'Données projet'!$A$244,$FW$205^A20,IF(A20='Données projet'!$A$244,'Données projet'!$B$244,FZ19+FY20-GH19)))</f>
        <v>31.410256410256409</v>
      </c>
      <c r="GA20" s="18">
        <f>FZ20*VLOOKUP('Données projet'!$B$17,Paramètres!$A$1:$I$89,3,0)*VLOOKUP('Données projet'!$B$17,Paramètres!$A$1:$I$89,5,0)</f>
        <v>29.889999999999997</v>
      </c>
      <c r="GB20" s="14">
        <f t="shared" si="49"/>
        <v>9.2752743303749234</v>
      </c>
      <c r="GC20" s="22">
        <f t="shared" si="25"/>
        <v>68.212852792069654</v>
      </c>
      <c r="GD20" s="60">
        <f t="shared" si="26"/>
        <v>345.65729723651413</v>
      </c>
      <c r="GE20" s="60">
        <f ca="1">AVERAGE(OFFSET($GD$3,0,0,'Données projet'!$E$17+1,1))-AVERAGE(OFFSET($H$3,0,0,'Données projet'!$E$17+1,1))</f>
        <v>302.15505558308411</v>
      </c>
      <c r="GF20" s="60">
        <f t="shared" si="50"/>
        <v>197.15142751137051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375.85125169782572</v>
      </c>
      <c r="S21" s="60">
        <f ca="1">AVERAGE(OFFSET($R$3,0,0,'Données projet'!$E$9+1,1))-AVERAGE(OFFSET($H$3,0,0,'Données projet'!$E$9+1,1))</f>
        <v>510.5342913385627</v>
      </c>
      <c r="T21" s="60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68.8</v>
      </c>
      <c r="AJ21" s="14">
        <f>AI21*VLOOKUP('Données projet'!$B$10,Paramètres!$A$1:$I$89,3,0)*VLOOKUP('Données projet'!$B$10,Paramètres!$A$1:$I$89,5,0)</f>
        <v>53.664000000000001</v>
      </c>
      <c r="AK21" s="14">
        <f t="shared" si="35"/>
        <v>15.556073979202782</v>
      </c>
      <c r="AL21" s="22">
        <f t="shared" si="4"/>
        <v>120.55829551377816</v>
      </c>
      <c r="AM21" s="60">
        <f t="shared" si="5"/>
        <v>399.22496218044483</v>
      </c>
      <c r="AN21" s="60">
        <f ca="1">AVERAGE(OFFSET($AM$3,0,0,'Données projet'!$E$10+1,1))-AVERAGE(OFFSET($H$3,0,0,'Données projet'!$E$10+1,1))</f>
        <v>289.19475369871481</v>
      </c>
      <c r="AO21" s="60">
        <f t="shared" si="36"/>
        <v>283.48738729114024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5.5128205128205128</v>
      </c>
      <c r="BD21" s="13">
        <f>IF('Données projet'!$A$88&gt;35,BD20+BC21-BL20,IF(A21&lt;'Données projet'!$A$88,$BA$205^A21,IF(A21='Données projet'!$A$88,'Données projet'!$B$88,BD20+BC21-BL20)))</f>
        <v>41.538461538461533</v>
      </c>
      <c r="BE21" s="14">
        <f>BD21*VLOOKUP('Données projet'!$B$11,Paramètres!$A$1:$I$89,3,0)*VLOOKUP('Données projet'!$B$11,Paramètres!$A$1:$I$89,5,0)</f>
        <v>27.863999999999997</v>
      </c>
      <c r="BF21" s="14">
        <f t="shared" si="37"/>
        <v>8.7175102644038933</v>
      </c>
      <c r="BG21" s="22">
        <f t="shared" si="7"/>
        <v>63.712797043836765</v>
      </c>
      <c r="BH21" s="60">
        <f t="shared" si="8"/>
        <v>342.37946371050344</v>
      </c>
      <c r="BI21" s="60">
        <f ca="1">AVERAGE(OFFSET($BH$3,0,0,'Données projet'!$E$11+1,1))-AVERAGE(OFFSET($H$3,0,0,'Données projet'!$E$11+1,1))</f>
        <v>243.09463198616982</v>
      </c>
      <c r="BJ21" s="60">
        <f t="shared" si="38"/>
        <v>171.50445439470928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0">
        <f t="shared" si="11"/>
        <v>382.36946742104067</v>
      </c>
      <c r="CD21" s="60">
        <f ca="1">AVERAGE(OFFSET($CC$3,0,0,'Données projet'!$E$12+1,1))-AVERAGE(OFFSET($H$3,0,0,'Données projet'!$E$12+1,1))</f>
        <v>542.70639622812973</v>
      </c>
      <c r="CE21" s="60">
        <f t="shared" si="40"/>
        <v>294.45557293177131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11.333333333333334</v>
      </c>
      <c r="CT21" s="13">
        <f>IF('Données projet'!$A$140&gt;35,CT20+CS21-DB20,IF(A21&lt;'Données projet'!$A$140,$CQ$205^A21,IF(A21='Données projet'!$A$140,'Données projet'!$B$140,CT20+CS21-DB20)))</f>
        <v>114.33333333333333</v>
      </c>
      <c r="CU21" s="18">
        <f>CT21*VLOOKUP('Données projet'!$B$13,Paramètres!$A$1:$I$89,3,0)*VLOOKUP('Données projet'!$B$13,Paramètres!$A$1:$I$89,5,0)</f>
        <v>68.37133333333334</v>
      </c>
      <c r="CV21" s="14">
        <f t="shared" si="41"/>
        <v>19.268449754335993</v>
      </c>
      <c r="CW21" s="22">
        <f t="shared" si="13"/>
        <v>152.63928887769075</v>
      </c>
      <c r="CX21" s="60">
        <f t="shared" si="14"/>
        <v>431.3059555443574</v>
      </c>
      <c r="CY21" s="60">
        <f ca="1">AVERAGE(OFFSET($CX$3,0,0,'Données projet'!$E$13+1,1))-AVERAGE(OFFSET($H$3,0,0,'Données projet'!$E$13+1,1))</f>
        <v>329.68364686090933</v>
      </c>
      <c r="CZ21" s="60">
        <f t="shared" si="42"/>
        <v>302.54354650449721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1.4</v>
      </c>
      <c r="DO21" s="13">
        <f>IF('Données projet'!$A$166&gt;35,DO20+DN21-DW20,IF(A21&lt;'Données projet'!$A$166,$DL$205^A21,IF(A21='Données projet'!$A$166,'Données projet'!$B$166,DO20+DN21-DW20)))</f>
        <v>20.065141567879031</v>
      </c>
      <c r="DP21" s="18">
        <f>DO21*VLOOKUP('Données projet'!$B$14,Paramètres!$A$1:$I$89,3,0)*VLOOKUP('Données projet'!$B$14,Paramètres!$A$1:$I$89,5,0)</f>
        <v>9.3904862537673868</v>
      </c>
      <c r="DQ21" s="14">
        <f t="shared" si="43"/>
        <v>3.3344119481738947</v>
      </c>
      <c r="DR21" s="22">
        <f t="shared" si="16"/>
        <v>22.162531035047731</v>
      </c>
      <c r="DS21" s="60">
        <f t="shared" si="17"/>
        <v>300.82919770171441</v>
      </c>
      <c r="DT21" s="60">
        <f ca="1">AVERAGE(OFFSET($DS$3,0,0,'Données projet'!$E$14+1,1))-AVERAGE(OFFSET($H$3,0,0,'Données projet'!$E$14+1,1))</f>
        <v>399.92909819003523</v>
      </c>
      <c r="DU21" s="60">
        <f t="shared" si="44"/>
        <v>163.7053537268381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1.2</v>
      </c>
      <c r="EJ21" s="13">
        <f>IF('Données projet'!$A$192&gt;35,EJ20+EI21-ER20,IF(A21&lt;'Données projet'!$A$192,$EG$205^A21,IF(A21='Données projet'!$A$192,'Données projet'!$B$192,EJ20+EI21-ER20)))</f>
        <v>11.575168010312384</v>
      </c>
      <c r="EK21" s="18">
        <f>EJ21*VLOOKUP('Données projet'!$B$15,Paramètres!$A$1:$I$89,3,0)*VLOOKUP('Données projet'!$B$15,Paramètres!$A$1:$I$89,5,0)</f>
        <v>11.737220362456757</v>
      </c>
      <c r="EL21" s="14">
        <f t="shared" si="45"/>
        <v>4.0608778588863084</v>
      </c>
      <c r="EM21" s="22">
        <f t="shared" si="19"/>
        <v>27.515021068839172</v>
      </c>
      <c r="EN21" s="60">
        <f t="shared" si="20"/>
        <v>306.18168773550588</v>
      </c>
      <c r="EO21" s="60">
        <f ca="1">AVERAGE(OFFSET($EN$3,0,0,'Données projet'!$E$15+1,1))-AVERAGE(OFFSET($H$3,0,0,'Données projet'!$E$15+1,1))</f>
        <v>360.49030729679129</v>
      </c>
      <c r="EP21" s="60">
        <f t="shared" si="46"/>
        <v>159.6134369231965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9.56</v>
      </c>
      <c r="FE21" s="13">
        <f>IF('Données projet'!$A$218&gt;35,FE20+FD21-FM20,IF(A21&lt;'Données projet'!$A$218,$FB$205^A21,IF(A21='Données projet'!$A$218,'Données projet'!$B$218,FE20+FD21-FM20)))</f>
        <v>37.580000000000005</v>
      </c>
      <c r="FF21" s="18">
        <f>FE21*VLOOKUP('Données projet'!$B$16,Paramètres!$A$1:$I$89,3,0)*VLOOKUP('Données projet'!$B$16,Paramètres!$A$1:$I$89,5,0)</f>
        <v>32.829888000000011</v>
      </c>
      <c r="FG21" s="14">
        <f t="shared" si="47"/>
        <v>10.076917609255906</v>
      </c>
      <c r="FH21" s="22">
        <f t="shared" si="22"/>
        <v>74.729353102787385</v>
      </c>
      <c r="FI21" s="60">
        <f t="shared" si="23"/>
        <v>353.39601976945409</v>
      </c>
      <c r="FJ21" s="60">
        <f ca="1">AVERAGE(OFFSET($FI$3,0,0,'Données projet'!$E$16+1,1))-AVERAGE(OFFSET($H$3,0,0,'Données projet'!$E$16+1,1))</f>
        <v>274.38315511766132</v>
      </c>
      <c r="FK21" s="60">
        <f t="shared" si="48"/>
        <v>255.96663040027175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4.4871794871794872</v>
      </c>
      <c r="FZ21" s="13">
        <f>IF('Données projet'!$A$244&gt;35,FZ20+FY21-GH20,IF(A21&lt;'Données projet'!$A$244,$FW$205^A21,IF(A21='Données projet'!$A$244,'Données projet'!$B$244,FZ20+FY21-GH20)))</f>
        <v>35.897435897435898</v>
      </c>
      <c r="GA21" s="18">
        <f>FZ21*VLOOKUP('Données projet'!$B$17,Paramètres!$A$1:$I$89,3,0)*VLOOKUP('Données projet'!$B$17,Paramètres!$A$1:$I$89,5,0)</f>
        <v>34.160000000000004</v>
      </c>
      <c r="GB21" s="14">
        <f t="shared" si="49"/>
        <v>10.436826112054034</v>
      </c>
      <c r="GC21" s="22">
        <f t="shared" si="25"/>
        <v>77.672805478494112</v>
      </c>
      <c r="GD21" s="60">
        <f t="shared" si="26"/>
        <v>356.33947214516081</v>
      </c>
      <c r="GE21" s="60">
        <f ca="1">AVERAGE(OFFSET($GD$3,0,0,'Données projet'!$E$17+1,1))-AVERAGE(OFFSET($H$3,0,0,'Données projet'!$E$17+1,1))</f>
        <v>302.15505558308411</v>
      </c>
      <c r="GF21" s="60">
        <f t="shared" si="50"/>
        <v>197.15142751137051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399.64596418363215</v>
      </c>
      <c r="S22" s="60">
        <f ca="1">AVERAGE(OFFSET($R$3,0,0,'Données projet'!$E$9+1,1))-AVERAGE(OFFSET($H$3,0,0,'Données projet'!$E$9+1,1))</f>
        <v>510.5342913385627</v>
      </c>
      <c r="T22" s="60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78.399999999999991</v>
      </c>
      <c r="AJ22" s="14">
        <f>AI22*VLOOKUP('Données projet'!$B$10,Paramètres!$A$1:$I$89,3,0)*VLOOKUP('Données projet'!$B$10,Paramètres!$A$1:$I$89,5,0)</f>
        <v>61.151999999999994</v>
      </c>
      <c r="AK22" s="14">
        <f t="shared" si="35"/>
        <v>17.459207591071255</v>
      </c>
      <c r="AL22" s="22">
        <f t="shared" si="4"/>
        <v>136.9145198877824</v>
      </c>
      <c r="AM22" s="60">
        <f t="shared" si="5"/>
        <v>416.80340877667129</v>
      </c>
      <c r="AN22" s="60">
        <f ca="1">AVERAGE(OFFSET($AM$3,0,0,'Données projet'!$E$10+1,1))-AVERAGE(OFFSET($H$3,0,0,'Données projet'!$E$10+1,1))</f>
        <v>289.19475369871481</v>
      </c>
      <c r="AO22" s="60">
        <f t="shared" si="36"/>
        <v>283.48738729114024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5.5128205128205128</v>
      </c>
      <c r="BD22" s="13">
        <f>IF('Données projet'!$A$88&gt;35,BD21+BC22-BL21,IF(A22&lt;'Données projet'!$A$88,$BA$205^A22,IF(A22='Données projet'!$A$88,'Données projet'!$B$88,BD21+BC22-BL21)))</f>
        <v>47.051282051282044</v>
      </c>
      <c r="BE22" s="14">
        <f>BD22*VLOOKUP('Données projet'!$B$11,Paramètres!$A$1:$I$89,3,0)*VLOOKUP('Données projet'!$B$11,Paramètres!$A$1:$I$89,5,0)</f>
        <v>31.561999999999998</v>
      </c>
      <c r="BF22" s="14">
        <f t="shared" si="37"/>
        <v>9.7322628695485172</v>
      </c>
      <c r="BG22" s="22">
        <f t="shared" si="7"/>
        <v>71.920841164463667</v>
      </c>
      <c r="BH22" s="60">
        <f t="shared" si="8"/>
        <v>351.8097300533525</v>
      </c>
      <c r="BI22" s="60">
        <f ca="1">AVERAGE(OFFSET($BH$3,0,0,'Données projet'!$E$11+1,1))-AVERAGE(OFFSET($H$3,0,0,'Données projet'!$E$11+1,1))</f>
        <v>243.09463198616982</v>
      </c>
      <c r="BJ22" s="60">
        <f t="shared" si="38"/>
        <v>171.50445439470928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0">
        <f t="shared" si="11"/>
        <v>407.68246562913936</v>
      </c>
      <c r="CD22" s="60">
        <f ca="1">AVERAGE(OFFSET($CC$3,0,0,'Données projet'!$E$12+1,1))-AVERAGE(OFFSET($H$3,0,0,'Données projet'!$E$12+1,1))</f>
        <v>542.70639622812973</v>
      </c>
      <c r="CE22" s="60">
        <f t="shared" si="40"/>
        <v>294.45557293177131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11.333333333333334</v>
      </c>
      <c r="CT22" s="13">
        <f>IF('Données projet'!$A$140&gt;35,CT21+CS22-DB21,IF(A22&lt;'Données projet'!$A$140,$CQ$205^A22,IF(A22='Données projet'!$A$140,'Données projet'!$B$140,CT21+CS22-DB21)))</f>
        <v>125.66666666666666</v>
      </c>
      <c r="CU22" s="18">
        <f>CT22*VLOOKUP('Données projet'!$B$13,Paramètres!$A$1:$I$89,3,0)*VLOOKUP('Données projet'!$B$13,Paramètres!$A$1:$I$89,5,0)</f>
        <v>75.148666666666671</v>
      </c>
      <c r="CV22" s="14">
        <f t="shared" si="41"/>
        <v>20.946723857947624</v>
      </c>
      <c r="CW22" s="22">
        <f t="shared" si="13"/>
        <v>167.36613849703656</v>
      </c>
      <c r="CX22" s="60">
        <f t="shared" si="14"/>
        <v>447.25502738592542</v>
      </c>
      <c r="CY22" s="60">
        <f ca="1">AVERAGE(OFFSET($CX$3,0,0,'Données projet'!$E$13+1,1))-AVERAGE(OFFSET($H$3,0,0,'Données projet'!$E$13+1,1))</f>
        <v>329.68364686090933</v>
      </c>
      <c r="CZ22" s="60">
        <f t="shared" si="42"/>
        <v>302.54354650449721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1.4</v>
      </c>
      <c r="DO22" s="13">
        <f>IF('Données projet'!$A$166&gt;35,DO21+DN22-DW21,IF(A22&lt;'Données projet'!$A$166,$DL$205^A22,IF(A22='Données projet'!$A$166,'Données projet'!$B$166,DO21+DN22-DW21)))</f>
        <v>23.702826074133306</v>
      </c>
      <c r="DP22" s="18">
        <f>DO22*VLOOKUP('Données projet'!$B$14,Paramètres!$A$1:$I$89,3,0)*VLOOKUP('Données projet'!$B$14,Paramètres!$A$1:$I$89,5,0)</f>
        <v>11.092922602694387</v>
      </c>
      <c r="DQ22" s="14">
        <f t="shared" si="43"/>
        <v>3.8632667416767035</v>
      </c>
      <c r="DR22" s="22">
        <f t="shared" si="16"/>
        <v>26.048696441446314</v>
      </c>
      <c r="DS22" s="60">
        <f t="shared" si="17"/>
        <v>305.9375853303352</v>
      </c>
      <c r="DT22" s="60">
        <f ca="1">AVERAGE(OFFSET($DS$3,0,0,'Données projet'!$E$14+1,1))-AVERAGE(OFFSET($H$3,0,0,'Données projet'!$E$14+1,1))</f>
        <v>399.92909819003523</v>
      </c>
      <c r="DU22" s="60">
        <f t="shared" si="44"/>
        <v>163.7053537268381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1.2</v>
      </c>
      <c r="EJ22" s="13">
        <f>IF('Données projet'!$A$192&gt;35,EJ21+EI22-ER21,IF(A22&lt;'Données projet'!$A$192,$EG$205^A22,IF(A22='Données projet'!$A$192,'Données projet'!$B$192,EJ21+EI22-ER21)))</f>
        <v>13.262095581124292</v>
      </c>
      <c r="EK22" s="18">
        <f>EJ22*VLOOKUP('Données projet'!$B$15,Paramètres!$A$1:$I$89,3,0)*VLOOKUP('Données projet'!$B$15,Paramètres!$A$1:$I$89,5,0)</f>
        <v>13.447764919260033</v>
      </c>
      <c r="EL22" s="14">
        <f t="shared" si="45"/>
        <v>4.5795974071762906</v>
      </c>
      <c r="EM22" s="22">
        <f t="shared" si="19"/>
        <v>31.397656051876599</v>
      </c>
      <c r="EN22" s="60">
        <f t="shared" si="20"/>
        <v>311.28654494076545</v>
      </c>
      <c r="EO22" s="60">
        <f ca="1">AVERAGE(OFFSET($EN$3,0,0,'Données projet'!$E$15+1,1))-AVERAGE(OFFSET($H$3,0,0,'Données projet'!$E$15+1,1))</f>
        <v>360.49030729679129</v>
      </c>
      <c r="EP22" s="60">
        <f t="shared" si="46"/>
        <v>159.6134369231965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9.56</v>
      </c>
      <c r="FE22" s="13">
        <f>IF('Données projet'!$A$218&gt;35,FE21+FD22-FM21,IF(A22&lt;'Données projet'!$A$218,$FB$205^A22,IF(A22='Données projet'!$A$218,'Données projet'!$B$218,FE21+FD22-FM21)))</f>
        <v>47.140000000000008</v>
      </c>
      <c r="FF22" s="18">
        <f>FE22*VLOOKUP('Données projet'!$B$16,Paramètres!$A$1:$I$89,3,0)*VLOOKUP('Données projet'!$B$16,Paramètres!$A$1:$I$89,5,0)</f>
        <v>41.181504000000011</v>
      </c>
      <c r="FG22" s="14">
        <f t="shared" si="47"/>
        <v>12.311272152851107</v>
      </c>
      <c r="FH22" s="22">
        <f t="shared" si="22"/>
        <v>93.166585132882361</v>
      </c>
      <c r="FI22" s="60">
        <f t="shared" si="23"/>
        <v>373.0554740217712</v>
      </c>
      <c r="FJ22" s="60">
        <f ca="1">AVERAGE(OFFSET($FI$3,0,0,'Données projet'!$E$16+1,1))-AVERAGE(OFFSET($H$3,0,0,'Données projet'!$E$16+1,1))</f>
        <v>274.38315511766132</v>
      </c>
      <c r="FK22" s="60">
        <f t="shared" si="48"/>
        <v>255.96663040027175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4.4871794871794872</v>
      </c>
      <c r="FZ22" s="13">
        <f>IF('Données projet'!$A$244&gt;35,FZ21+FY22-GH21,IF(A22&lt;'Données projet'!$A$244,$FW$205^A22,IF(A22='Données projet'!$A$244,'Données projet'!$B$244,FZ21+FY22-GH21)))</f>
        <v>40.384615384615387</v>
      </c>
      <c r="GA22" s="18">
        <f>FZ22*VLOOKUP('Données projet'!$B$17,Paramètres!$A$1:$I$89,3,0)*VLOOKUP('Données projet'!$B$17,Paramètres!$A$1:$I$89,5,0)</f>
        <v>38.430000000000007</v>
      </c>
      <c r="GB22" s="14">
        <f t="shared" si="49"/>
        <v>11.581553470162158</v>
      </c>
      <c r="GC22" s="22">
        <f t="shared" si="25"/>
        <v>87.103455627199097</v>
      </c>
      <c r="GD22" s="60">
        <f t="shared" si="26"/>
        <v>366.99234451608794</v>
      </c>
      <c r="GE22" s="60">
        <f ca="1">AVERAGE(OFFSET($GD$3,0,0,'Données projet'!$E$17+1,1))-AVERAGE(OFFSET($H$3,0,0,'Données projet'!$E$17+1,1))</f>
        <v>302.15505558308411</v>
      </c>
      <c r="GF22" s="60">
        <f t="shared" si="50"/>
        <v>197.15142751137051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428.69949531545831</v>
      </c>
      <c r="S23" s="60">
        <f ca="1">AVERAGE(OFFSET($R$3,0,0,'Données projet'!$E$9+1,1))-AVERAGE(OFFSET($H$3,0,0,'Données projet'!$E$9+1,1))</f>
        <v>510.5342913385627</v>
      </c>
      <c r="T23" s="60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88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87.999999999999986</v>
      </c>
      <c r="AJ23" s="14">
        <f>AI23*VLOOKUP('Données projet'!$B$10,Paramètres!$A$1:$I$89,3,0)*VLOOKUP('Données projet'!$B$10,Paramètres!$A$1:$I$89,5,0)</f>
        <v>68.639999999999986</v>
      </c>
      <c r="AK23" s="14">
        <f t="shared" si="35"/>
        <v>19.335336956640202</v>
      </c>
      <c r="AL23" s="22">
        <f t="shared" si="4"/>
        <v>153.22371186614834</v>
      </c>
      <c r="AM23" s="60">
        <f t="shared" si="5"/>
        <v>434.33482297725948</v>
      </c>
      <c r="AN23" s="60">
        <f ca="1">AVERAGE(OFFSET($AM$3,0,0,'Données projet'!$E$10+1,1))-AVERAGE(OFFSET($H$3,0,0,'Données projet'!$E$10+1,1))</f>
        <v>289.19475369871481</v>
      </c>
      <c r="AO23" s="60">
        <f t="shared" si="36"/>
        <v>283.48738729114024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52.564102564102562</v>
      </c>
      <c r="BB23" s="13">
        <f>VLOOKUP(A23,'Données projet'!$A$87:$I$107,9,0)</f>
        <v>5.5128205128205128</v>
      </c>
      <c r="BC23" s="13">
        <f t="array" ref="BC23">INDEX(BB:BB,MIN(IF(ISNUMBER(BB23:BB219),ROW(BB23:BB219),"")))</f>
        <v>5.5128205128205128</v>
      </c>
      <c r="BD23" s="13">
        <f>IF('Données projet'!$A$88&gt;35,BD22+BC23-BL22,IF(A23&lt;'Données projet'!$A$88,$BA$205^A23,IF(A23='Données projet'!$A$88,'Données projet'!$B$88,BD22+BC23-BL22)))</f>
        <v>52.564102564102555</v>
      </c>
      <c r="BE23" s="14">
        <f>BD23*VLOOKUP('Données projet'!$B$11,Paramètres!$A$1:$I$89,3,0)*VLOOKUP('Données projet'!$B$11,Paramètres!$A$1:$I$89,5,0)</f>
        <v>35.26</v>
      </c>
      <c r="BF23" s="14">
        <f t="shared" si="37"/>
        <v>10.733236829167137</v>
      </c>
      <c r="BG23" s="22">
        <f t="shared" si="7"/>
        <v>80.104887477466079</v>
      </c>
      <c r="BH23" s="60">
        <f t="shared" si="8"/>
        <v>361.21599858857724</v>
      </c>
      <c r="BI23" s="60">
        <f ca="1">AVERAGE(OFFSET($BH$3,0,0,'Données projet'!$E$11+1,1))-AVERAGE(OFFSET($H$3,0,0,'Données projet'!$E$11+1,1))</f>
        <v>243.09463198616982</v>
      </c>
      <c r="BJ23" s="60">
        <f t="shared" si="38"/>
        <v>171.50445439470928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0">
        <f t="shared" si="11"/>
        <v>438.60893734436286</v>
      </c>
      <c r="CD23" s="60">
        <f ca="1">AVERAGE(OFFSET($CC$3,0,0,'Données projet'!$E$12+1,1))-AVERAGE(OFFSET($H$3,0,0,'Données projet'!$E$12+1,1))</f>
        <v>542.70639622812973</v>
      </c>
      <c r="CE23" s="60">
        <f t="shared" si="40"/>
        <v>294.45557293177131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137</v>
      </c>
      <c r="CR23" s="13">
        <f>VLOOKUP(A23,'Données projet'!$A$139:$I$159,9,0)</f>
        <v>11.333333333333334</v>
      </c>
      <c r="CS23" s="13">
        <f t="array" ref="CS23">INDEX(CR:CR,MIN(IF(ISNUMBER(CR23:CR219),ROW(CR23:CR219),"")))</f>
        <v>11.333333333333334</v>
      </c>
      <c r="CT23" s="13">
        <f>IF('Données projet'!$A$140&gt;35,CT22+CS23-DB22,IF(A23&lt;'Données projet'!$A$140,$CQ$205^A23,IF(A23='Données projet'!$A$140,'Données projet'!$B$140,CT22+CS23-DB22)))</f>
        <v>137</v>
      </c>
      <c r="CU23" s="18">
        <f>CT23*VLOOKUP('Données projet'!$B$13,Paramètres!$A$1:$I$89,3,0)*VLOOKUP('Données projet'!$B$13,Paramètres!$A$1:$I$89,5,0)</f>
        <v>81.926000000000002</v>
      </c>
      <c r="CV23" s="14">
        <f t="shared" si="41"/>
        <v>22.607447146245146</v>
      </c>
      <c r="CW23" s="22">
        <f t="shared" si="13"/>
        <v>182.06242044637693</v>
      </c>
      <c r="CX23" s="60">
        <f t="shared" si="14"/>
        <v>463.1735315574881</v>
      </c>
      <c r="CY23" s="60">
        <f ca="1">AVERAGE(OFFSET($CX$3,0,0,'Données projet'!$E$13+1,1))-AVERAGE(OFFSET($H$3,0,0,'Données projet'!$E$13+1,1))</f>
        <v>329.68364686090933</v>
      </c>
      <c r="CZ23" s="60">
        <f t="shared" si="42"/>
        <v>302.54354650449721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28</v>
      </c>
      <c r="DM23" s="13">
        <f>VLOOKUP(A23,'Données projet'!$A$165:$I$185,9,0)</f>
        <v>1.4</v>
      </c>
      <c r="DN23" s="13">
        <f t="array" ref="DN23">INDEX(DM:DM,MIN(IF(ISNUMBER(DM23:DM219),ROW(DM23:DM219),"")))</f>
        <v>1.4</v>
      </c>
      <c r="DO23" s="13">
        <f>IF('Données projet'!$A$166&gt;35,DO22+DN23-DW22,IF(A23&lt;'Données projet'!$A$166,$DL$205^A23,IF(A23='Données projet'!$A$166,'Données projet'!$B$166,DO22+DN23-DW22)))</f>
        <v>28</v>
      </c>
      <c r="DP23" s="18">
        <f>DO23*VLOOKUP('Données projet'!$B$14,Paramètres!$A$1:$I$89,3,0)*VLOOKUP('Données projet'!$B$14,Paramètres!$A$1:$I$89,5,0)</f>
        <v>13.104000000000001</v>
      </c>
      <c r="DQ23" s="14">
        <f t="shared" si="43"/>
        <v>4.4760006109979793</v>
      </c>
      <c r="DR23" s="22">
        <f t="shared" si="16"/>
        <v>30.618501064154817</v>
      </c>
      <c r="DS23" s="60">
        <f t="shared" si="17"/>
        <v>311.72961217526597</v>
      </c>
      <c r="DT23" s="60">
        <f ca="1">AVERAGE(OFFSET($DS$3,0,0,'Données projet'!$E$14+1,1))-AVERAGE(OFFSET($H$3,0,0,'Données projet'!$E$14+1,1))</f>
        <v>399.92909819003523</v>
      </c>
      <c r="DU23" s="60">
        <f t="shared" si="44"/>
        <v>163.7053537268381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1.2</v>
      </c>
      <c r="EJ23" s="13">
        <f>IF('Données projet'!$A$192&gt;35,EJ22+EI23-ER22,IF(A23&lt;'Données projet'!$A$192,$EG$205^A23,IF(A23='Données projet'!$A$192,'Données projet'!$B$192,EJ22+EI23-ER22)))</f>
        <v>15.194870523363559</v>
      </c>
      <c r="EK23" s="18">
        <f>EJ23*VLOOKUP('Données projet'!$B$15,Paramètres!$A$1:$I$89,3,0)*VLOOKUP('Données projet'!$B$15,Paramètres!$A$1:$I$89,5,0)</f>
        <v>15.407598710690648</v>
      </c>
      <c r="EL23" s="14">
        <f t="shared" si="45"/>
        <v>5.1645760204094255</v>
      </c>
      <c r="EM23" s="22">
        <f t="shared" si="19"/>
        <v>35.829870989999293</v>
      </c>
      <c r="EN23" s="60">
        <f t="shared" si="20"/>
        <v>316.94098210111042</v>
      </c>
      <c r="EO23" s="60">
        <f ca="1">AVERAGE(OFFSET($EN$3,0,0,'Données projet'!$E$15+1,1))-AVERAGE(OFFSET($H$3,0,0,'Données projet'!$E$15+1,1))</f>
        <v>360.49030729679129</v>
      </c>
      <c r="EP23" s="60">
        <f t="shared" si="46"/>
        <v>159.6134369231965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56.7</v>
      </c>
      <c r="FC23" s="13">
        <f>VLOOKUP(A23,'Données projet'!$A$217:$I$237,9,0)</f>
        <v>9.56</v>
      </c>
      <c r="FD23" s="13">
        <f t="array" ref="FD23">INDEX(FC:FC,MIN(IF(ISNUMBER(FC23:FC219),ROW(FC23:FC219),"")))</f>
        <v>9.56</v>
      </c>
      <c r="FE23" s="13">
        <f>IF('Données projet'!$A$218&gt;35,FE22+FD23-FM22,IF(A23&lt;'Données projet'!$A$218,$FB$205^A23,IF(A23='Données projet'!$A$218,'Données projet'!$B$218,FE22+FD23-FM22)))</f>
        <v>56.70000000000001</v>
      </c>
      <c r="FF23" s="18">
        <f>FE23*VLOOKUP('Données projet'!$B$16,Paramètres!$A$1:$I$89,3,0)*VLOOKUP('Données projet'!$B$16,Paramètres!$A$1:$I$89,5,0)</f>
        <v>49.533120000000018</v>
      </c>
      <c r="FG23" s="14">
        <f t="shared" si="47"/>
        <v>14.493120113047395</v>
      </c>
      <c r="FH23" s="22">
        <f t="shared" si="22"/>
        <v>111.5123681968909</v>
      </c>
      <c r="FI23" s="60">
        <f t="shared" si="23"/>
        <v>392.62347930800206</v>
      </c>
      <c r="FJ23" s="60">
        <f ca="1">AVERAGE(OFFSET($FI$3,0,0,'Données projet'!$E$16+1,1))-AVERAGE(OFFSET($H$3,0,0,'Données projet'!$E$16+1,1))</f>
        <v>274.38315511766132</v>
      </c>
      <c r="FK23" s="60">
        <f t="shared" si="48"/>
        <v>255.96663040027175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44.871794871794869</v>
      </c>
      <c r="FX23" s="13">
        <f>VLOOKUP(A23,'Données projet'!$A$243:$I$263,9,0)</f>
        <v>4.4871794871794872</v>
      </c>
      <c r="FY23" s="13">
        <f t="array" ref="FY23">INDEX(FX:FX,MIN(IF(ISNUMBER(FX23:FX219),ROW(FX23:FX219),"")))</f>
        <v>4.4871794871794872</v>
      </c>
      <c r="FZ23" s="13">
        <f>IF('Données projet'!$A$244&gt;35,FZ22+FY23-GH22,IF(A23&lt;'Données projet'!$A$244,$FW$205^A23,IF(A23='Données projet'!$A$244,'Données projet'!$B$244,FZ22+FY23-GH22)))</f>
        <v>44.871794871794876</v>
      </c>
      <c r="GA23" s="18">
        <f>FZ23*VLOOKUP('Données projet'!$B$17,Paramètres!$A$1:$I$89,3,0)*VLOOKUP('Données projet'!$B$17,Paramètres!$A$1:$I$89,5,0)</f>
        <v>42.7</v>
      </c>
      <c r="GB23" s="14">
        <f t="shared" si="49"/>
        <v>12.711539029096146</v>
      </c>
      <c r="GC23" s="22">
        <f t="shared" si="25"/>
        <v>96.50843047567578</v>
      </c>
      <c r="GD23" s="60">
        <f t="shared" si="26"/>
        <v>377.61954158678691</v>
      </c>
      <c r="GE23" s="60">
        <f ca="1">AVERAGE(OFFSET($GD$3,0,0,'Données projet'!$E$17+1,1))-AVERAGE(OFFSET($H$3,0,0,'Données projet'!$E$17+1,1))</f>
        <v>302.15505558308411</v>
      </c>
      <c r="GF23" s="60">
        <f t="shared" si="50"/>
        <v>197.15142751137051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444.08896575162873</v>
      </c>
      <c r="S24" s="60">
        <f ca="1">AVERAGE(OFFSET($R$3,0,0,'Données projet'!$E$9+1,1))-AVERAGE(OFFSET($H$3,0,0,'Données projet'!$E$9+1,1))</f>
        <v>510.5342913385627</v>
      </c>
      <c r="T24" s="60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70.59999999999998</v>
      </c>
      <c r="AJ24" s="14">
        <f>AI24*VLOOKUP('Données projet'!$B$10,Paramètres!$A$1:$I$89,3,0)*VLOOKUP('Données projet'!$B$10,Paramètres!$A$1:$I$89,5,0)</f>
        <v>55.067999999999984</v>
      </c>
      <c r="AK24" s="14">
        <f t="shared" si="35"/>
        <v>15.915148294580479</v>
      </c>
      <c r="AL24" s="22">
        <f t="shared" si="4"/>
        <v>123.62898327972762</v>
      </c>
      <c r="AM24" s="60">
        <f t="shared" si="5"/>
        <v>405.96231661306092</v>
      </c>
      <c r="AN24" s="60">
        <f ca="1">AVERAGE(OFFSET($AM$3,0,0,'Données projet'!$E$10+1,1))-AVERAGE(OFFSET($H$3,0,0,'Données projet'!$E$10+1,1))</f>
        <v>289.19475369871481</v>
      </c>
      <c r="AO24" s="60">
        <f t="shared" si="36"/>
        <v>283.48738729114024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6.2820512820512828</v>
      </c>
      <c r="BD24" s="13">
        <f>IF('Données projet'!$A$88&gt;35,BD23+BC24-BL23,IF(A24&lt;'Données projet'!$A$88,$BA$205^A24,IF(A24='Données projet'!$A$88,'Données projet'!$B$88,BD23+BC24-BL23)))</f>
        <v>58.84615384615384</v>
      </c>
      <c r="BE24" s="14">
        <f>BD24*VLOOKUP('Données projet'!$B$11,Paramètres!$A$1:$I$89,3,0)*VLOOKUP('Données projet'!$B$11,Paramètres!$A$1:$I$89,5,0)</f>
        <v>39.473999999999997</v>
      </c>
      <c r="BF24" s="14">
        <f t="shared" si="37"/>
        <v>11.859123323423717</v>
      </c>
      <c r="BG24" s="22">
        <f t="shared" si="7"/>
        <v>89.405189788296298</v>
      </c>
      <c r="BH24" s="60">
        <f t="shared" si="8"/>
        <v>371.73852312162961</v>
      </c>
      <c r="BI24" s="60">
        <f ca="1">AVERAGE(OFFSET($BH$3,0,0,'Données projet'!$E$11+1,1))-AVERAGE(OFFSET($H$3,0,0,'Données projet'!$E$11+1,1))</f>
        <v>243.09463198616982</v>
      </c>
      <c r="BJ24" s="60">
        <f t="shared" si="38"/>
        <v>171.50445439470928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77.569440000000014</v>
      </c>
      <c r="CA24" s="14">
        <f t="shared" si="39"/>
        <v>21.541836664136856</v>
      </c>
      <c r="CB24" s="22">
        <f t="shared" si="10"/>
        <v>172.61880685670505</v>
      </c>
      <c r="CC24" s="60">
        <f t="shared" si="11"/>
        <v>454.95214019003834</v>
      </c>
      <c r="CD24" s="60">
        <f ca="1">AVERAGE(OFFSET($CC$3,0,0,'Données projet'!$E$12+1,1))-AVERAGE(OFFSET($H$3,0,0,'Données projet'!$E$12+1,1))</f>
        <v>542.70639622812973</v>
      </c>
      <c r="CE24" s="60">
        <f t="shared" si="40"/>
        <v>294.45557293177131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12.2</v>
      </c>
      <c r="CT24" s="13">
        <f>IF('Données projet'!$A$140&gt;35,CT23+CS24-DB23,IF(A24&lt;'Données projet'!$A$140,$CQ$205^A24,IF(A24='Données projet'!$A$140,'Données projet'!$B$140,CT23+CS24-DB23)))</f>
        <v>149.19999999999999</v>
      </c>
      <c r="CU24" s="18">
        <f>CT24*VLOOKUP('Données projet'!$B$13,Paramètres!$A$1:$I$89,3,0)*VLOOKUP('Données projet'!$B$13,Paramètres!$A$1:$I$89,5,0)</f>
        <v>89.221599999999995</v>
      </c>
      <c r="CV24" s="14">
        <f t="shared" si="41"/>
        <v>24.37739885475175</v>
      </c>
      <c r="CW24" s="22">
        <f t="shared" si="13"/>
        <v>197.85158967202594</v>
      </c>
      <c r="CX24" s="60">
        <f t="shared" si="14"/>
        <v>480.18492300535922</v>
      </c>
      <c r="CY24" s="60">
        <f ca="1">AVERAGE(OFFSET($CX$3,0,0,'Données projet'!$E$13+1,1))-AVERAGE(OFFSET($H$3,0,0,'Données projet'!$E$13+1,1))</f>
        <v>329.68364686090933</v>
      </c>
      <c r="CZ24" s="60">
        <f t="shared" si="42"/>
        <v>302.54354650449721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9.3000000000000007</v>
      </c>
      <c r="DO24" s="13">
        <f>IF('Données projet'!$A$166&gt;35,DO23+DN24-DW23,IF(A24&lt;'Données projet'!$A$166,$DL$205^A24,IF(A24='Données projet'!$A$166,'Données projet'!$B$166,DO23+DN24-DW23)))</f>
        <v>37.299999999999997</v>
      </c>
      <c r="DP24" s="18">
        <f>DO24*VLOOKUP('Données projet'!$B$14,Paramètres!$A$1:$I$89,3,0)*VLOOKUP('Données projet'!$B$14,Paramètres!$A$1:$I$89,5,0)</f>
        <v>17.456399999999999</v>
      </c>
      <c r="DQ24" s="14">
        <f t="shared" si="43"/>
        <v>5.7669106730837063</v>
      </c>
      <c r="DR24" s="22">
        <f t="shared" si="16"/>
        <v>40.447266088954116</v>
      </c>
      <c r="DS24" s="60">
        <f t="shared" si="17"/>
        <v>322.78059942228742</v>
      </c>
      <c r="DT24" s="60">
        <f ca="1">AVERAGE(OFFSET($DS$3,0,0,'Données projet'!$E$14+1,1))-AVERAGE(OFFSET($H$3,0,0,'Données projet'!$E$14+1,1))</f>
        <v>399.92909819003523</v>
      </c>
      <c r="DU24" s="60">
        <f t="shared" si="44"/>
        <v>163.7053537268381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1.2</v>
      </c>
      <c r="EJ24" s="13">
        <f>IF('Données projet'!$A$192&gt;35,EJ23+EI24-ER23,IF(A24&lt;'Données projet'!$A$192,$EG$205^A24,IF(A24='Données projet'!$A$192,'Données projet'!$B$192,EJ23+EI24-ER23)))</f>
        <v>17.409321838276906</v>
      </c>
      <c r="EK24" s="18">
        <f>EJ24*VLOOKUP('Données projet'!$B$15,Paramètres!$A$1:$I$89,3,0)*VLOOKUP('Données projet'!$B$15,Paramètres!$A$1:$I$89,5,0)</f>
        <v>17.653052344012782</v>
      </c>
      <c r="EL24" s="14">
        <f t="shared" si="45"/>
        <v>5.8242773543349813</v>
      </c>
      <c r="EM24" s="22">
        <f t="shared" si="19"/>
        <v>40.889682557955688</v>
      </c>
      <c r="EN24" s="60">
        <f t="shared" si="20"/>
        <v>323.22301589128898</v>
      </c>
      <c r="EO24" s="60">
        <f ca="1">AVERAGE(OFFSET($EN$3,0,0,'Données projet'!$E$15+1,1))-AVERAGE(OFFSET($H$3,0,0,'Données projet'!$E$15+1,1))</f>
        <v>360.49030729679129</v>
      </c>
      <c r="EP24" s="60">
        <f t="shared" si="46"/>
        <v>159.6134369231965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10.119999999999999</v>
      </c>
      <c r="FE24" s="13">
        <f>IF('Données projet'!$A$218&gt;35,FE23+FD24-FM23,IF(A24&lt;'Données projet'!$A$218,$FB$205^A24,IF(A24='Données projet'!$A$218,'Données projet'!$B$218,FE23+FD24-FM23)))</f>
        <v>66.820000000000007</v>
      </c>
      <c r="FF24" s="18">
        <f>FE24*VLOOKUP('Données projet'!$B$16,Paramètres!$A$1:$I$89,3,0)*VLOOKUP('Données projet'!$B$16,Paramètres!$A$1:$I$89,5,0)</f>
        <v>58.373952000000017</v>
      </c>
      <c r="FG24" s="14">
        <f t="shared" si="47"/>
        <v>16.756497986444543</v>
      </c>
      <c r="FH24" s="22">
        <f t="shared" si="22"/>
        <v>130.85220039305761</v>
      </c>
      <c r="FI24" s="60">
        <f t="shared" si="23"/>
        <v>413.18553372639093</v>
      </c>
      <c r="FJ24" s="60">
        <f ca="1">AVERAGE(OFFSET($FI$3,0,0,'Données projet'!$E$16+1,1))-AVERAGE(OFFSET($H$3,0,0,'Données projet'!$E$16+1,1))</f>
        <v>274.38315511766132</v>
      </c>
      <c r="FK24" s="60">
        <f t="shared" si="48"/>
        <v>255.96663040027175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4.8717948717948714</v>
      </c>
      <c r="FZ24" s="13">
        <f>IF('Données projet'!$A$244&gt;35,FZ23+FY24-GH23,IF(A24&lt;'Données projet'!$A$244,$FW$205^A24,IF(A24='Données projet'!$A$244,'Données projet'!$B$244,FZ23+FY24-GH23)))</f>
        <v>49.743589743589745</v>
      </c>
      <c r="GA24" s="18">
        <f>FZ24*VLOOKUP('Données projet'!$B$17,Paramètres!$A$1:$I$89,3,0)*VLOOKUP('Données projet'!$B$17,Paramètres!$A$1:$I$89,5,0)</f>
        <v>47.335999999999999</v>
      </c>
      <c r="GB24" s="14">
        <f t="shared" si="49"/>
        <v>13.92359312939363</v>
      </c>
      <c r="GC24" s="22">
        <f t="shared" si="25"/>
        <v>106.69379136702723</v>
      </c>
      <c r="GD24" s="60">
        <f t="shared" si="26"/>
        <v>389.02712470036056</v>
      </c>
      <c r="GE24" s="60">
        <f ca="1">AVERAGE(OFFSET($GD$3,0,0,'Données projet'!$E$17+1,1))-AVERAGE(OFFSET($H$3,0,0,'Données projet'!$E$17+1,1))</f>
        <v>302.15505558308411</v>
      </c>
      <c r="GF24" s="60">
        <f t="shared" si="50"/>
        <v>197.15142751137051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459.44906838783072</v>
      </c>
      <c r="S25" s="60">
        <f ca="1">AVERAGE(OFFSET($R$3,0,0,'Données projet'!$E$9+1,1))-AVERAGE(OFFSET($H$3,0,0,'Données projet'!$E$9+1,1))</f>
        <v>510.5342913385627</v>
      </c>
      <c r="T25" s="60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81.199999999999974</v>
      </c>
      <c r="AJ25" s="14">
        <f>AI25*VLOOKUP('Données projet'!$B$10,Paramètres!$A$1:$I$89,3,0)*VLOOKUP('Données projet'!$B$10,Paramètres!$A$1:$I$89,5,0)</f>
        <v>63.335999999999984</v>
      </c>
      <c r="AK25" s="14">
        <f t="shared" si="35"/>
        <v>18.009040022946227</v>
      </c>
      <c r="AL25" s="22">
        <f t="shared" si="4"/>
        <v>141.67594470663133</v>
      </c>
      <c r="AM25" s="60">
        <f t="shared" si="5"/>
        <v>425.23150026218684</v>
      </c>
      <c r="AN25" s="60">
        <f ca="1">AVERAGE(OFFSET($AM$3,0,0,'Données projet'!$E$10+1,1))-AVERAGE(OFFSET($H$3,0,0,'Données projet'!$E$10+1,1))</f>
        <v>289.19475369871481</v>
      </c>
      <c r="AO25" s="60">
        <f t="shared" si="36"/>
        <v>283.48738729114024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6.2820512820512828</v>
      </c>
      <c r="BD25" s="13">
        <f>IF('Données projet'!$A$88&gt;35,BD24+BC25-BL24,IF(A25&lt;'Données projet'!$A$88,$BA$205^A25,IF(A25='Données projet'!$A$88,'Données projet'!$B$88,BD24+BC25-BL24)))</f>
        <v>65.128205128205124</v>
      </c>
      <c r="BE25" s="14">
        <f>BD25*VLOOKUP('Données projet'!$B$11,Paramètres!$A$1:$I$89,3,0)*VLOOKUP('Données projet'!$B$11,Paramètres!$A$1:$I$89,5,0)</f>
        <v>43.687999999999995</v>
      </c>
      <c r="BF25" s="14">
        <f t="shared" si="37"/>
        <v>12.971078049112833</v>
      </c>
      <c r="BG25" s="22">
        <f t="shared" si="7"/>
        <v>98.681227602204842</v>
      </c>
      <c r="BH25" s="60">
        <f t="shared" si="8"/>
        <v>382.23678315776039</v>
      </c>
      <c r="BI25" s="60">
        <f ca="1">AVERAGE(OFFSET($BH$3,0,0,'Données projet'!$E$11+1,1))-AVERAGE(OFFSET($H$3,0,0,'Données projet'!$E$11+1,1))</f>
        <v>243.09463198616982</v>
      </c>
      <c r="BJ25" s="60">
        <f t="shared" si="38"/>
        <v>171.50445439470928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84.533280000000005</v>
      </c>
      <c r="CA25" s="14">
        <f t="shared" si="39"/>
        <v>23.242014012893971</v>
      </c>
      <c r="CB25" s="22">
        <f t="shared" si="10"/>
        <v>187.70863707245701</v>
      </c>
      <c r="CC25" s="60">
        <f t="shared" si="11"/>
        <v>471.26419262801255</v>
      </c>
      <c r="CD25" s="60">
        <f ca="1">AVERAGE(OFFSET($CC$3,0,0,'Données projet'!$E$12+1,1))-AVERAGE(OFFSET($H$3,0,0,'Données projet'!$E$12+1,1))</f>
        <v>542.70639622812973</v>
      </c>
      <c r="CE25" s="60">
        <f t="shared" si="40"/>
        <v>294.45557293177131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12.2</v>
      </c>
      <c r="CT25" s="13">
        <f>IF('Données projet'!$A$140&gt;35,CT24+CS25-DB24,IF(A25&lt;'Données projet'!$A$140,$CQ$205^A25,IF(A25='Données projet'!$A$140,'Données projet'!$B$140,CT24+CS25-DB24)))</f>
        <v>161.39999999999998</v>
      </c>
      <c r="CU25" s="18">
        <f>CT25*VLOOKUP('Données projet'!$B$13,Paramètres!$A$1:$I$89,3,0)*VLOOKUP('Données projet'!$B$13,Paramètres!$A$1:$I$89,5,0)</f>
        <v>96.517200000000003</v>
      </c>
      <c r="CV25" s="14">
        <f t="shared" si="41"/>
        <v>26.130564414257559</v>
      </c>
      <c r="CW25" s="22">
        <f t="shared" si="13"/>
        <v>213.61152302149858</v>
      </c>
      <c r="CX25" s="60">
        <f t="shared" si="14"/>
        <v>497.1670785770541</v>
      </c>
      <c r="CY25" s="60">
        <f ca="1">AVERAGE(OFFSET($CX$3,0,0,'Données projet'!$E$13+1,1))-AVERAGE(OFFSET($H$3,0,0,'Données projet'!$E$13+1,1))</f>
        <v>329.68364686090933</v>
      </c>
      <c r="CZ25" s="60">
        <f t="shared" si="42"/>
        <v>302.54354650449721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9.3000000000000007</v>
      </c>
      <c r="DO25" s="13">
        <f>IF('Données projet'!$A$166&gt;35,DO24+DN25-DW24,IF(A25&lt;'Données projet'!$A$166,$DL$205^A25,IF(A25='Données projet'!$A$166,'Données projet'!$B$166,DO24+DN25-DW24)))</f>
        <v>46.599999999999994</v>
      </c>
      <c r="DP25" s="18">
        <f>DO25*VLOOKUP('Données projet'!$B$14,Paramètres!$A$1:$I$89,3,0)*VLOOKUP('Données projet'!$B$14,Paramètres!$A$1:$I$89,5,0)</f>
        <v>21.808799999999994</v>
      </c>
      <c r="DQ25" s="14">
        <f t="shared" si="43"/>
        <v>7.0204846906618394</v>
      </c>
      <c r="DR25" s="22">
        <f t="shared" si="16"/>
        <v>50.211004169569357</v>
      </c>
      <c r="DS25" s="60">
        <f t="shared" si="17"/>
        <v>333.76655972512492</v>
      </c>
      <c r="DT25" s="60">
        <f ca="1">AVERAGE(OFFSET($DS$3,0,0,'Données projet'!$E$14+1,1))-AVERAGE(OFFSET($H$3,0,0,'Données projet'!$E$14+1,1))</f>
        <v>399.92909819003523</v>
      </c>
      <c r="DU25" s="60">
        <f t="shared" si="44"/>
        <v>163.7053537268381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1.2</v>
      </c>
      <c r="EJ25" s="13">
        <f>IF('Données projet'!$A$192&gt;35,EJ24+EI25-ER24,IF(A25&lt;'Données projet'!$A$192,$EG$205^A25,IF(A25='Données projet'!$A$192,'Données projet'!$B$192,EJ24+EI25-ER24)))</f>
        <v>19.946500129940819</v>
      </c>
      <c r="EK25" s="18">
        <f>EJ25*VLOOKUP('Données projet'!$B$15,Paramètres!$A$1:$I$89,3,0)*VLOOKUP('Données projet'!$B$15,Paramètres!$A$1:$I$89,5,0)</f>
        <v>20.225751131759992</v>
      </c>
      <c r="EL25" s="14">
        <f t="shared" si="45"/>
        <v>6.5682461766784241</v>
      </c>
      <c r="EM25" s="22">
        <f t="shared" si="19"/>
        <v>46.666211978863579</v>
      </c>
      <c r="EN25" s="60">
        <f t="shared" si="20"/>
        <v>330.22176753441914</v>
      </c>
      <c r="EO25" s="60">
        <f ca="1">AVERAGE(OFFSET($EN$3,0,0,'Données projet'!$E$15+1,1))-AVERAGE(OFFSET($H$3,0,0,'Données projet'!$E$15+1,1))</f>
        <v>360.49030729679129</v>
      </c>
      <c r="EP25" s="60">
        <f t="shared" si="46"/>
        <v>159.6134369231965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10.119999999999999</v>
      </c>
      <c r="FE25" s="13">
        <f>IF('Données projet'!$A$218&gt;35,FE24+FD25-FM24,IF(A25&lt;'Données projet'!$A$218,$FB$205^A25,IF(A25='Données projet'!$A$218,'Données projet'!$B$218,FE24+FD25-FM24)))</f>
        <v>76.940000000000012</v>
      </c>
      <c r="FF25" s="18">
        <f>FE25*VLOOKUP('Données projet'!$B$16,Paramètres!$A$1:$I$89,3,0)*VLOOKUP('Données projet'!$B$16,Paramètres!$A$1:$I$89,5,0)</f>
        <v>67.214784000000023</v>
      </c>
      <c r="FG25" s="14">
        <f t="shared" si="47"/>
        <v>18.980164347676503</v>
      </c>
      <c r="FH25" s="22">
        <f t="shared" si="22"/>
        <v>150.12286837220327</v>
      </c>
      <c r="FI25" s="60">
        <f t="shared" si="23"/>
        <v>433.67842392775879</v>
      </c>
      <c r="FJ25" s="60">
        <f ca="1">AVERAGE(OFFSET($FI$3,0,0,'Données projet'!$E$16+1,1))-AVERAGE(OFFSET($H$3,0,0,'Données projet'!$E$16+1,1))</f>
        <v>274.38315511766132</v>
      </c>
      <c r="FK25" s="60">
        <f t="shared" si="48"/>
        <v>255.96663040027175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4.8717948717948714</v>
      </c>
      <c r="FZ25" s="13">
        <f>IF('Données projet'!$A$244&gt;35,FZ24+FY25-GH24,IF(A25&lt;'Données projet'!$A$244,$FW$205^A25,IF(A25='Données projet'!$A$244,'Données projet'!$B$244,FZ24+FY25-GH24)))</f>
        <v>54.615384615384613</v>
      </c>
      <c r="GA25" s="18">
        <f>FZ25*VLOOKUP('Données projet'!$B$17,Paramètres!$A$1:$I$89,3,0)*VLOOKUP('Données projet'!$B$17,Paramètres!$A$1:$I$89,5,0)</f>
        <v>51.972000000000001</v>
      </c>
      <c r="GB25" s="14">
        <f t="shared" si="49"/>
        <v>15.121885070896258</v>
      </c>
      <c r="GC25" s="22">
        <f t="shared" si="25"/>
        <v>116.85518316514431</v>
      </c>
      <c r="GD25" s="60">
        <f t="shared" si="26"/>
        <v>400.41073872069984</v>
      </c>
      <c r="GE25" s="60">
        <f ca="1">AVERAGE(OFFSET($GD$3,0,0,'Données projet'!$E$17+1,1))-AVERAGE(OFFSET($H$3,0,0,'Données projet'!$E$17+1,1))</f>
        <v>302.15505558308411</v>
      </c>
      <c r="GF25" s="60">
        <f t="shared" si="50"/>
        <v>197.15142751137051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474.78249759155403</v>
      </c>
      <c r="S26" s="60">
        <f ca="1">AVERAGE(OFFSET($R$3,0,0,'Données projet'!$E$9+1,1))-AVERAGE(OFFSET($H$3,0,0,'Données projet'!$E$9+1,1))</f>
        <v>510.5342913385627</v>
      </c>
      <c r="T26" s="60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91.799999999999969</v>
      </c>
      <c r="AJ26" s="14">
        <f>AI26*VLOOKUP('Données projet'!$B$10,Paramètres!$A$1:$I$89,3,0)*VLOOKUP('Données projet'!$B$10,Paramètres!$A$1:$I$89,5,0)</f>
        <v>71.603999999999985</v>
      </c>
      <c r="AK26" s="14">
        <f t="shared" si="35"/>
        <v>20.071260561992585</v>
      </c>
      <c r="AL26" s="22">
        <f t="shared" si="4"/>
        <v>159.66774547880371</v>
      </c>
      <c r="AM26" s="60">
        <f t="shared" si="5"/>
        <v>444.44552325658151</v>
      </c>
      <c r="AN26" s="60">
        <f ca="1">AVERAGE(OFFSET($AM$3,0,0,'Données projet'!$E$10+1,1))-AVERAGE(OFFSET($H$3,0,0,'Données projet'!$E$10+1,1))</f>
        <v>289.19475369871481</v>
      </c>
      <c r="AO26" s="60">
        <f t="shared" si="36"/>
        <v>283.48738729114024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6.2820512820512828</v>
      </c>
      <c r="BD26" s="13">
        <f>IF('Données projet'!$A$88&gt;35,BD25+BC26-BL25,IF(A26&lt;'Données projet'!$A$88,$BA$205^A26,IF(A26='Données projet'!$A$88,'Données projet'!$B$88,BD25+BC26-BL25)))</f>
        <v>71.410256410256409</v>
      </c>
      <c r="BE26" s="14">
        <f>BD26*VLOOKUP('Données projet'!$B$11,Paramètres!$A$1:$I$89,3,0)*VLOOKUP('Données projet'!$B$11,Paramètres!$A$1:$I$89,5,0)</f>
        <v>47.902000000000001</v>
      </c>
      <c r="BF26" s="14">
        <f t="shared" si="37"/>
        <v>14.070597725071474</v>
      </c>
      <c r="BG26" s="22">
        <f t="shared" si="7"/>
        <v>107.93560770449947</v>
      </c>
      <c r="BH26" s="60">
        <f t="shared" si="8"/>
        <v>392.71338548227726</v>
      </c>
      <c r="BI26" s="60">
        <f ca="1">AVERAGE(OFFSET($BH$3,0,0,'Données projet'!$E$11+1,1))-AVERAGE(OFFSET($H$3,0,0,'Données projet'!$E$11+1,1))</f>
        <v>243.09463198616982</v>
      </c>
      <c r="BJ26" s="60">
        <f t="shared" si="38"/>
        <v>171.50445439470928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91.49712000000001</v>
      </c>
      <c r="CA26" s="14">
        <f t="shared" si="39"/>
        <v>24.925946867642839</v>
      </c>
      <c r="CB26" s="22">
        <f t="shared" si="10"/>
        <v>202.77017479447795</v>
      </c>
      <c r="CC26" s="60">
        <f t="shared" si="11"/>
        <v>487.54795257225572</v>
      </c>
      <c r="CD26" s="60">
        <f ca="1">AVERAGE(OFFSET($CC$3,0,0,'Données projet'!$E$12+1,1))-AVERAGE(OFFSET($H$3,0,0,'Données projet'!$E$12+1,1))</f>
        <v>542.70639622812973</v>
      </c>
      <c r="CE26" s="60">
        <f t="shared" si="40"/>
        <v>294.45557293177131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12.2</v>
      </c>
      <c r="CT26" s="13">
        <f>IF('Données projet'!$A$140&gt;35,CT25+CS26-DB25,IF(A26&lt;'Données projet'!$A$140,$CQ$205^A26,IF(A26='Données projet'!$A$140,'Données projet'!$B$140,CT25+CS26-DB25)))</f>
        <v>173.59999999999997</v>
      </c>
      <c r="CU26" s="18">
        <f>CT26*VLOOKUP('Données projet'!$B$13,Paramètres!$A$1:$I$89,3,0)*VLOOKUP('Données projet'!$B$13,Paramètres!$A$1:$I$89,5,0)</f>
        <v>103.8128</v>
      </c>
      <c r="CV26" s="14">
        <f t="shared" si="41"/>
        <v>27.868356940127882</v>
      </c>
      <c r="CW26" s="22">
        <f t="shared" si="13"/>
        <v>229.34468167072271</v>
      </c>
      <c r="CX26" s="60">
        <f t="shared" si="14"/>
        <v>514.12245944850042</v>
      </c>
      <c r="CY26" s="60">
        <f ca="1">AVERAGE(OFFSET($CX$3,0,0,'Données projet'!$E$13+1,1))-AVERAGE(OFFSET($H$3,0,0,'Données projet'!$E$13+1,1))</f>
        <v>329.68364686090933</v>
      </c>
      <c r="CZ26" s="60">
        <f t="shared" si="42"/>
        <v>302.54354650449721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9.3000000000000007</v>
      </c>
      <c r="DO26" s="13">
        <f>IF('Données projet'!$A$166&gt;35,DO25+DN26-DW25,IF(A26&lt;'Données projet'!$A$166,$DL$205^A26,IF(A26='Données projet'!$A$166,'Données projet'!$B$166,DO25+DN26-DW25)))</f>
        <v>55.899999999999991</v>
      </c>
      <c r="DP26" s="18">
        <f>DO26*VLOOKUP('Données projet'!$B$14,Paramètres!$A$1:$I$89,3,0)*VLOOKUP('Données projet'!$B$14,Paramètres!$A$1:$I$89,5,0)</f>
        <v>26.161199999999994</v>
      </c>
      <c r="DQ26" s="14">
        <f t="shared" si="43"/>
        <v>8.2450705120606234</v>
      </c>
      <c r="DR26" s="22">
        <f t="shared" si="16"/>
        <v>59.924254475172233</v>
      </c>
      <c r="DS26" s="60">
        <f t="shared" si="17"/>
        <v>344.70203225295</v>
      </c>
      <c r="DT26" s="60">
        <f ca="1">AVERAGE(OFFSET($DS$3,0,0,'Données projet'!$E$14+1,1))-AVERAGE(OFFSET($H$3,0,0,'Données projet'!$E$14+1,1))</f>
        <v>399.92909819003523</v>
      </c>
      <c r="DU26" s="60">
        <f t="shared" si="44"/>
        <v>163.7053537268381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1.2</v>
      </c>
      <c r="EJ26" s="13">
        <f>IF('Données projet'!$A$192&gt;35,EJ25+EI26-ER25,IF(A26&lt;'Données projet'!$A$192,$EG$205^A26,IF(A26='Données projet'!$A$192,'Données projet'!$B$192,EJ25+EI26-ER25)))</f>
        <v>22.853438584779923</v>
      </c>
      <c r="EK26" s="18">
        <f>EJ26*VLOOKUP('Données projet'!$B$15,Paramètres!$A$1:$I$89,3,0)*VLOOKUP('Données projet'!$B$15,Paramètres!$A$1:$I$89,5,0)</f>
        <v>23.173386724966843</v>
      </c>
      <c r="EL26" s="14">
        <f t="shared" si="45"/>
        <v>7.4072464638622444</v>
      </c>
      <c r="EM26" s="22">
        <f t="shared" si="19"/>
        <v>53.261269470543994</v>
      </c>
      <c r="EN26" s="60">
        <f t="shared" si="20"/>
        <v>338.03904724832176</v>
      </c>
      <c r="EO26" s="60">
        <f ca="1">AVERAGE(OFFSET($EN$3,0,0,'Données projet'!$E$15+1,1))-AVERAGE(OFFSET($H$3,0,0,'Données projet'!$E$15+1,1))</f>
        <v>360.49030729679129</v>
      </c>
      <c r="EP26" s="60">
        <f t="shared" si="46"/>
        <v>159.6134369231965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10.119999999999999</v>
      </c>
      <c r="FE26" s="13">
        <f>IF('Données projet'!$A$218&gt;35,FE25+FD26-FM25,IF(A26&lt;'Données projet'!$A$218,$FB$205^A26,IF(A26='Données projet'!$A$218,'Données projet'!$B$218,FE25+FD26-FM25)))</f>
        <v>87.060000000000016</v>
      </c>
      <c r="FF26" s="18">
        <f>FE26*VLOOKUP('Données projet'!$B$16,Paramètres!$A$1:$I$89,3,0)*VLOOKUP('Données projet'!$B$16,Paramètres!$A$1:$I$89,5,0)</f>
        <v>76.055616000000029</v>
      </c>
      <c r="FG26" s="14">
        <f t="shared" si="47"/>
        <v>21.169942143181231</v>
      </c>
      <c r="FH26" s="22">
        <f t="shared" si="22"/>
        <v>169.33451376604069</v>
      </c>
      <c r="FI26" s="60">
        <f t="shared" si="23"/>
        <v>454.11229154381846</v>
      </c>
      <c r="FJ26" s="60">
        <f ca="1">AVERAGE(OFFSET($FI$3,0,0,'Données projet'!$E$16+1,1))-AVERAGE(OFFSET($H$3,0,0,'Données projet'!$E$16+1,1))</f>
        <v>274.38315511766132</v>
      </c>
      <c r="FK26" s="60">
        <f t="shared" si="48"/>
        <v>255.96663040027175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4.8717948717948714</v>
      </c>
      <c r="FZ26" s="13">
        <f>IF('Données projet'!$A$244&gt;35,FZ25+FY26-GH25,IF(A26&lt;'Données projet'!$A$244,$FW$205^A26,IF(A26='Données projet'!$A$244,'Données projet'!$B$244,FZ25+FY26-GH25)))</f>
        <v>59.487179487179482</v>
      </c>
      <c r="GA26" s="18">
        <f>FZ26*VLOOKUP('Données projet'!$B$17,Paramètres!$A$1:$I$89,3,0)*VLOOKUP('Données projet'!$B$17,Paramètres!$A$1:$I$89,5,0)</f>
        <v>56.607999999999997</v>
      </c>
      <c r="GB26" s="14">
        <f t="shared" si="49"/>
        <v>16.307782061471485</v>
      </c>
      <c r="GC26" s="22">
        <f t="shared" si="25"/>
        <v>126.99498709039614</v>
      </c>
      <c r="GD26" s="60">
        <f t="shared" si="26"/>
        <v>411.77276486817391</v>
      </c>
      <c r="GE26" s="60">
        <f ca="1">AVERAGE(OFFSET($GD$3,0,0,'Données projet'!$E$17+1,1))-AVERAGE(OFFSET($H$3,0,0,'Données projet'!$E$17+1,1))</f>
        <v>302.15505558308411</v>
      </c>
      <c r="GF26" s="60">
        <f t="shared" si="50"/>
        <v>197.15142751137051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490.09151430529414</v>
      </c>
      <c r="S27" s="60">
        <f ca="1">AVERAGE(OFFSET($R$3,0,0,'Données projet'!$E$9+1,1))-AVERAGE(OFFSET($H$3,0,0,'Données projet'!$E$9+1,1))</f>
        <v>510.5342913385627</v>
      </c>
      <c r="T27" s="60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79.871999999999971</v>
      </c>
      <c r="AK27" s="14">
        <f t="shared" si="35"/>
        <v>22.105884547145401</v>
      </c>
      <c r="AL27" s="22">
        <f t="shared" si="4"/>
        <v>177.61148225294485</v>
      </c>
      <c r="AM27" s="60">
        <f t="shared" si="5"/>
        <v>463.61148225294482</v>
      </c>
      <c r="AN27" s="60">
        <f ca="1">AVERAGE(OFFSET($AM$3,0,0,'Données projet'!$E$10+1,1))-AVERAGE(OFFSET($H$3,0,0,'Données projet'!$E$10+1,1))</f>
        <v>289.19475369871481</v>
      </c>
      <c r="AO27" s="60">
        <f t="shared" si="36"/>
        <v>283.48738729114024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6.2820512820512828</v>
      </c>
      <c r="BD27" s="13">
        <f>IF('Données projet'!$A$88&gt;35,BD26+BC27-BL26,IF(A27&lt;'Données projet'!$A$88,$BA$205^A27,IF(A27='Données projet'!$A$88,'Données projet'!$B$88,BD26+BC27-BL26)))</f>
        <v>77.692307692307693</v>
      </c>
      <c r="BE27" s="14">
        <f>BD27*VLOOKUP('Données projet'!$B$11,Paramètres!$A$1:$I$89,3,0)*VLOOKUP('Données projet'!$B$11,Paramètres!$A$1:$I$89,5,0)</f>
        <v>52.116</v>
      </c>
      <c r="BF27" s="14">
        <f t="shared" si="37"/>
        <v>15.15890066603534</v>
      </c>
      <c r="BG27" s="22">
        <f t="shared" si="7"/>
        <v>117.17045199334488</v>
      </c>
      <c r="BH27" s="60">
        <f t="shared" si="8"/>
        <v>403.1704519933449</v>
      </c>
      <c r="BI27" s="60">
        <f ca="1">AVERAGE(OFFSET($BH$3,0,0,'Données projet'!$E$11+1,1))-AVERAGE(OFFSET($H$3,0,0,'Données projet'!$E$11+1,1))</f>
        <v>243.09463198616982</v>
      </c>
      <c r="BJ27" s="60">
        <f t="shared" si="38"/>
        <v>171.50445439470928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98.460960000000014</v>
      </c>
      <c r="CA27" s="14">
        <f t="shared" si="39"/>
        <v>26.595012174033403</v>
      </c>
      <c r="CB27" s="22">
        <f t="shared" si="10"/>
        <v>217.80581820310817</v>
      </c>
      <c r="CC27" s="60">
        <f t="shared" si="11"/>
        <v>503.80581820310817</v>
      </c>
      <c r="CD27" s="60">
        <f ca="1">AVERAGE(OFFSET($CC$3,0,0,'Données projet'!$E$12+1,1))-AVERAGE(OFFSET($H$3,0,0,'Données projet'!$E$12+1,1))</f>
        <v>542.70639622812973</v>
      </c>
      <c r="CE27" s="60">
        <f t="shared" si="40"/>
        <v>294.45557293177131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12.2</v>
      </c>
      <c r="CT27" s="13">
        <f>IF('Données projet'!$A$140&gt;35,CT26+CS27-DB26,IF(A27&lt;'Données projet'!$A$140,$CQ$205^A27,IF(A27='Données projet'!$A$140,'Données projet'!$B$140,CT26+CS27-DB26)))</f>
        <v>185.79999999999995</v>
      </c>
      <c r="CU27" s="18">
        <f>CT27*VLOOKUP('Données projet'!$B$13,Paramètres!$A$1:$I$89,3,0)*VLOOKUP('Données projet'!$B$13,Paramètres!$A$1:$I$89,5,0)</f>
        <v>111.10839999999999</v>
      </c>
      <c r="CV27" s="14">
        <f t="shared" si="41"/>
        <v>29.591979680398158</v>
      </c>
      <c r="CW27" s="22">
        <f t="shared" si="13"/>
        <v>245.05316127669343</v>
      </c>
      <c r="CX27" s="60">
        <f t="shared" si="14"/>
        <v>531.05316127669346</v>
      </c>
      <c r="CY27" s="60">
        <f ca="1">AVERAGE(OFFSET($CX$3,0,0,'Données projet'!$E$13+1,1))-AVERAGE(OFFSET($H$3,0,0,'Données projet'!$E$13+1,1))</f>
        <v>329.68364686090933</v>
      </c>
      <c r="CZ27" s="60">
        <f t="shared" si="42"/>
        <v>302.54354650449721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9.3000000000000007</v>
      </c>
      <c r="DO27" s="13">
        <f>IF('Données projet'!$A$166&gt;35,DO26+DN27-DW26,IF(A27&lt;'Données projet'!$A$166,$DL$205^A27,IF(A27='Données projet'!$A$166,'Données projet'!$B$166,DO26+DN27-DW26)))</f>
        <v>65.199999999999989</v>
      </c>
      <c r="DP27" s="18">
        <f>DO27*VLOOKUP('Données projet'!$B$14,Paramètres!$A$1:$I$89,3,0)*VLOOKUP('Données projet'!$B$14,Paramètres!$A$1:$I$89,5,0)</f>
        <v>30.513599999999993</v>
      </c>
      <c r="DQ27" s="14">
        <f t="shared" si="43"/>
        <v>9.4460551368326566</v>
      </c>
      <c r="DR27" s="22">
        <f t="shared" si="16"/>
        <v>69.596399363316863</v>
      </c>
      <c r="DS27" s="60">
        <f t="shared" si="17"/>
        <v>355.59639936331689</v>
      </c>
      <c r="DT27" s="60">
        <f ca="1">AVERAGE(OFFSET($DS$3,0,0,'Données projet'!$E$14+1,1))-AVERAGE(OFFSET($H$3,0,0,'Données projet'!$E$14+1,1))</f>
        <v>399.92909819003523</v>
      </c>
      <c r="DU27" s="60">
        <f t="shared" si="44"/>
        <v>163.7053537268381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1.2</v>
      </c>
      <c r="EJ27" s="13">
        <f>IF('Données projet'!$A$192&gt;35,EJ26+EI27-ER26,IF(A27&lt;'Données projet'!$A$192,$EG$205^A27,IF(A27='Données projet'!$A$192,'Données projet'!$B$192,EJ26+EI27-ER26)))</f>
        <v>26.184024853780567</v>
      </c>
      <c r="EK27" s="18">
        <f>EJ27*VLOOKUP('Données projet'!$B$15,Paramètres!$A$1:$I$89,3,0)*VLOOKUP('Données projet'!$B$15,Paramètres!$A$1:$I$89,5,0)</f>
        <v>26.550601201733496</v>
      </c>
      <c r="EL27" s="14">
        <f t="shared" si="45"/>
        <v>8.3534171376241328</v>
      </c>
      <c r="EM27" s="22">
        <f t="shared" si="19"/>
        <v>60.7911652743812</v>
      </c>
      <c r="EN27" s="60">
        <f t="shared" si="20"/>
        <v>346.79116527438123</v>
      </c>
      <c r="EO27" s="60">
        <f ca="1">AVERAGE(OFFSET($EN$3,0,0,'Données projet'!$E$15+1,1))-AVERAGE(OFFSET($H$3,0,0,'Données projet'!$E$15+1,1))</f>
        <v>360.49030729679129</v>
      </c>
      <c r="EP27" s="60">
        <f t="shared" si="46"/>
        <v>159.6134369231965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10.119999999999999</v>
      </c>
      <c r="FE27" s="13">
        <f>IF('Données projet'!$A$218&gt;35,FE26+FD27-FM26,IF(A27&lt;'Données projet'!$A$218,$FB$205^A27,IF(A27='Données projet'!$A$218,'Données projet'!$B$218,FE26+FD27-FM26)))</f>
        <v>97.180000000000021</v>
      </c>
      <c r="FF27" s="18">
        <f>FE27*VLOOKUP('Données projet'!$B$16,Paramètres!$A$1:$I$89,3,0)*VLOOKUP('Données projet'!$B$16,Paramètres!$A$1:$I$89,5,0)</f>
        <v>84.896448000000021</v>
      </c>
      <c r="FG27" s="14">
        <f t="shared" si="47"/>
        <v>23.330220573886617</v>
      </c>
      <c r="FH27" s="22">
        <f t="shared" si="22"/>
        <v>188.4947810995192</v>
      </c>
      <c r="FI27" s="60">
        <f t="shared" si="23"/>
        <v>474.49478109951917</v>
      </c>
      <c r="FJ27" s="60">
        <f ca="1">AVERAGE(OFFSET($FI$3,0,0,'Données projet'!$E$16+1,1))-AVERAGE(OFFSET($H$3,0,0,'Données projet'!$E$16+1,1))</f>
        <v>274.38315511766132</v>
      </c>
      <c r="FK27" s="60">
        <f t="shared" si="48"/>
        <v>255.96663040027175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4.8717948717948714</v>
      </c>
      <c r="FZ27" s="13">
        <f>IF('Données projet'!$A$244&gt;35,FZ26+FY27-GH26,IF(A27&lt;'Données projet'!$A$244,$FW$205^A27,IF(A27='Données projet'!$A$244,'Données projet'!$B$244,FZ26+FY27-GH26)))</f>
        <v>64.358974358974351</v>
      </c>
      <c r="GA27" s="18">
        <f>FZ27*VLOOKUP('Données projet'!$B$17,Paramètres!$A$1:$I$89,3,0)*VLOOKUP('Données projet'!$B$17,Paramètres!$A$1:$I$89,5,0)</f>
        <v>61.244</v>
      </c>
      <c r="GB27" s="14">
        <f t="shared" si="49"/>
        <v>17.482414611857141</v>
      </c>
      <c r="GC27" s="22">
        <f t="shared" si="25"/>
        <v>137.11517211565118</v>
      </c>
      <c r="GD27" s="60">
        <f t="shared" si="26"/>
        <v>423.11517211565115</v>
      </c>
      <c r="GE27" s="60">
        <f ca="1">AVERAGE(OFFSET($GD$3,0,0,'Données projet'!$E$17+1,1))-AVERAGE(OFFSET($H$3,0,0,'Données projet'!$E$17+1,1))</f>
        <v>302.15505558308411</v>
      </c>
      <c r="GF27" s="60">
        <f t="shared" si="50"/>
        <v>197.15142751137051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505.37804153496802</v>
      </c>
      <c r="S28" s="60">
        <f ca="1">AVERAGE(OFFSET($R$3,0,0,'Données projet'!$E$9+1,1))-AVERAGE(OFFSET($H$3,0,0,'Données projet'!$E$9+1,1))</f>
        <v>510.5342913385627</v>
      </c>
      <c r="T28" s="60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113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112.99999999999996</v>
      </c>
      <c r="AJ28" s="14">
        <f>AI28*VLOOKUP('Données projet'!$B$10,Paramètres!$A$1:$I$89,3,0)*VLOOKUP('Données projet'!$B$10,Paramètres!$A$1:$I$89,5,0)</f>
        <v>88.139999999999972</v>
      </c>
      <c r="AK28" s="14">
        <f t="shared" si="35"/>
        <v>24.116094026318823</v>
      </c>
      <c r="AL28" s="22">
        <f t="shared" si="4"/>
        <v>195.51269709583855</v>
      </c>
      <c r="AM28" s="60">
        <f t="shared" si="5"/>
        <v>482.73491931806075</v>
      </c>
      <c r="AN28" s="60">
        <f ca="1">AVERAGE(OFFSET($AM$3,0,0,'Données projet'!$E$10+1,1))-AVERAGE(OFFSET($H$3,0,0,'Données projet'!$E$10+1,1))</f>
        <v>289.19475369871481</v>
      </c>
      <c r="AO28" s="60">
        <f t="shared" si="36"/>
        <v>283.48738729114024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83.974358974358978</v>
      </c>
      <c r="BB28" s="13">
        <f>VLOOKUP(A28,'Données projet'!$A$87:$I$107,9,0)</f>
        <v>6.2820512820512828</v>
      </c>
      <c r="BC28" s="13">
        <f t="array" ref="BC28">INDEX(BB:BB,MIN(IF(ISNUMBER(BB28:BB224),ROW(BB28:BB224),"")))</f>
        <v>6.2820512820512828</v>
      </c>
      <c r="BD28" s="13">
        <f>IF('Données projet'!$A$88&gt;35,BD27+BC28-BL27,IF(A28&lt;'Données projet'!$A$88,$BA$205^A28,IF(A28='Données projet'!$A$88,'Données projet'!$B$88,BD27+BC28-BL27)))</f>
        <v>83.974358974358978</v>
      </c>
      <c r="BE28" s="14">
        <f>BD28*VLOOKUP('Données projet'!$B$11,Paramètres!$A$1:$I$89,3,0)*VLOOKUP('Données projet'!$B$11,Paramètres!$A$1:$I$89,5,0)</f>
        <v>56.33</v>
      </c>
      <c r="BF28" s="14">
        <f t="shared" si="37"/>
        <v>16.236996948472317</v>
      </c>
      <c r="BG28" s="22">
        <f t="shared" si="7"/>
        <v>126.38751968525592</v>
      </c>
      <c r="BH28" s="60">
        <f t="shared" si="8"/>
        <v>413.60974190747817</v>
      </c>
      <c r="BI28" s="60">
        <f ca="1">AVERAGE(OFFSET($BH$3,0,0,'Données projet'!$E$11+1,1))-AVERAGE(OFFSET($H$3,0,0,'Données projet'!$E$11+1,1))</f>
        <v>243.09463198616982</v>
      </c>
      <c r="BJ28" s="60">
        <f t="shared" si="38"/>
        <v>171.50445439470928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26.282051282051285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105.42480000000002</v>
      </c>
      <c r="CA28" s="14">
        <f t="shared" si="39"/>
        <v>28.250381069605584</v>
      </c>
      <c r="CB28" s="22">
        <f t="shared" si="10"/>
        <v>232.81760702956308</v>
      </c>
      <c r="CC28" s="60">
        <f t="shared" si="11"/>
        <v>520.03982925178525</v>
      </c>
      <c r="CD28" s="60">
        <f ca="1">AVERAGE(OFFSET($CC$3,0,0,'Données projet'!$E$12+1,1))-AVERAGE(OFFSET($H$3,0,0,'Données projet'!$E$12+1,1))</f>
        <v>542.70639622812973</v>
      </c>
      <c r="CE28" s="60">
        <f t="shared" si="40"/>
        <v>294.45557293177131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198</v>
      </c>
      <c r="CR28" s="13">
        <f>VLOOKUP(A28,'Données projet'!$A$139:$I$159,9,0)</f>
        <v>12.2</v>
      </c>
      <c r="CS28" s="13">
        <f t="array" ref="CS28">INDEX(CR:CR,MIN(IF(ISNUMBER(CR28:CR224),ROW(CR28:CR224),"")))</f>
        <v>12.2</v>
      </c>
      <c r="CT28" s="13">
        <f>IF('Données projet'!$A$140&gt;35,CT27+CS28-DB27,IF(A28&lt;'Données projet'!$A$140,$CQ$205^A28,IF(A28='Données projet'!$A$140,'Données projet'!$B$140,CT27+CS28-DB27)))</f>
        <v>197.99999999999994</v>
      </c>
      <c r="CU28" s="18">
        <f>CT28*VLOOKUP('Données projet'!$B$13,Paramètres!$A$1:$I$89,3,0)*VLOOKUP('Données projet'!$B$13,Paramètres!$A$1:$I$89,5,0)</f>
        <v>118.40399999999998</v>
      </c>
      <c r="CV28" s="14">
        <f t="shared" si="41"/>
        <v>31.302468930496392</v>
      </c>
      <c r="CW28" s="22">
        <f t="shared" si="13"/>
        <v>260.73876672061448</v>
      </c>
      <c r="CX28" s="60">
        <f t="shared" si="14"/>
        <v>547.96098894283671</v>
      </c>
      <c r="CY28" s="60">
        <f ca="1">AVERAGE(OFFSET($CX$3,0,0,'Données projet'!$E$13+1,1))-AVERAGE(OFFSET($H$3,0,0,'Données projet'!$E$13+1,1))</f>
        <v>329.68364686090933</v>
      </c>
      <c r="CZ28" s="60">
        <f t="shared" si="42"/>
        <v>302.54354650449721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66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9.3000000000000007</v>
      </c>
      <c r="DO28" s="13">
        <f>IF('Données projet'!$A$166&gt;35,DO27+DN28-DW27,IF(A28&lt;'Données projet'!$A$166,$DL$205^A28,IF(A28='Données projet'!$A$166,'Données projet'!$B$166,DO27+DN28-DW27)))</f>
        <v>74.499999999999986</v>
      </c>
      <c r="DP28" s="18">
        <f>DO28*VLOOKUP('Données projet'!$B$14,Paramètres!$A$1:$I$89,3,0)*VLOOKUP('Données projet'!$B$14,Paramètres!$A$1:$I$89,5,0)</f>
        <v>34.865999999999993</v>
      </c>
      <c r="DQ28" s="14">
        <f t="shared" si="43"/>
        <v>10.627193376648185</v>
      </c>
      <c r="DR28" s="22">
        <f t="shared" si="16"/>
        <v>79.233978464328899</v>
      </c>
      <c r="DS28" s="60">
        <f t="shared" si="17"/>
        <v>366.45620068655114</v>
      </c>
      <c r="DT28" s="60">
        <f ca="1">AVERAGE(OFFSET($DS$3,0,0,'Données projet'!$E$14+1,1))-AVERAGE(OFFSET($H$3,0,0,'Données projet'!$E$14+1,1))</f>
        <v>399.92909819003523</v>
      </c>
      <c r="DU28" s="60">
        <f t="shared" si="44"/>
        <v>163.7053537268381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30</v>
      </c>
      <c r="EH28" s="13">
        <f>VLOOKUP(A28,'Données projet'!$A$191:$I$211,9,0)</f>
        <v>1.2</v>
      </c>
      <c r="EI28" s="13">
        <f t="array" ref="EI28">INDEX(EH:EH,MIN(IF(ISNUMBER(EH28:EH224),ROW(EH28:EH224),"")))</f>
        <v>1.2</v>
      </c>
      <c r="EJ28" s="13">
        <f>IF('Données projet'!$A$192&gt;35,EJ27+EI28-ER27,IF(A28&lt;'Données projet'!$A$192,$EG$205^A28,IF(A28='Données projet'!$A$192,'Données projet'!$B$192,EJ27+EI28-ER27)))</f>
        <v>30</v>
      </c>
      <c r="EK28" s="18">
        <f>EJ28*VLOOKUP('Données projet'!$B$15,Paramètres!$A$1:$I$89,3,0)*VLOOKUP('Données projet'!$B$15,Paramètres!$A$1:$I$89,5,0)</f>
        <v>30.42</v>
      </c>
      <c r="EL28" s="14">
        <f t="shared" si="45"/>
        <v>9.4204476947792024</v>
      </c>
      <c r="EM28" s="22">
        <f t="shared" si="19"/>
        <v>69.388779735073783</v>
      </c>
      <c r="EN28" s="60">
        <f t="shared" si="20"/>
        <v>356.61100195729603</v>
      </c>
      <c r="EO28" s="60">
        <f ca="1">AVERAGE(OFFSET($EN$3,0,0,'Données projet'!$E$15+1,1))-AVERAGE(OFFSET($H$3,0,0,'Données projet'!$E$15+1,1))</f>
        <v>360.49030729679129</v>
      </c>
      <c r="EP28" s="60">
        <f t="shared" si="46"/>
        <v>159.6134369231965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107.3</v>
      </c>
      <c r="FC28" s="13">
        <f>VLOOKUP(A28,'Données projet'!$A$217:$I$237,9,0)</f>
        <v>10.119999999999999</v>
      </c>
      <c r="FD28" s="13">
        <f t="array" ref="FD28">INDEX(FC:FC,MIN(IF(ISNUMBER(FC28:FC224),ROW(FC28:FC224),"")))</f>
        <v>10.119999999999999</v>
      </c>
      <c r="FE28" s="13">
        <f>IF('Données projet'!$A$218&gt;35,FE27+FD28-FM27,IF(A28&lt;'Données projet'!$A$218,$FB$205^A28,IF(A28='Données projet'!$A$218,'Données projet'!$B$218,FE27+FD28-FM27)))</f>
        <v>107.30000000000003</v>
      </c>
      <c r="FF28" s="18">
        <f>FE28*VLOOKUP('Données projet'!$B$16,Paramètres!$A$1:$I$89,3,0)*VLOOKUP('Données projet'!$B$16,Paramètres!$A$1:$I$89,5,0)</f>
        <v>93.737280000000041</v>
      </c>
      <c r="FG28" s="14">
        <f t="shared" si="47"/>
        <v>25.464421537098321</v>
      </c>
      <c r="FH28" s="22">
        <f t="shared" si="22"/>
        <v>207.60963017711296</v>
      </c>
      <c r="FI28" s="60">
        <f t="shared" si="23"/>
        <v>494.83185239933516</v>
      </c>
      <c r="FJ28" s="60">
        <f ca="1">AVERAGE(OFFSET($FI$3,0,0,'Données projet'!$E$16+1,1))-AVERAGE(OFFSET($H$3,0,0,'Données projet'!$E$16+1,1))</f>
        <v>274.38315511766132</v>
      </c>
      <c r="FK28" s="60">
        <f t="shared" si="48"/>
        <v>255.96663040027175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42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69.230769230769226</v>
      </c>
      <c r="FX28" s="13">
        <f>VLOOKUP(A28,'Données projet'!$A$243:$I$263,9,0)</f>
        <v>4.8717948717948714</v>
      </c>
      <c r="FY28" s="13">
        <f t="array" ref="FY28">INDEX(FX:FX,MIN(IF(ISNUMBER(FX28:FX224),ROW(FX28:FX224),"")))</f>
        <v>4.8717948717948714</v>
      </c>
      <c r="FZ28" s="13">
        <f>IF('Données projet'!$A$244&gt;35,FZ27+FY28-GH27,IF(A28&lt;'Données projet'!$A$244,$FW$205^A28,IF(A28='Données projet'!$A$244,'Données projet'!$B$244,FZ27+FY28-GH27)))</f>
        <v>69.230769230769226</v>
      </c>
      <c r="GA28" s="18">
        <f>FZ28*VLOOKUP('Données projet'!$B$17,Paramètres!$A$1:$I$89,3,0)*VLOOKUP('Données projet'!$B$17,Paramètres!$A$1:$I$89,5,0)</f>
        <v>65.88</v>
      </c>
      <c r="GB28" s="14">
        <f t="shared" si="49"/>
        <v>18.64673236319793</v>
      </c>
      <c r="GC28" s="22">
        <f t="shared" si="25"/>
        <v>147.21739219923637</v>
      </c>
      <c r="GD28" s="60">
        <f t="shared" si="26"/>
        <v>434.4396144214586</v>
      </c>
      <c r="GE28" s="60">
        <f ca="1">AVERAGE(OFFSET($GD$3,0,0,'Données projet'!$E$17+1,1))-AVERAGE(OFFSET($H$3,0,0,'Données projet'!$E$17+1,1))</f>
        <v>302.15505558308411</v>
      </c>
      <c r="GF28" s="60">
        <f t="shared" si="50"/>
        <v>197.15142751137051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19.23076923076923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458.05789673333743</v>
      </c>
      <c r="S29" s="60">
        <f ca="1">AVERAGE(OFFSET($R$3,0,0,'Données projet'!$E$9+1,1))-AVERAGE(OFFSET($H$3,0,0,'Données projet'!$E$9+1,1))</f>
        <v>510.5342913385627</v>
      </c>
      <c r="T29" s="60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97.499999999999957</v>
      </c>
      <c r="AJ29" s="14">
        <f>AI29*VLOOKUP('Données projet'!$B$10,Paramètres!$A$1:$I$89,3,0)*VLOOKUP('Données projet'!$B$10,Paramètres!$A$1:$I$89,5,0)</f>
        <v>76.049999999999969</v>
      </c>
      <c r="AK29" s="14">
        <f t="shared" si="35"/>
        <v>21.168560890749262</v>
      </c>
      <c r="AL29" s="22">
        <f t="shared" si="4"/>
        <v>169.32232688472158</v>
      </c>
      <c r="AM29" s="60">
        <f t="shared" si="5"/>
        <v>457.76677132916603</v>
      </c>
      <c r="AN29" s="60">
        <f ca="1">AVERAGE(OFFSET($AM$3,0,0,'Données projet'!$E$10+1,1))-AVERAGE(OFFSET($H$3,0,0,'Données projet'!$E$10+1,1))</f>
        <v>289.19475369871481</v>
      </c>
      <c r="AO29" s="60">
        <f t="shared" si="36"/>
        <v>283.48738729114024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6.4102564102564088</v>
      </c>
      <c r="BD29" s="13">
        <f>IF('Données projet'!$A$88&gt;35,BD28+BC29-BL28,IF(A29&lt;'Données projet'!$A$88,$BA$205^A29,IF(A29='Données projet'!$A$88,'Données projet'!$B$88,BD28+BC29-BL28)))</f>
        <v>64.102564102564102</v>
      </c>
      <c r="BE29" s="14">
        <f>BD29*VLOOKUP('Données projet'!$B$11,Paramètres!$A$1:$I$89,3,0)*VLOOKUP('Données projet'!$B$11,Paramètres!$A$1:$I$89,5,0)</f>
        <v>43</v>
      </c>
      <c r="BF29" s="14">
        <f t="shared" si="37"/>
        <v>12.790419603758325</v>
      </c>
      <c r="BG29" s="22">
        <f t="shared" si="7"/>
        <v>97.168314143212413</v>
      </c>
      <c r="BH29" s="60">
        <f t="shared" si="8"/>
        <v>385.61275858765686</v>
      </c>
      <c r="BI29" s="60">
        <f ca="1">AVERAGE(OFFSET($BH$3,0,0,'Données projet'!$E$11+1,1))-AVERAGE(OFFSET($H$3,0,0,'Données projet'!$E$11+1,1))</f>
        <v>243.09463198616982</v>
      </c>
      <c r="BJ29" s="60">
        <f t="shared" si="38"/>
        <v>171.50445439470928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0">
        <f t="shared" si="11"/>
        <v>469.45014109172814</v>
      </c>
      <c r="CD29" s="60">
        <f ca="1">AVERAGE(OFFSET($CC$3,0,0,'Données projet'!$E$12+1,1))-AVERAGE(OFFSET($H$3,0,0,'Données projet'!$E$12+1,1))</f>
        <v>542.70639622812973</v>
      </c>
      <c r="CE29" s="60">
        <f t="shared" si="40"/>
        <v>294.45557293177131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</v>
      </c>
      <c r="CT29" s="13">
        <f>IF('Données projet'!$A$140&gt;35,CT28+CS29-DB28,IF(A29&lt;'Données projet'!$A$140,$CQ$205^A29,IF(A29='Données projet'!$A$140,'Données projet'!$B$140,CT28+CS29-DB28)))</f>
        <v>145.99999999999994</v>
      </c>
      <c r="CU29" s="18">
        <f>CT29*VLOOKUP('Données projet'!$B$13,Paramètres!$A$1:$I$89,3,0)*VLOOKUP('Données projet'!$B$13,Paramètres!$A$1:$I$89,5,0)</f>
        <v>87.307999999999979</v>
      </c>
      <c r="CV29" s="14">
        <f t="shared" si="41"/>
        <v>23.914836409796052</v>
      </c>
      <c r="CW29" s="22">
        <f t="shared" si="13"/>
        <v>193.7131067470614</v>
      </c>
      <c r="CX29" s="60">
        <f t="shared" si="14"/>
        <v>482.15755119150583</v>
      </c>
      <c r="CY29" s="60">
        <f ca="1">AVERAGE(OFFSET($CX$3,0,0,'Données projet'!$E$13+1,1))-AVERAGE(OFFSET($H$3,0,0,'Données projet'!$E$13+1,1))</f>
        <v>329.68364686090933</v>
      </c>
      <c r="CZ29" s="60">
        <f t="shared" si="42"/>
        <v>302.54354650449721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9.3000000000000007</v>
      </c>
      <c r="DO29" s="13">
        <f>IF('Données projet'!$A$166&gt;35,DO28+DN29-DW28,IF(A29&lt;'Données projet'!$A$166,$DL$205^A29,IF(A29='Données projet'!$A$166,'Données projet'!$B$166,DO28+DN29-DW28)))</f>
        <v>83.799999999999983</v>
      </c>
      <c r="DP29" s="18">
        <f>DO29*VLOOKUP('Données projet'!$B$14,Paramètres!$A$1:$I$89,3,0)*VLOOKUP('Données projet'!$B$14,Paramètres!$A$1:$I$89,5,0)</f>
        <v>39.218399999999988</v>
      </c>
      <c r="DQ29" s="14">
        <f t="shared" si="43"/>
        <v>11.7912464178037</v>
      </c>
      <c r="DR29" s="22">
        <f t="shared" si="16"/>
        <v>88.841800844341421</v>
      </c>
      <c r="DS29" s="60">
        <f t="shared" si="17"/>
        <v>377.28624528878589</v>
      </c>
      <c r="DT29" s="60">
        <f ca="1">AVERAGE(OFFSET($DS$3,0,0,'Données projet'!$E$14+1,1))-AVERAGE(OFFSET($H$3,0,0,'Données projet'!$E$14+1,1))</f>
        <v>399.92909819003523</v>
      </c>
      <c r="DU29" s="60">
        <f t="shared" si="44"/>
        <v>163.7053537268381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4.8</v>
      </c>
      <c r="EJ29" s="13">
        <f>IF('Données projet'!$A$192&gt;35,EJ28+EI29-ER28,IF(A29&lt;'Données projet'!$A$192,$EG$205^A29,IF(A29='Données projet'!$A$192,'Données projet'!$B$192,EJ28+EI29-ER28)))</f>
        <v>34.799999999999997</v>
      </c>
      <c r="EK29" s="18">
        <f>EJ29*VLOOKUP('Données projet'!$B$15,Paramètres!$A$1:$I$89,3,0)*VLOOKUP('Données projet'!$B$15,Paramètres!$A$1:$I$89,5,0)</f>
        <v>35.287199999999999</v>
      </c>
      <c r="EL29" s="14">
        <f t="shared" si="45"/>
        <v>10.740552489323523</v>
      </c>
      <c r="EM29" s="22">
        <f t="shared" si="19"/>
        <v>80.165002252238452</v>
      </c>
      <c r="EN29" s="60">
        <f t="shared" si="20"/>
        <v>368.60944669668288</v>
      </c>
      <c r="EO29" s="60">
        <f ca="1">AVERAGE(OFFSET($EN$3,0,0,'Données projet'!$E$15+1,1))-AVERAGE(OFFSET($H$3,0,0,'Données projet'!$E$15+1,1))</f>
        <v>360.49030729679129</v>
      </c>
      <c r="EP29" s="60">
        <f t="shared" si="46"/>
        <v>159.6134369231965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9.64</v>
      </c>
      <c r="FE29" s="13">
        <f>IF('Données projet'!$A$218&gt;35,FE28+FD29-FM28,IF(A29&lt;'Données projet'!$A$218,$FB$205^A29,IF(A29='Données projet'!$A$218,'Données projet'!$B$218,FE28+FD29-FM28)))</f>
        <v>74.940000000000026</v>
      </c>
      <c r="FF29" s="18">
        <f>FE29*VLOOKUP('Données projet'!$B$16,Paramètres!$A$1:$I$89,3,0)*VLOOKUP('Données projet'!$B$16,Paramètres!$A$1:$I$89,5,0)</f>
        <v>65.467584000000031</v>
      </c>
      <c r="FG29" s="14">
        <f t="shared" si="47"/>
        <v>18.543551553673169</v>
      </c>
      <c r="FH29" s="22">
        <f t="shared" si="22"/>
        <v>146.31939442264749</v>
      </c>
      <c r="FI29" s="60">
        <f t="shared" si="23"/>
        <v>434.76383886709198</v>
      </c>
      <c r="FJ29" s="60">
        <f ca="1">AVERAGE(OFFSET($FI$3,0,0,'Données projet'!$E$16+1,1))-AVERAGE(OFFSET($H$3,0,0,'Données projet'!$E$16+1,1))</f>
        <v>274.38315511766132</v>
      </c>
      <c r="FK29" s="60">
        <f t="shared" si="48"/>
        <v>255.96663040027175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5.1282051282051269</v>
      </c>
      <c r="FZ29" s="13">
        <f>IF('Données projet'!$A$244&gt;35,FZ28+FY29-GH28,IF(A29&lt;'Données projet'!$A$244,$FW$205^A29,IF(A29='Données projet'!$A$244,'Données projet'!$B$244,FZ28+FY29-GH28)))</f>
        <v>55.128205128205124</v>
      </c>
      <c r="GA29" s="18">
        <f>FZ29*VLOOKUP('Données projet'!$B$17,Paramètres!$A$1:$I$89,3,0)*VLOOKUP('Données projet'!$B$17,Paramètres!$A$1:$I$89,5,0)</f>
        <v>52.459999999999994</v>
      </c>
      <c r="GB29" s="14">
        <f t="shared" si="49"/>
        <v>15.247278696731632</v>
      </c>
      <c r="GC29" s="22">
        <f t="shared" si="25"/>
        <v>117.92351039680756</v>
      </c>
      <c r="GD29" s="60">
        <f t="shared" si="26"/>
        <v>406.36795484125201</v>
      </c>
      <c r="GE29" s="60">
        <f ca="1">AVERAGE(OFFSET($GD$3,0,0,'Données projet'!$E$17+1,1))-AVERAGE(OFFSET($H$3,0,0,'Données projet'!$E$17+1,1))</f>
        <v>302.15505558308411</v>
      </c>
      <c r="GF29" s="60">
        <f t="shared" si="50"/>
        <v>197.15142751137051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477.32127040383227</v>
      </c>
      <c r="S30" s="60">
        <f ca="1">AVERAGE(OFFSET($R$3,0,0,'Données projet'!$E$9+1,1))-AVERAGE(OFFSET($H$3,0,0,'Données projet'!$E$9+1,1))</f>
        <v>510.5342913385627</v>
      </c>
      <c r="T30" s="60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108.99999999999996</v>
      </c>
      <c r="AJ30" s="14">
        <f>AI30*VLOOKUP('Données projet'!$B$10,Paramètres!$A$1:$I$89,3,0)*VLOOKUP('Données projet'!$B$10,Paramètres!$A$1:$I$89,5,0)</f>
        <v>85.019999999999968</v>
      </c>
      <c r="AK30" s="14">
        <f t="shared" si="35"/>
        <v>23.360218970693097</v>
      </c>
      <c r="AL30" s="22">
        <f t="shared" si="4"/>
        <v>188.76221470729038</v>
      </c>
      <c r="AM30" s="60">
        <f t="shared" si="5"/>
        <v>478.4288813739571</v>
      </c>
      <c r="AN30" s="60">
        <f ca="1">AVERAGE(OFFSET($AM$3,0,0,'Données projet'!$E$10+1,1))-AVERAGE(OFFSET($H$3,0,0,'Données projet'!$E$10+1,1))</f>
        <v>289.19475369871481</v>
      </c>
      <c r="AO30" s="60">
        <f t="shared" si="36"/>
        <v>283.48738729114024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6.4102564102564088</v>
      </c>
      <c r="BD30" s="13">
        <f>IF('Données projet'!$A$88&gt;35,BD29+BC30-BL29,IF(A30&lt;'Données projet'!$A$88,$BA$205^A30,IF(A30='Données projet'!$A$88,'Données projet'!$B$88,BD29+BC30-BL29)))</f>
        <v>70.512820512820511</v>
      </c>
      <c r="BE30" s="14">
        <f>BD30*VLOOKUP('Données projet'!$B$11,Paramètres!$A$1:$I$89,3,0)*VLOOKUP('Données projet'!$B$11,Paramètres!$A$1:$I$89,5,0)</f>
        <v>47.3</v>
      </c>
      <c r="BF30" s="14">
        <f t="shared" si="37"/>
        <v>13.914236117024528</v>
      </c>
      <c r="BG30" s="22">
        <f t="shared" si="7"/>
        <v>106.61479457048438</v>
      </c>
      <c r="BH30" s="60">
        <f t="shared" si="8"/>
        <v>396.28146123715106</v>
      </c>
      <c r="BI30" s="60">
        <f ca="1">AVERAGE(OFFSET($BH$3,0,0,'Données projet'!$E$11+1,1))-AVERAGE(OFFSET($H$3,0,0,'Données projet'!$E$11+1,1))</f>
        <v>243.09463198616982</v>
      </c>
      <c r="BJ30" s="60">
        <f t="shared" si="38"/>
        <v>171.50445439470928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0">
        <f t="shared" si="11"/>
        <v>489.9284432581693</v>
      </c>
      <c r="CD30" s="60">
        <f ca="1">AVERAGE(OFFSET($CC$3,0,0,'Données projet'!$E$12+1,1))-AVERAGE(OFFSET($H$3,0,0,'Données projet'!$E$12+1,1))</f>
        <v>542.70639622812973</v>
      </c>
      <c r="CE30" s="60">
        <f t="shared" si="40"/>
        <v>294.45557293177131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</v>
      </c>
      <c r="CT30" s="13">
        <f>IF('Données projet'!$A$140&gt;35,CT29+CS30-DB29,IF(A30&lt;'Données projet'!$A$140,$CQ$205^A30,IF(A30='Données projet'!$A$140,'Données projet'!$B$140,CT29+CS30-DB29)))</f>
        <v>159.99999999999994</v>
      </c>
      <c r="CU30" s="18">
        <f>CT30*VLOOKUP('Données projet'!$B$13,Paramètres!$A$1:$I$89,3,0)*VLOOKUP('Données projet'!$B$13,Paramètres!$A$1:$I$89,5,0)</f>
        <v>95.679999999999978</v>
      </c>
      <c r="CV30" s="14">
        <f t="shared" si="41"/>
        <v>25.930186937101944</v>
      </c>
      <c r="CW30" s="22">
        <f t="shared" si="13"/>
        <v>211.80440891545254</v>
      </c>
      <c r="CX30" s="60">
        <f t="shared" si="14"/>
        <v>501.47107558211923</v>
      </c>
      <c r="CY30" s="60">
        <f ca="1">AVERAGE(OFFSET($CX$3,0,0,'Données projet'!$E$13+1,1))-AVERAGE(OFFSET($H$3,0,0,'Données projet'!$E$13+1,1))</f>
        <v>329.68364686090933</v>
      </c>
      <c r="CZ30" s="60">
        <f t="shared" si="42"/>
        <v>302.54354650449721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9.3000000000000007</v>
      </c>
      <c r="DO30" s="13">
        <f>IF('Données projet'!$A$166&gt;35,DO29+DN30-DW29,IF(A30&lt;'Données projet'!$A$166,$DL$205^A30,IF(A30='Données projet'!$A$166,'Données projet'!$B$166,DO29+DN30-DW29)))</f>
        <v>93.09999999999998</v>
      </c>
      <c r="DP30" s="18">
        <f>DO30*VLOOKUP('Données projet'!$B$14,Paramètres!$A$1:$I$89,3,0)*VLOOKUP('Données projet'!$B$14,Paramètres!$A$1:$I$89,5,0)</f>
        <v>43.570799999999991</v>
      </c>
      <c r="DQ30" s="14">
        <f t="shared" si="43"/>
        <v>12.940326634618197</v>
      </c>
      <c r="DR30" s="22">
        <f t="shared" si="16"/>
        <v>98.42354555529333</v>
      </c>
      <c r="DS30" s="60">
        <f t="shared" si="17"/>
        <v>388.09021222196003</v>
      </c>
      <c r="DT30" s="60">
        <f ca="1">AVERAGE(OFFSET($DS$3,0,0,'Données projet'!$E$14+1,1))-AVERAGE(OFFSET($H$3,0,0,'Données projet'!$E$14+1,1))</f>
        <v>399.92909819003523</v>
      </c>
      <c r="DU30" s="60">
        <f t="shared" si="44"/>
        <v>163.7053537268381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4.8</v>
      </c>
      <c r="EJ30" s="13">
        <f>IF('Données projet'!$A$192&gt;35,EJ29+EI30-ER29,IF(A30&lt;'Données projet'!$A$192,$EG$205^A30,IF(A30='Données projet'!$A$192,'Données projet'!$B$192,EJ29+EI30-ER29)))</f>
        <v>39.599999999999994</v>
      </c>
      <c r="EK30" s="18">
        <f>EJ30*VLOOKUP('Données projet'!$B$15,Paramètres!$A$1:$I$89,3,0)*VLOOKUP('Données projet'!$B$15,Paramètres!$A$1:$I$89,5,0)</f>
        <v>40.154399999999995</v>
      </c>
      <c r="EL30" s="14">
        <f t="shared" si="45"/>
        <v>12.039561463286329</v>
      </c>
      <c r="EM30" s="22">
        <f t="shared" si="19"/>
        <v>90.90448288189036</v>
      </c>
      <c r="EN30" s="60">
        <f t="shared" si="20"/>
        <v>380.57114954855706</v>
      </c>
      <c r="EO30" s="60">
        <f ca="1">AVERAGE(OFFSET($EN$3,0,0,'Données projet'!$E$15+1,1))-AVERAGE(OFFSET($H$3,0,0,'Données projet'!$E$15+1,1))</f>
        <v>360.49030729679129</v>
      </c>
      <c r="EP30" s="60">
        <f t="shared" si="46"/>
        <v>159.6134369231965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9.64</v>
      </c>
      <c r="FE30" s="13">
        <f>IF('Données projet'!$A$218&gt;35,FE29+FD30-FM29,IF(A30&lt;'Données projet'!$A$218,$FB$205^A30,IF(A30='Données projet'!$A$218,'Données projet'!$B$218,FE29+FD30-FM29)))</f>
        <v>84.580000000000027</v>
      </c>
      <c r="FF30" s="18">
        <f>FE30*VLOOKUP('Données projet'!$B$16,Paramètres!$A$1:$I$89,3,0)*VLOOKUP('Données projet'!$B$16,Paramètres!$A$1:$I$89,5,0)</f>
        <v>73.889088000000029</v>
      </c>
      <c r="FG30" s="14">
        <f t="shared" si="47"/>
        <v>20.636195016757007</v>
      </c>
      <c r="FH30" s="22">
        <f t="shared" si="22"/>
        <v>164.63153458751853</v>
      </c>
      <c r="FI30" s="60">
        <f t="shared" si="23"/>
        <v>454.29820125418519</v>
      </c>
      <c r="FJ30" s="60">
        <f ca="1">AVERAGE(OFFSET($FI$3,0,0,'Données projet'!$E$16+1,1))-AVERAGE(OFFSET($H$3,0,0,'Données projet'!$E$16+1,1))</f>
        <v>274.38315511766132</v>
      </c>
      <c r="FK30" s="60">
        <f t="shared" si="48"/>
        <v>255.96663040027175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5.1282051282051269</v>
      </c>
      <c r="FZ30" s="13">
        <f>IF('Données projet'!$A$244&gt;35,FZ29+FY30-GH29,IF(A30&lt;'Données projet'!$A$244,$FW$205^A30,IF(A30='Données projet'!$A$244,'Données projet'!$B$244,FZ29+FY30-GH29)))</f>
        <v>60.256410256410248</v>
      </c>
      <c r="GA30" s="18">
        <f>FZ30*VLOOKUP('Données projet'!$B$17,Paramètres!$A$1:$I$89,3,0)*VLOOKUP('Données projet'!$B$17,Paramètres!$A$1:$I$89,5,0)</f>
        <v>57.339999999999989</v>
      </c>
      <c r="GB30" s="14">
        <f t="shared" si="49"/>
        <v>16.493972970431351</v>
      </c>
      <c r="GC30" s="22">
        <f t="shared" si="25"/>
        <v>128.59416959016792</v>
      </c>
      <c r="GD30" s="60">
        <f t="shared" si="26"/>
        <v>418.26083625683464</v>
      </c>
      <c r="GE30" s="60">
        <f ca="1">AVERAGE(OFFSET($GD$3,0,0,'Données projet'!$E$17+1,1))-AVERAGE(OFFSET($H$3,0,0,'Données projet'!$E$17+1,1))</f>
        <v>302.15505558308411</v>
      </c>
      <c r="GF30" s="60">
        <f t="shared" si="50"/>
        <v>197.15142751137051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496.54418197683344</v>
      </c>
      <c r="S31" s="60">
        <f ca="1">AVERAGE(OFFSET($R$3,0,0,'Données projet'!$E$9+1,1))-AVERAGE(OFFSET($H$3,0,0,'Données projet'!$E$9+1,1))</f>
        <v>510.5342913385627</v>
      </c>
      <c r="T31" s="60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120.49999999999996</v>
      </c>
      <c r="AJ31" s="14">
        <f>AI31*VLOOKUP('Données projet'!$B$10,Paramètres!$A$1:$I$89,3,0)*VLOOKUP('Données projet'!$B$10,Paramètres!$A$1:$I$89,5,0)</f>
        <v>93.989999999999966</v>
      </c>
      <c r="AK31" s="14">
        <f t="shared" si="35"/>
        <v>25.525074036970054</v>
      </c>
      <c r="AL31" s="22">
        <f t="shared" si="4"/>
        <v>208.15542061438944</v>
      </c>
      <c r="AM31" s="60">
        <f t="shared" si="5"/>
        <v>499.04430950327833</v>
      </c>
      <c r="AN31" s="60">
        <f ca="1">AVERAGE(OFFSET($AM$3,0,0,'Données projet'!$E$10+1,1))-AVERAGE(OFFSET($H$3,0,0,'Données projet'!$E$10+1,1))</f>
        <v>289.19475369871481</v>
      </c>
      <c r="AO31" s="60">
        <f t="shared" si="36"/>
        <v>283.48738729114024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6.4102564102564088</v>
      </c>
      <c r="BD31" s="13">
        <f>IF('Données projet'!$A$88&gt;35,BD30+BC31-BL30,IF(A31&lt;'Données projet'!$A$88,$BA$205^A31,IF(A31='Données projet'!$A$88,'Données projet'!$B$88,BD30+BC31-BL30)))</f>
        <v>76.92307692307692</v>
      </c>
      <c r="BE31" s="14">
        <f>BD31*VLOOKUP('Données projet'!$B$11,Paramètres!$A$1:$I$89,3,0)*VLOOKUP('Données projet'!$B$11,Paramètres!$A$1:$I$89,5,0)</f>
        <v>51.599999999999994</v>
      </c>
      <c r="BF31" s="14">
        <f t="shared" si="37"/>
        <v>15.026206095970842</v>
      </c>
      <c r="BG31" s="22">
        <f t="shared" si="7"/>
        <v>116.04064228381588</v>
      </c>
      <c r="BH31" s="60">
        <f t="shared" si="8"/>
        <v>406.92953117270474</v>
      </c>
      <c r="BI31" s="60">
        <f ca="1">AVERAGE(OFFSET($BH$3,0,0,'Données projet'!$E$11+1,1))-AVERAGE(OFFSET($H$3,0,0,'Données projet'!$E$11+1,1))</f>
        <v>243.09463198616982</v>
      </c>
      <c r="BJ31" s="60">
        <f t="shared" si="38"/>
        <v>171.50445439470928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0">
        <f t="shared" si="11"/>
        <v>510.36382730222039</v>
      </c>
      <c r="CD31" s="60">
        <f ca="1">AVERAGE(OFFSET($CC$3,0,0,'Données projet'!$E$12+1,1))-AVERAGE(OFFSET($H$3,0,0,'Données projet'!$E$12+1,1))</f>
        <v>542.70639622812973</v>
      </c>
      <c r="CE31" s="60">
        <f t="shared" si="40"/>
        <v>294.45557293177131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</v>
      </c>
      <c r="CT31" s="13">
        <f>IF('Données projet'!$A$140&gt;35,CT30+CS31-DB30,IF(A31&lt;'Données projet'!$A$140,$CQ$205^A31,IF(A31='Données projet'!$A$140,'Données projet'!$B$140,CT30+CS31-DB30)))</f>
        <v>173.99999999999994</v>
      </c>
      <c r="CU31" s="18">
        <f>CT31*VLOOKUP('Données projet'!$B$13,Paramètres!$A$1:$I$89,3,0)*VLOOKUP('Données projet'!$B$13,Paramètres!$A$1:$I$89,5,0)</f>
        <v>104.05199999999998</v>
      </c>
      <c r="CV31" s="14">
        <f t="shared" si="41"/>
        <v>27.925087771564417</v>
      </c>
      <c r="CW31" s="22">
        <f t="shared" si="13"/>
        <v>229.86009453547459</v>
      </c>
      <c r="CX31" s="60">
        <f t="shared" si="14"/>
        <v>520.74898342436347</v>
      </c>
      <c r="CY31" s="60">
        <f ca="1">AVERAGE(OFFSET($CX$3,0,0,'Données projet'!$E$13+1,1))-AVERAGE(OFFSET($H$3,0,0,'Données projet'!$E$13+1,1))</f>
        <v>329.68364686090933</v>
      </c>
      <c r="CZ31" s="60">
        <f t="shared" si="42"/>
        <v>302.54354650449721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9.3000000000000007</v>
      </c>
      <c r="DO31" s="13">
        <f>IF('Données projet'!$A$166&gt;35,DO30+DN31-DW30,IF(A31&lt;'Données projet'!$A$166,$DL$205^A31,IF(A31='Données projet'!$A$166,'Données projet'!$B$166,DO30+DN31-DW30)))</f>
        <v>102.39999999999998</v>
      </c>
      <c r="DP31" s="18">
        <f>DO31*VLOOKUP('Données projet'!$B$14,Paramètres!$A$1:$I$89,3,0)*VLOOKUP('Données projet'!$B$14,Paramètres!$A$1:$I$89,5,0)</f>
        <v>47.923199999999987</v>
      </c>
      <c r="DQ31" s="14">
        <f t="shared" si="43"/>
        <v>14.076099961955951</v>
      </c>
      <c r="DR31" s="22">
        <f t="shared" si="16"/>
        <v>107.98211410040659</v>
      </c>
      <c r="DS31" s="60">
        <f t="shared" si="17"/>
        <v>398.87100298929545</v>
      </c>
      <c r="DT31" s="60">
        <f ca="1">AVERAGE(OFFSET($DS$3,0,0,'Données projet'!$E$14+1,1))-AVERAGE(OFFSET($H$3,0,0,'Données projet'!$E$14+1,1))</f>
        <v>399.92909819003523</v>
      </c>
      <c r="DU31" s="60">
        <f t="shared" si="44"/>
        <v>163.7053537268381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4.8</v>
      </c>
      <c r="EJ31" s="13">
        <f>IF('Données projet'!$A$192&gt;35,EJ30+EI31-ER30,IF(A31&lt;'Données projet'!$A$192,$EG$205^A31,IF(A31='Données projet'!$A$192,'Données projet'!$B$192,EJ30+EI31-ER30)))</f>
        <v>44.399999999999991</v>
      </c>
      <c r="EK31" s="18">
        <f>EJ31*VLOOKUP('Données projet'!$B$15,Paramètres!$A$1:$I$89,3,0)*VLOOKUP('Données projet'!$B$15,Paramètres!$A$1:$I$89,5,0)</f>
        <v>45.021599999999992</v>
      </c>
      <c r="EL31" s="14">
        <f t="shared" si="45"/>
        <v>13.320324173992205</v>
      </c>
      <c r="EM31" s="22">
        <f t="shared" si="19"/>
        <v>101.6121846030364</v>
      </c>
      <c r="EN31" s="60">
        <f t="shared" si="20"/>
        <v>392.50107349192524</v>
      </c>
      <c r="EO31" s="60">
        <f ca="1">AVERAGE(OFFSET($EN$3,0,0,'Données projet'!$E$15+1,1))-AVERAGE(OFFSET($H$3,0,0,'Données projet'!$E$15+1,1))</f>
        <v>360.49030729679129</v>
      </c>
      <c r="EP31" s="60">
        <f t="shared" si="46"/>
        <v>159.6134369231965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9.64</v>
      </c>
      <c r="FE31" s="13">
        <f>IF('Données projet'!$A$218&gt;35,FE30+FD31-FM30,IF(A31&lt;'Données projet'!$A$218,$FB$205^A31,IF(A31='Données projet'!$A$218,'Données projet'!$B$218,FE30+FD31-FM30)))</f>
        <v>94.220000000000027</v>
      </c>
      <c r="FF31" s="18">
        <f>FE31*VLOOKUP('Données projet'!$B$16,Paramètres!$A$1:$I$89,3,0)*VLOOKUP('Données projet'!$B$16,Paramètres!$A$1:$I$89,5,0)</f>
        <v>82.310592000000028</v>
      </c>
      <c r="FG31" s="14">
        <f t="shared" si="47"/>
        <v>22.701196279680033</v>
      </c>
      <c r="FH31" s="22">
        <f t="shared" si="22"/>
        <v>182.89553125377611</v>
      </c>
      <c r="FI31" s="60">
        <f t="shared" si="23"/>
        <v>473.784420142665</v>
      </c>
      <c r="FJ31" s="60">
        <f ca="1">AVERAGE(OFFSET($FI$3,0,0,'Données projet'!$E$16+1,1))-AVERAGE(OFFSET($H$3,0,0,'Données projet'!$E$16+1,1))</f>
        <v>274.38315511766132</v>
      </c>
      <c r="FK31" s="60">
        <f t="shared" si="48"/>
        <v>255.96663040027175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5.1282051282051269</v>
      </c>
      <c r="FZ31" s="13">
        <f>IF('Données projet'!$A$244&gt;35,FZ30+FY31-GH30,IF(A31&lt;'Données projet'!$A$244,$FW$205^A31,IF(A31='Données projet'!$A$244,'Données projet'!$B$244,FZ30+FY31-GH30)))</f>
        <v>65.384615384615373</v>
      </c>
      <c r="GA31" s="18">
        <f>FZ31*VLOOKUP('Données projet'!$B$17,Paramètres!$A$1:$I$89,3,0)*VLOOKUP('Données projet'!$B$17,Paramètres!$A$1:$I$89,5,0)</f>
        <v>62.219999999999992</v>
      </c>
      <c r="GB31" s="14">
        <f t="shared" si="49"/>
        <v>17.728362316113678</v>
      </c>
      <c r="GC31" s="22">
        <f t="shared" si="25"/>
        <v>139.24339770056466</v>
      </c>
      <c r="GD31" s="60">
        <f t="shared" si="26"/>
        <v>430.13228658945354</v>
      </c>
      <c r="GE31" s="60">
        <f ca="1">AVERAGE(OFFSET($GD$3,0,0,'Données projet'!$E$17+1,1))-AVERAGE(OFFSET($H$3,0,0,'Données projet'!$E$17+1,1))</f>
        <v>302.15505558308411</v>
      </c>
      <c r="GF31" s="60">
        <f t="shared" si="50"/>
        <v>197.15142751137051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515.73067222186751</v>
      </c>
      <c r="S32" s="60">
        <f ca="1">AVERAGE(OFFSET($R$3,0,0,'Données projet'!$E$9+1,1))-AVERAGE(OFFSET($H$3,0,0,'Données projet'!$E$9+1,1))</f>
        <v>510.5342913385627</v>
      </c>
      <c r="T32" s="60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131.99999999999994</v>
      </c>
      <c r="AJ32" s="14">
        <f>AI32*VLOOKUP('Données projet'!$B$10,Paramètres!$A$1:$I$89,3,0)*VLOOKUP('Données projet'!$B$10,Paramètres!$A$1:$I$89,5,0)</f>
        <v>102.95999999999997</v>
      </c>
      <c r="AK32" s="14">
        <f t="shared" si="35"/>
        <v>27.665975080374633</v>
      </c>
      <c r="AL32" s="22">
        <f t="shared" si="4"/>
        <v>227.50690659831903</v>
      </c>
      <c r="AM32" s="60">
        <f t="shared" si="5"/>
        <v>519.61801770943021</v>
      </c>
      <c r="AN32" s="60">
        <f ca="1">AVERAGE(OFFSET($AM$3,0,0,'Données projet'!$E$10+1,1))-AVERAGE(OFFSET($H$3,0,0,'Données projet'!$E$10+1,1))</f>
        <v>289.19475369871481</v>
      </c>
      <c r="AO32" s="60">
        <f t="shared" si="36"/>
        <v>283.48738729114024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6.4102564102564088</v>
      </c>
      <c r="BD32" s="13">
        <f>IF('Données projet'!$A$88&gt;35,BD31+BC32-BL31,IF(A32&lt;'Données projet'!$A$88,$BA$205^A32,IF(A32='Données projet'!$A$88,'Données projet'!$B$88,BD31+BC32-BL31)))</f>
        <v>83.333333333333329</v>
      </c>
      <c r="BE32" s="14">
        <f>BD32*VLOOKUP('Données projet'!$B$11,Paramètres!$A$1:$I$89,3,0)*VLOOKUP('Données projet'!$B$11,Paramètres!$A$1:$I$89,5,0)</f>
        <v>55.899999999999991</v>
      </c>
      <c r="BF32" s="14">
        <f t="shared" si="37"/>
        <v>16.127428988936053</v>
      </c>
      <c r="BG32" s="22">
        <f t="shared" si="7"/>
        <v>125.44777215573026</v>
      </c>
      <c r="BH32" s="60">
        <f t="shared" si="8"/>
        <v>417.55888326684141</v>
      </c>
      <c r="BI32" s="60">
        <f ca="1">AVERAGE(OFFSET($BH$3,0,0,'Données projet'!$E$11+1,1))-AVERAGE(OFFSET($H$3,0,0,'Données projet'!$E$11+1,1))</f>
        <v>243.09463198616982</v>
      </c>
      <c r="BJ32" s="60">
        <f t="shared" si="38"/>
        <v>171.50445439470928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0">
        <f t="shared" si="11"/>
        <v>530.76057926567933</v>
      </c>
      <c r="CD32" s="60">
        <f ca="1">AVERAGE(OFFSET($CC$3,0,0,'Données projet'!$E$12+1,1))-AVERAGE(OFFSET($H$3,0,0,'Données projet'!$E$12+1,1))</f>
        <v>542.70639622812973</v>
      </c>
      <c r="CE32" s="60">
        <f t="shared" si="40"/>
        <v>294.45557293177131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</v>
      </c>
      <c r="CT32" s="13">
        <f>IF('Données projet'!$A$140&gt;35,CT31+CS32-DB31,IF(A32&lt;'Données projet'!$A$140,$CQ$205^A32,IF(A32='Données projet'!$A$140,'Données projet'!$B$140,CT31+CS32-DB31)))</f>
        <v>187.99999999999994</v>
      </c>
      <c r="CU32" s="18">
        <f>CT32*VLOOKUP('Données projet'!$B$13,Paramètres!$A$1:$I$89,3,0)*VLOOKUP('Données projet'!$B$13,Paramètres!$A$1:$I$89,5,0)</f>
        <v>112.42399999999998</v>
      </c>
      <c r="CV32" s="14">
        <f t="shared" si="41"/>
        <v>29.901371354345123</v>
      </c>
      <c r="CW32" s="22">
        <f t="shared" si="13"/>
        <v>247.88335510881768</v>
      </c>
      <c r="CX32" s="60">
        <f t="shared" si="14"/>
        <v>539.99446621992888</v>
      </c>
      <c r="CY32" s="60">
        <f ca="1">AVERAGE(OFFSET($CX$3,0,0,'Données projet'!$E$13+1,1))-AVERAGE(OFFSET($H$3,0,0,'Données projet'!$E$13+1,1))</f>
        <v>329.68364686090933</v>
      </c>
      <c r="CZ32" s="60">
        <f t="shared" si="42"/>
        <v>302.54354650449721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9.3000000000000007</v>
      </c>
      <c r="DO32" s="13">
        <f>IF('Données projet'!$A$166&gt;35,DO31+DN32-DW31,IF(A32&lt;'Données projet'!$A$166,$DL$205^A32,IF(A32='Données projet'!$A$166,'Données projet'!$B$166,DO31+DN32-DW31)))</f>
        <v>111.69999999999997</v>
      </c>
      <c r="DP32" s="18">
        <f>DO32*VLOOKUP('Données projet'!$B$14,Paramètres!$A$1:$I$89,3,0)*VLOOKUP('Données projet'!$B$14,Paramètres!$A$1:$I$89,5,0)</f>
        <v>52.27559999999999</v>
      </c>
      <c r="DQ32" s="14">
        <f t="shared" si="43"/>
        <v>15.199912378332435</v>
      </c>
      <c r="DR32" s="22">
        <f t="shared" si="16"/>
        <v>117.51985072559563</v>
      </c>
      <c r="DS32" s="60">
        <f t="shared" si="17"/>
        <v>409.63096183670677</v>
      </c>
      <c r="DT32" s="60">
        <f ca="1">AVERAGE(OFFSET($DS$3,0,0,'Données projet'!$E$14+1,1))-AVERAGE(OFFSET($H$3,0,0,'Données projet'!$E$14+1,1))</f>
        <v>399.92909819003523</v>
      </c>
      <c r="DU32" s="60">
        <f t="shared" si="44"/>
        <v>163.7053537268381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4.8</v>
      </c>
      <c r="EJ32" s="13">
        <f>IF('Données projet'!$A$192&gt;35,EJ31+EI32-ER31,IF(A32&lt;'Données projet'!$A$192,$EG$205^A32,IF(A32='Données projet'!$A$192,'Données projet'!$B$192,EJ31+EI32-ER31)))</f>
        <v>49.199999999999989</v>
      </c>
      <c r="EK32" s="18">
        <f>EJ32*VLOOKUP('Données projet'!$B$15,Paramètres!$A$1:$I$89,3,0)*VLOOKUP('Données projet'!$B$15,Paramètres!$A$1:$I$89,5,0)</f>
        <v>49.888799999999989</v>
      </c>
      <c r="EL32" s="14">
        <f t="shared" si="45"/>
        <v>14.585038058304724</v>
      </c>
      <c r="EM32" s="22">
        <f t="shared" si="19"/>
        <v>112.29193461821403</v>
      </c>
      <c r="EN32" s="60">
        <f t="shared" si="20"/>
        <v>404.40304572932519</v>
      </c>
      <c r="EO32" s="60">
        <f ca="1">AVERAGE(OFFSET($EN$3,0,0,'Données projet'!$E$15+1,1))-AVERAGE(OFFSET($H$3,0,0,'Données projet'!$E$15+1,1))</f>
        <v>360.49030729679129</v>
      </c>
      <c r="EP32" s="60">
        <f t="shared" si="46"/>
        <v>159.6134369231965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9.64</v>
      </c>
      <c r="FE32" s="13">
        <f>IF('Données projet'!$A$218&gt;35,FE31+FD32-FM31,IF(A32&lt;'Données projet'!$A$218,$FB$205^A32,IF(A32='Données projet'!$A$218,'Données projet'!$B$218,FE31+FD32-FM31)))</f>
        <v>103.86000000000003</v>
      </c>
      <c r="FF32" s="18">
        <f>FE32*VLOOKUP('Données projet'!$B$16,Paramètres!$A$1:$I$89,3,0)*VLOOKUP('Données projet'!$B$16,Paramètres!$A$1:$I$89,5,0)</f>
        <v>90.732096000000041</v>
      </c>
      <c r="FG32" s="14">
        <f t="shared" si="47"/>
        <v>24.741705582962016</v>
      </c>
      <c r="FH32" s="22">
        <f t="shared" si="22"/>
        <v>201.11687109032559</v>
      </c>
      <c r="FI32" s="60">
        <f t="shared" si="23"/>
        <v>493.2279822014367</v>
      </c>
      <c r="FJ32" s="60">
        <f ca="1">AVERAGE(OFFSET($FI$3,0,0,'Données projet'!$E$16+1,1))-AVERAGE(OFFSET($H$3,0,0,'Données projet'!$E$16+1,1))</f>
        <v>274.38315511766132</v>
      </c>
      <c r="FK32" s="60">
        <f t="shared" si="48"/>
        <v>255.96663040027175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5.1282051282051269</v>
      </c>
      <c r="FZ32" s="13">
        <f>IF('Données projet'!$A$244&gt;35,FZ31+FY32-GH31,IF(A32&lt;'Données projet'!$A$244,$FW$205^A32,IF(A32='Données projet'!$A$244,'Données projet'!$B$244,FZ31+FY32-GH31)))</f>
        <v>70.512820512820497</v>
      </c>
      <c r="GA32" s="18">
        <f>FZ32*VLOOKUP('Données projet'!$B$17,Paramètres!$A$1:$I$89,3,0)*VLOOKUP('Données projet'!$B$17,Paramètres!$A$1:$I$89,5,0)</f>
        <v>67.099999999999994</v>
      </c>
      <c r="GB32" s="14">
        <f t="shared" si="49"/>
        <v>18.951521551469028</v>
      </c>
      <c r="GC32" s="22">
        <f t="shared" si="25"/>
        <v>149.87306670214187</v>
      </c>
      <c r="GD32" s="60">
        <f t="shared" si="26"/>
        <v>441.98417781325304</v>
      </c>
      <c r="GE32" s="60">
        <f ca="1">AVERAGE(OFFSET($GD$3,0,0,'Données projet'!$E$17+1,1))-AVERAGE(OFFSET($H$3,0,0,'Données projet'!$E$17+1,1))</f>
        <v>302.15505558308411</v>
      </c>
      <c r="GF32" s="60">
        <f t="shared" si="50"/>
        <v>197.15142751137051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534.88407898366597</v>
      </c>
      <c r="S33" s="60">
        <f ca="1">AVERAGE(OFFSET($R$3,0,0,'Données projet'!$E$9+1,1))-AVERAGE(OFFSET($H$3,0,0,'Données projet'!$E$9+1,1))</f>
        <v>510.5342913385627</v>
      </c>
      <c r="T33" s="60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143.49999999999994</v>
      </c>
      <c r="AJ33" s="14">
        <f>AI33*VLOOKUP('Données projet'!$B$10,Paramètres!$A$1:$I$89,3,0)*VLOOKUP('Données projet'!$B$10,Paramètres!$A$1:$I$89,5,0)</f>
        <v>111.92999999999996</v>
      </c>
      <c r="AK33" s="14">
        <f t="shared" si="35"/>
        <v>29.785246291563833</v>
      </c>
      <c r="AL33" s="22">
        <f t="shared" si="4"/>
        <v>246.82072062447358</v>
      </c>
      <c r="AM33" s="60">
        <f t="shared" si="5"/>
        <v>540.15405395780692</v>
      </c>
      <c r="AN33" s="60">
        <f ca="1">AVERAGE(OFFSET($AM$3,0,0,'Données projet'!$E$10+1,1))-AVERAGE(OFFSET($H$3,0,0,'Données projet'!$E$10+1,1))</f>
        <v>289.19475369871481</v>
      </c>
      <c r="AO33" s="60">
        <f t="shared" si="36"/>
        <v>283.48738729114024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89.743589743589737</v>
      </c>
      <c r="BB33" s="13">
        <f>VLOOKUP(A33,'Données projet'!$A$87:$I$107,9,0)</f>
        <v>6.4102564102564088</v>
      </c>
      <c r="BC33" s="13">
        <f t="array" ref="BC33">INDEX(BB:BB,MIN(IF(ISNUMBER(BB33:BB229),ROW(BB33:BB229),"")))</f>
        <v>6.4102564102564088</v>
      </c>
      <c r="BD33" s="13">
        <f>IF('Données projet'!$A$88&gt;35,BD32+BC33-BL32,IF(A33&lt;'Données projet'!$A$88,$BA$205^A33,IF(A33='Données projet'!$A$88,'Données projet'!$B$88,BD32+BC33-BL32)))</f>
        <v>89.743589743589737</v>
      </c>
      <c r="BE33" s="14">
        <f>BD33*VLOOKUP('Données projet'!$B$11,Paramètres!$A$1:$I$89,3,0)*VLOOKUP('Données projet'!$B$11,Paramètres!$A$1:$I$89,5,0)</f>
        <v>60.199999999999996</v>
      </c>
      <c r="BF33" s="14">
        <f t="shared" si="37"/>
        <v>17.21882548978526</v>
      </c>
      <c r="BG33" s="22">
        <f t="shared" si="7"/>
        <v>134.83778772804266</v>
      </c>
      <c r="BH33" s="60">
        <f t="shared" si="8"/>
        <v>428.17112106137597</v>
      </c>
      <c r="BI33" s="60">
        <f ca="1">AVERAGE(OFFSET($BH$3,0,0,'Données projet'!$E$11+1,1))-AVERAGE(OFFSET($H$3,0,0,'Données projet'!$E$11+1,1))</f>
        <v>243.09463198616982</v>
      </c>
      <c r="BJ33" s="60">
        <f t="shared" si="38"/>
        <v>171.50445439470928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0">
        <f t="shared" si="11"/>
        <v>551.122239598438</v>
      </c>
      <c r="CD33" s="60">
        <f ca="1">AVERAGE(OFFSET($CC$3,0,0,'Données projet'!$E$12+1,1))-AVERAGE(OFFSET($H$3,0,0,'Données projet'!$E$12+1,1))</f>
        <v>542.70639622812973</v>
      </c>
      <c r="CE33" s="60">
        <f t="shared" si="40"/>
        <v>294.45557293177131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202</v>
      </c>
      <c r="CR33" s="13">
        <f>VLOOKUP(A33,'Données projet'!$A$139:$I$159,9,0)</f>
        <v>14</v>
      </c>
      <c r="CS33" s="13">
        <f t="array" ref="CS33">INDEX(CR:CR,MIN(IF(ISNUMBER(CR33:CR229),ROW(CR33:CR229),"")))</f>
        <v>14</v>
      </c>
      <c r="CT33" s="13">
        <f>IF('Données projet'!$A$140&gt;35,CT32+CS33-DB32,IF(A33&lt;'Données projet'!$A$140,$CQ$205^A33,IF(A33='Données projet'!$A$140,'Données projet'!$B$140,CT32+CS33-DB32)))</f>
        <v>201.99999999999994</v>
      </c>
      <c r="CU33" s="18">
        <f>CT33*VLOOKUP('Données projet'!$B$13,Paramètres!$A$1:$I$89,3,0)*VLOOKUP('Données projet'!$B$13,Paramètres!$A$1:$I$89,5,0)</f>
        <v>120.79599999999996</v>
      </c>
      <c r="CV33" s="14">
        <f t="shared" si="41"/>
        <v>31.860581725070222</v>
      </c>
      <c r="CW33" s="22">
        <f t="shared" si="13"/>
        <v>265.87687983783059</v>
      </c>
      <c r="CX33" s="60">
        <f t="shared" si="14"/>
        <v>559.2102131711639</v>
      </c>
      <c r="CY33" s="60">
        <f ca="1">AVERAGE(OFFSET($CX$3,0,0,'Données projet'!$E$13+1,1))-AVERAGE(OFFSET($H$3,0,0,'Données projet'!$E$13+1,1))</f>
        <v>329.68364686090933</v>
      </c>
      <c r="CZ33" s="60">
        <f t="shared" si="42"/>
        <v>302.54354650449721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9.3000000000000007</v>
      </c>
      <c r="DN33" s="13">
        <f t="array" ref="DN33">INDEX(DM:DM,MIN(IF(ISNUMBER(DM33:DM229),ROW(DM33:DM229),"")))</f>
        <v>9.3000000000000007</v>
      </c>
      <c r="DO33" s="13">
        <f>IF('Données projet'!$A$166&gt;35,DO32+DN33-DW32,IF(A33&lt;'Données projet'!$A$166,$DL$205^A33,IF(A33='Données projet'!$A$166,'Données projet'!$B$166,DO32+DN33-DW32)))</f>
        <v>120.99999999999997</v>
      </c>
      <c r="DP33" s="18">
        <f>DO33*VLOOKUP('Données projet'!$B$14,Paramètres!$A$1:$I$89,3,0)*VLOOKUP('Données projet'!$B$14,Paramètres!$A$1:$I$89,5,0)</f>
        <v>56.627999999999986</v>
      </c>
      <c r="DQ33" s="14">
        <f t="shared" si="43"/>
        <v>16.312872953208519</v>
      </c>
      <c r="DR33" s="22">
        <f t="shared" si="16"/>
        <v>127.03868706017147</v>
      </c>
      <c r="DS33" s="60">
        <f t="shared" si="17"/>
        <v>420.37202039350478</v>
      </c>
      <c r="DT33" s="60">
        <f ca="1">AVERAGE(OFFSET($DS$3,0,0,'Données projet'!$E$14+1,1))-AVERAGE(OFFSET($H$3,0,0,'Données projet'!$E$14+1,1))</f>
        <v>399.92909819003523</v>
      </c>
      <c r="DU33" s="60">
        <f t="shared" si="44"/>
        <v>163.7053537268381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4.8</v>
      </c>
      <c r="EI33" s="13">
        <f t="array" ref="EI33">INDEX(EH:EH,MIN(IF(ISNUMBER(EH33:EH229),ROW(EH33:EH229),"")))</f>
        <v>4.8</v>
      </c>
      <c r="EJ33" s="13">
        <f>IF('Données projet'!$A$192&gt;35,EJ32+EI33-ER32,IF(A33&lt;'Données projet'!$A$192,$EG$205^A33,IF(A33='Données projet'!$A$192,'Données projet'!$B$192,EJ32+EI33-ER32)))</f>
        <v>53.999999999999986</v>
      </c>
      <c r="EK33" s="18">
        <f>EJ33*VLOOKUP('Données projet'!$B$15,Paramètres!$A$1:$I$89,3,0)*VLOOKUP('Données projet'!$B$15,Paramètres!$A$1:$I$89,5,0)</f>
        <v>54.755999999999993</v>
      </c>
      <c r="EL33" s="14">
        <f t="shared" si="45"/>
        <v>15.835447037242044</v>
      </c>
      <c r="EM33" s="22">
        <f t="shared" si="19"/>
        <v>122.94677025652987</v>
      </c>
      <c r="EN33" s="60">
        <f t="shared" si="20"/>
        <v>416.28010358986319</v>
      </c>
      <c r="EO33" s="60">
        <f ca="1">AVERAGE(OFFSET($EN$3,0,0,'Données projet'!$E$15+1,1))-AVERAGE(OFFSET($H$3,0,0,'Données projet'!$E$15+1,1))</f>
        <v>360.49030729679129</v>
      </c>
      <c r="EP33" s="60">
        <f t="shared" si="46"/>
        <v>159.6134369231965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113.5</v>
      </c>
      <c r="FC33" s="13">
        <f>VLOOKUP(A33,'Données projet'!$A$217:$I$237,9,0)</f>
        <v>9.64</v>
      </c>
      <c r="FD33" s="13">
        <f t="array" ref="FD33">INDEX(FC:FC,MIN(IF(ISNUMBER(FC33:FC229),ROW(FC33:FC229),"")))</f>
        <v>9.64</v>
      </c>
      <c r="FE33" s="13">
        <f>IF('Données projet'!$A$218&gt;35,FE32+FD33-FM32,IF(A33&lt;'Données projet'!$A$218,$FB$205^A33,IF(A33='Données projet'!$A$218,'Données projet'!$B$218,FE32+FD33-FM32)))</f>
        <v>113.50000000000003</v>
      </c>
      <c r="FF33" s="18">
        <f>FE33*VLOOKUP('Données projet'!$B$16,Paramètres!$A$1:$I$89,3,0)*VLOOKUP('Données projet'!$B$16,Paramètres!$A$1:$I$89,5,0)</f>
        <v>99.15360000000004</v>
      </c>
      <c r="FG33" s="14">
        <f t="shared" si="47"/>
        <v>26.760254775275591</v>
      </c>
      <c r="FH33" s="22">
        <f t="shared" si="22"/>
        <v>219.29996373360507</v>
      </c>
      <c r="FI33" s="60">
        <f t="shared" si="23"/>
        <v>512.63329706693844</v>
      </c>
      <c r="FJ33" s="60">
        <f ca="1">AVERAGE(OFFSET($FI$3,0,0,'Données projet'!$E$16+1,1))-AVERAGE(OFFSET($H$3,0,0,'Données projet'!$E$16+1,1))</f>
        <v>274.38315511766132</v>
      </c>
      <c r="FK33" s="60">
        <f t="shared" si="48"/>
        <v>255.96663040027175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75.641025641025635</v>
      </c>
      <c r="FX33" s="13">
        <f>VLOOKUP(A33,'Données projet'!$A$243:$I$263,9,0)</f>
        <v>5.1282051282051269</v>
      </c>
      <c r="FY33" s="13">
        <f t="array" ref="FY33">INDEX(FX:FX,MIN(IF(ISNUMBER(FX33:FX229),ROW(FX33:FX229),"")))</f>
        <v>5.1282051282051269</v>
      </c>
      <c r="FZ33" s="13">
        <f>IF('Données projet'!$A$244&gt;35,FZ32+FY33-GH32,IF(A33&lt;'Données projet'!$A$244,$FW$205^A33,IF(A33='Données projet'!$A$244,'Données projet'!$B$244,FZ32+FY33-GH32)))</f>
        <v>75.641025641025621</v>
      </c>
      <c r="GA33" s="18">
        <f>FZ33*VLOOKUP('Données projet'!$B$17,Paramètres!$A$1:$I$89,3,0)*VLOOKUP('Données projet'!$B$17,Paramètres!$A$1:$I$89,5,0)</f>
        <v>71.979999999999976</v>
      </c>
      <c r="GB33" s="14">
        <f t="shared" si="49"/>
        <v>20.164360293609917</v>
      </c>
      <c r="GC33" s="22">
        <f t="shared" si="25"/>
        <v>160.48476084470389</v>
      </c>
      <c r="GD33" s="60">
        <f t="shared" si="26"/>
        <v>453.8180941780372</v>
      </c>
      <c r="GE33" s="60">
        <f ca="1">AVERAGE(OFFSET($GD$3,0,0,'Données projet'!$E$17+1,1))-AVERAGE(OFFSET($H$3,0,0,'Données projet'!$E$17+1,1))</f>
        <v>302.15505558308411</v>
      </c>
      <c r="GF33" s="60">
        <f t="shared" si="50"/>
        <v>197.15142751137051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555.8952725195021</v>
      </c>
      <c r="S34" s="60">
        <f ca="1">AVERAGE(OFFSET($R$3,0,0,'Données projet'!$E$9+1,1))-AVERAGE(OFFSET($H$3,0,0,'Données projet'!$E$9+1,1))</f>
        <v>510.5342913385627</v>
      </c>
      <c r="T34" s="60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154.99999999999994</v>
      </c>
      <c r="AJ34" s="14">
        <f>AI34*VLOOKUP('Données projet'!$B$10,Paramètres!$A$1:$I$89,3,0)*VLOOKUP('Données projet'!$B$10,Paramètres!$A$1:$I$89,5,0)</f>
        <v>120.89999999999996</v>
      </c>
      <c r="AK34" s="14">
        <f t="shared" si="35"/>
        <v>31.884818143351602</v>
      </c>
      <c r="AL34" s="22">
        <f t="shared" si="4"/>
        <v>266.10022493300397</v>
      </c>
      <c r="AM34" s="60">
        <f t="shared" si="5"/>
        <v>559.43355826633729</v>
      </c>
      <c r="AN34" s="60">
        <f ca="1">AVERAGE(OFFSET($AM$3,0,0,'Données projet'!$E$10+1,1))-AVERAGE(OFFSET($H$3,0,0,'Données projet'!$E$10+1,1))</f>
        <v>289.19475369871481</v>
      </c>
      <c r="AO34" s="60">
        <f t="shared" si="36"/>
        <v>283.48738729114024</v>
      </c>
      <c r="AP34" s="16">
        <f>IF(ISNA(VLOOKUP(A34,'Données projet'!$A$61:$I$81,3,0)),0,VLOOKUP(A34,'Données projet'!$A$61:$I$81,3,0))</f>
        <v>3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6.1538461538461551</v>
      </c>
      <c r="BD34" s="13">
        <f>IF('Données projet'!$A$88&gt;35,BD33+BC34-BL33,IF(A34&lt;'Données projet'!$A$88,$BA$205^A34,IF(A34='Données projet'!$A$88,'Données projet'!$B$88,BD33+BC34-BL33)))</f>
        <v>95.897435897435898</v>
      </c>
      <c r="BE34" s="14">
        <f>BD34*VLOOKUP('Données projet'!$B$11,Paramètres!$A$1:$I$89,3,0)*VLOOKUP('Données projet'!$B$11,Paramètres!$A$1:$I$89,5,0)</f>
        <v>64.328000000000003</v>
      </c>
      <c r="BF34" s="14">
        <f t="shared" si="37"/>
        <v>18.258048158393013</v>
      </c>
      <c r="BG34" s="22">
        <f t="shared" si="7"/>
        <v>143.83736720920118</v>
      </c>
      <c r="BH34" s="60">
        <f t="shared" si="8"/>
        <v>437.17070054253452</v>
      </c>
      <c r="BI34" s="60">
        <f ca="1">AVERAGE(OFFSET($BH$3,0,0,'Données projet'!$E$11+1,1))-AVERAGE(OFFSET($H$3,0,0,'Données projet'!$E$11+1,1))</f>
        <v>243.09463198616982</v>
      </c>
      <c r="BJ34" s="60">
        <f t="shared" si="38"/>
        <v>171.50445439470928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127.47696000000003</v>
      </c>
      <c r="CA34" s="14">
        <f t="shared" si="39"/>
        <v>33.412695535466739</v>
      </c>
      <c r="CB34" s="22">
        <f t="shared" si="10"/>
        <v>280.21615005760458</v>
      </c>
      <c r="CC34" s="60">
        <f t="shared" si="11"/>
        <v>573.54948339093789</v>
      </c>
      <c r="CD34" s="60">
        <f ca="1">AVERAGE(OFFSET($CC$3,0,0,'Données projet'!$E$12+1,1))-AVERAGE(OFFSET($H$3,0,0,'Données projet'!$E$12+1,1))</f>
        <v>542.70639622812973</v>
      </c>
      <c r="CE34" s="60">
        <f t="shared" si="40"/>
        <v>294.45557293177131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19.2</v>
      </c>
      <c r="CT34" s="13">
        <f>IF('Données projet'!$A$140&gt;35,CT33+CS34-DB33,IF(A34&lt;'Données projet'!$A$140,$CQ$205^A34,IF(A34='Données projet'!$A$140,'Données projet'!$B$140,CT33+CS34-DB33)))</f>
        <v>221.19999999999993</v>
      </c>
      <c r="CU34" s="18">
        <f>CT34*VLOOKUP('Données projet'!$B$13,Paramètres!$A$1:$I$89,3,0)*VLOOKUP('Données projet'!$B$13,Paramètres!$A$1:$I$89,5,0)</f>
        <v>132.27759999999995</v>
      </c>
      <c r="CV34" s="14">
        <f t="shared" si="41"/>
        <v>34.522112651642189</v>
      </c>
      <c r="CW34" s="22">
        <f t="shared" si="13"/>
        <v>290.50949953494342</v>
      </c>
      <c r="CX34" s="60">
        <f t="shared" si="14"/>
        <v>583.84283286827667</v>
      </c>
      <c r="CY34" s="60">
        <f ca="1">AVERAGE(OFFSET($CX$3,0,0,'Données projet'!$E$13+1,1))-AVERAGE(OFFSET($H$3,0,0,'Données projet'!$E$13+1,1))</f>
        <v>329.68364686090933</v>
      </c>
      <c r="CZ34" s="60">
        <f t="shared" si="42"/>
        <v>302.54354650449721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14.6</v>
      </c>
      <c r="DO34" s="13">
        <f>IF('Données projet'!$A$166&gt;35,DO33+DN34-DW33,IF(A34&lt;'Données projet'!$A$166,$DL$205^A34,IF(A34='Données projet'!$A$166,'Données projet'!$B$166,DO33+DN34-DW33)))</f>
        <v>135.59999999999997</v>
      </c>
      <c r="DP34" s="18">
        <f>DO34*VLOOKUP('Données projet'!$B$14,Paramètres!$A$1:$I$89,3,0)*VLOOKUP('Données projet'!$B$14,Paramètres!$A$1:$I$89,5,0)</f>
        <v>63.460799999999985</v>
      </c>
      <c r="DQ34" s="14">
        <f t="shared" si="43"/>
        <v>18.04039167659279</v>
      </c>
      <c r="DR34" s="22">
        <f t="shared" si="16"/>
        <v>141.94790883673241</v>
      </c>
      <c r="DS34" s="60">
        <f t="shared" si="17"/>
        <v>435.28124217006575</v>
      </c>
      <c r="DT34" s="60">
        <f ca="1">AVERAGE(OFFSET($DS$3,0,0,'Données projet'!$E$14+1,1))-AVERAGE(OFFSET($H$3,0,0,'Données projet'!$E$14+1,1))</f>
        <v>399.92909819003523</v>
      </c>
      <c r="DU34" s="60">
        <f t="shared" si="44"/>
        <v>163.7053537268381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</v>
      </c>
      <c r="EJ34" s="13">
        <f>IF('Données projet'!$A$192&gt;35,EJ33+EI34-ER33,IF(A34&lt;'Données projet'!$A$192,$EG$205^A34,IF(A34='Données projet'!$A$192,'Données projet'!$B$192,EJ33+EI34-ER33)))</f>
        <v>58.999999999999986</v>
      </c>
      <c r="EK34" s="18">
        <f>EJ34*VLOOKUP('Données projet'!$B$15,Paramètres!$A$1:$I$89,3,0)*VLOOKUP('Données projet'!$B$15,Paramètres!$A$1:$I$89,5,0)</f>
        <v>59.825999999999993</v>
      </c>
      <c r="EL34" s="14">
        <f t="shared" si="45"/>
        <v>17.124268920142534</v>
      </c>
      <c r="EM34" s="22">
        <f t="shared" si="19"/>
        <v>134.02171836924822</v>
      </c>
      <c r="EN34" s="60">
        <f t="shared" si="20"/>
        <v>427.35505170258153</v>
      </c>
      <c r="EO34" s="60">
        <f ca="1">AVERAGE(OFFSET($EN$3,0,0,'Données projet'!$E$15+1,1))-AVERAGE(OFFSET($H$3,0,0,'Données projet'!$E$15+1,1))</f>
        <v>360.49030729679129</v>
      </c>
      <c r="EP34" s="60">
        <f t="shared" si="46"/>
        <v>159.6134369231965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8.7199999999999989</v>
      </c>
      <c r="FE34" s="13">
        <f>IF('Données projet'!$A$218&gt;35,FE33+FD34-FM33,IF(A34&lt;'Données projet'!$A$218,$FB$205^A34,IF(A34='Données projet'!$A$218,'Données projet'!$B$218,FE33+FD34-FM33)))</f>
        <v>122.22000000000003</v>
      </c>
      <c r="FF34" s="18">
        <f>FE34*VLOOKUP('Données projet'!$B$16,Paramètres!$A$1:$I$89,3,0)*VLOOKUP('Données projet'!$B$16,Paramètres!$A$1:$I$89,5,0)</f>
        <v>106.77139200000003</v>
      </c>
      <c r="FG34" s="14">
        <f t="shared" si="47"/>
        <v>28.568985504948209</v>
      </c>
      <c r="FH34" s="22">
        <f t="shared" si="22"/>
        <v>235.71782415445148</v>
      </c>
      <c r="FI34" s="60">
        <f t="shared" si="23"/>
        <v>529.05115748778485</v>
      </c>
      <c r="FJ34" s="60">
        <f ca="1">AVERAGE(OFFSET($FI$3,0,0,'Données projet'!$E$16+1,1))-AVERAGE(OFFSET($H$3,0,0,'Données projet'!$E$16+1,1))</f>
        <v>274.38315511766132</v>
      </c>
      <c r="FK34" s="60">
        <f t="shared" si="48"/>
        <v>255.96663040027175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5.1282051282051295</v>
      </c>
      <c r="FZ34" s="13">
        <f>IF('Données projet'!$A$244&gt;35,FZ33+FY34-GH33,IF(A34&lt;'Données projet'!$A$244,$FW$205^A34,IF(A34='Données projet'!$A$244,'Données projet'!$B$244,FZ33+FY34-GH33)))</f>
        <v>80.769230769230745</v>
      </c>
      <c r="GA34" s="18">
        <f>FZ34*VLOOKUP('Données projet'!$B$17,Paramètres!$A$1:$I$89,3,0)*VLOOKUP('Données projet'!$B$17,Paramètres!$A$1:$I$89,5,0)</f>
        <v>76.859999999999971</v>
      </c>
      <c r="GB34" s="14">
        <f t="shared" si="49"/>
        <v>21.367657841637747</v>
      </c>
      <c r="GC34" s="22">
        <f t="shared" si="25"/>
        <v>171.07983740751902</v>
      </c>
      <c r="GD34" s="60">
        <f t="shared" si="26"/>
        <v>464.41317074085237</v>
      </c>
      <c r="GE34" s="60">
        <f ca="1">AVERAGE(OFFSET($GD$3,0,0,'Données projet'!$E$17+1,1))-AVERAGE(OFFSET($H$3,0,0,'Données projet'!$E$17+1,1))</f>
        <v>302.15505558308411</v>
      </c>
      <c r="GF34" s="60">
        <f t="shared" si="50"/>
        <v>197.15142751137051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576.86852712790665</v>
      </c>
      <c r="S35" s="60">
        <f ca="1">AVERAGE(OFFSET($R$3,0,0,'Données projet'!$E$9+1,1))-AVERAGE(OFFSET($H$3,0,0,'Données projet'!$E$9+1,1))</f>
        <v>510.5342913385627</v>
      </c>
      <c r="T35" s="60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130.49999999999994</v>
      </c>
      <c r="AJ35" s="14">
        <f>AI35*VLOOKUP('Données projet'!$B$10,Paramètres!$A$1:$I$89,3,0)*VLOOKUP('Données projet'!$B$10,Paramètres!$A$1:$I$89,5,0)</f>
        <v>101.78999999999996</v>
      </c>
      <c r="AK35" s="14">
        <f t="shared" si="35"/>
        <v>27.38799903683508</v>
      </c>
      <c r="AL35" s="22">
        <f t="shared" si="4"/>
        <v>224.98501498915437</v>
      </c>
      <c r="AM35" s="60">
        <f t="shared" si="5"/>
        <v>518.31834832248774</v>
      </c>
      <c r="AN35" s="60">
        <f ca="1">AVERAGE(OFFSET($AM$3,0,0,'Données projet'!$E$10+1,1))-AVERAGE(OFFSET($H$3,0,0,'Données projet'!$E$10+1,1))</f>
        <v>289.19475369871481</v>
      </c>
      <c r="AO35" s="60">
        <f t="shared" si="36"/>
        <v>283.48738729114024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6.1538461538461551</v>
      </c>
      <c r="BD35" s="13">
        <f>IF('Données projet'!$A$88&gt;35,BD34+BC35-BL34,IF(A35&lt;'Données projet'!$A$88,$BA$205^A35,IF(A35='Données projet'!$A$88,'Données projet'!$B$88,BD34+BC35-BL34)))</f>
        <v>102.05128205128206</v>
      </c>
      <c r="BE35" s="14">
        <f>BD35*VLOOKUP('Données projet'!$B$11,Paramètres!$A$1:$I$89,3,0)*VLOOKUP('Données projet'!$B$11,Paramètres!$A$1:$I$89,5,0)</f>
        <v>68.456000000000003</v>
      </c>
      <c r="BF35" s="14">
        <f t="shared" si="37"/>
        <v>19.289531647484264</v>
      </c>
      <c r="BG35" s="22">
        <f t="shared" si="7"/>
        <v>152.82346761936844</v>
      </c>
      <c r="BH35" s="60">
        <f t="shared" si="8"/>
        <v>446.15680095270176</v>
      </c>
      <c r="BI35" s="60">
        <f ca="1">AVERAGE(OFFSET($BH$3,0,0,'Données projet'!$E$11+1,1))-AVERAGE(OFFSET($H$3,0,0,'Données projet'!$E$11+1,1))</f>
        <v>243.09463198616982</v>
      </c>
      <c r="BJ35" s="60">
        <f t="shared" si="38"/>
        <v>171.50445439470928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137.92272000000006</v>
      </c>
      <c r="CA35" s="14">
        <f t="shared" si="39"/>
        <v>35.82071658526872</v>
      </c>
      <c r="CB35" s="22">
        <f t="shared" si="10"/>
        <v>302.60315205267642</v>
      </c>
      <c r="CC35" s="60">
        <f t="shared" si="11"/>
        <v>595.93648538600974</v>
      </c>
      <c r="CD35" s="60">
        <f ca="1">AVERAGE(OFFSET($CC$3,0,0,'Données projet'!$E$12+1,1))-AVERAGE(OFFSET($H$3,0,0,'Données projet'!$E$12+1,1))</f>
        <v>542.70639622812973</v>
      </c>
      <c r="CE35" s="60">
        <f t="shared" si="40"/>
        <v>294.45557293177131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19.2</v>
      </c>
      <c r="CT35" s="13">
        <f>IF('Données projet'!$A$140&gt;35,CT34+CS35-DB34,IF(A35&lt;'Données projet'!$A$140,$CQ$205^A35,IF(A35='Données projet'!$A$140,'Données projet'!$B$140,CT34+CS35-DB34)))</f>
        <v>240.39999999999992</v>
      </c>
      <c r="CU35" s="18">
        <f>CT35*VLOOKUP('Données projet'!$B$13,Paramètres!$A$1:$I$89,3,0)*VLOOKUP('Données projet'!$B$13,Paramètres!$A$1:$I$89,5,0)</f>
        <v>143.75919999999996</v>
      </c>
      <c r="CV35" s="14">
        <f t="shared" si="41"/>
        <v>37.156852874797387</v>
      </c>
      <c r="CW35" s="22">
        <f t="shared" si="13"/>
        <v>315.09545875693868</v>
      </c>
      <c r="CX35" s="60">
        <f t="shared" si="14"/>
        <v>608.42879209027205</v>
      </c>
      <c r="CY35" s="60">
        <f ca="1">AVERAGE(OFFSET($CX$3,0,0,'Données projet'!$E$13+1,1))-AVERAGE(OFFSET($H$3,0,0,'Données projet'!$E$13+1,1))</f>
        <v>329.68364686090933</v>
      </c>
      <c r="CZ35" s="60">
        <f t="shared" si="42"/>
        <v>302.54354650449721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14.6</v>
      </c>
      <c r="DO35" s="13">
        <f>IF('Données projet'!$A$166&gt;35,DO34+DN35-DW34,IF(A35&lt;'Données projet'!$A$166,$DL$205^A35,IF(A35='Données projet'!$A$166,'Données projet'!$B$166,DO34+DN35-DW34)))</f>
        <v>150.19999999999996</v>
      </c>
      <c r="DP35" s="18">
        <f>DO35*VLOOKUP('Données projet'!$B$14,Paramètres!$A$1:$I$89,3,0)*VLOOKUP('Données projet'!$B$14,Paramètres!$A$1:$I$89,5,0)</f>
        <v>70.293599999999984</v>
      </c>
      <c r="DQ35" s="14">
        <f t="shared" si="43"/>
        <v>19.746351028689723</v>
      </c>
      <c r="DR35" s="22">
        <f t="shared" si="16"/>
        <v>156.8195813749679</v>
      </c>
      <c r="DS35" s="60">
        <f t="shared" si="17"/>
        <v>450.15291470830118</v>
      </c>
      <c r="DT35" s="60">
        <f ca="1">AVERAGE(OFFSET($DS$3,0,0,'Données projet'!$E$14+1,1))-AVERAGE(OFFSET($H$3,0,0,'Données projet'!$E$14+1,1))</f>
        <v>399.92909819003523</v>
      </c>
      <c r="DU35" s="60">
        <f t="shared" si="44"/>
        <v>163.7053537268381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</v>
      </c>
      <c r="EJ35" s="13">
        <f>IF('Données projet'!$A$192&gt;35,EJ34+EI35-ER34,IF(A35&lt;'Données projet'!$A$192,$EG$205^A35,IF(A35='Données projet'!$A$192,'Données projet'!$B$192,EJ34+EI35-ER34)))</f>
        <v>63.999999999999986</v>
      </c>
      <c r="EK35" s="18">
        <f>EJ35*VLOOKUP('Données projet'!$B$15,Paramètres!$A$1:$I$89,3,0)*VLOOKUP('Données projet'!$B$15,Paramètres!$A$1:$I$89,5,0)</f>
        <v>64.895999999999987</v>
      </c>
      <c r="EL35" s="14">
        <f t="shared" si="45"/>
        <v>18.400423846102949</v>
      </c>
      <c r="EM35" s="22">
        <f t="shared" si="19"/>
        <v>145.07460486529592</v>
      </c>
      <c r="EN35" s="60">
        <f t="shared" si="20"/>
        <v>438.40793819862927</v>
      </c>
      <c r="EO35" s="60">
        <f ca="1">AVERAGE(OFFSET($EN$3,0,0,'Données projet'!$E$15+1,1))-AVERAGE(OFFSET($H$3,0,0,'Données projet'!$E$15+1,1))</f>
        <v>360.49030729679129</v>
      </c>
      <c r="EP35" s="60">
        <f t="shared" si="46"/>
        <v>159.6134369231965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8.7199999999999989</v>
      </c>
      <c r="FE35" s="13">
        <f>IF('Données projet'!$A$218&gt;35,FE34+FD35-FM34,IF(A35&lt;'Données projet'!$A$218,$FB$205^A35,IF(A35='Données projet'!$A$218,'Données projet'!$B$218,FE34+FD35-FM34)))</f>
        <v>130.94000000000003</v>
      </c>
      <c r="FF35" s="18">
        <f>FE35*VLOOKUP('Données projet'!$B$16,Paramètres!$A$1:$I$89,3,0)*VLOOKUP('Données projet'!$B$16,Paramètres!$A$1:$I$89,5,0)</f>
        <v>114.38918400000004</v>
      </c>
      <c r="FG35" s="14">
        <f t="shared" si="47"/>
        <v>30.362743955016121</v>
      </c>
      <c r="FH35" s="22">
        <f t="shared" si="22"/>
        <v>252.10960785498642</v>
      </c>
      <c r="FI35" s="60">
        <f t="shared" si="23"/>
        <v>545.44294118831976</v>
      </c>
      <c r="FJ35" s="60">
        <f ca="1">AVERAGE(OFFSET($FI$3,0,0,'Données projet'!$E$16+1,1))-AVERAGE(OFFSET($H$3,0,0,'Données projet'!$E$16+1,1))</f>
        <v>274.38315511766132</v>
      </c>
      <c r="FK35" s="60">
        <f t="shared" si="48"/>
        <v>255.96663040027175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5.1282051282051295</v>
      </c>
      <c r="FZ35" s="13">
        <f>IF('Données projet'!$A$244&gt;35,FZ34+FY35-GH34,IF(A35&lt;'Données projet'!$A$244,$FW$205^A35,IF(A35='Données projet'!$A$244,'Données projet'!$B$244,FZ34+FY35-GH34)))</f>
        <v>85.897435897435869</v>
      </c>
      <c r="GA35" s="18">
        <f>FZ35*VLOOKUP('Données projet'!$B$17,Paramètres!$A$1:$I$89,3,0)*VLOOKUP('Données projet'!$B$17,Paramètres!$A$1:$I$89,5,0)</f>
        <v>81.739999999999966</v>
      </c>
      <c r="GB35" s="14">
        <f t="shared" si="49"/>
        <v>22.562088941798432</v>
      </c>
      <c r="GC35" s="22">
        <f t="shared" si="25"/>
        <v>181.6594715736322</v>
      </c>
      <c r="GD35" s="60">
        <f t="shared" si="26"/>
        <v>474.99280490696549</v>
      </c>
      <c r="GE35" s="60">
        <f ca="1">AVERAGE(OFFSET($GD$3,0,0,'Données projet'!$E$17+1,1))-AVERAGE(OFFSET($H$3,0,0,'Données projet'!$E$17+1,1))</f>
        <v>302.15505558308411</v>
      </c>
      <c r="GF35" s="60">
        <f t="shared" si="50"/>
        <v>197.15142751137051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597.80704287706772</v>
      </c>
      <c r="S36" s="60">
        <f ca="1">AVERAGE(OFFSET($R$3,0,0,'Données projet'!$E$9+1,1))-AVERAGE(OFFSET($H$3,0,0,'Données projet'!$E$9+1,1))</f>
        <v>510.5342913385627</v>
      </c>
      <c r="T36" s="60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141.99999999999994</v>
      </c>
      <c r="AJ36" s="14">
        <f>AI36*VLOOKUP('Données projet'!$B$10,Paramètres!$A$1:$I$89,3,0)*VLOOKUP('Données projet'!$B$10,Paramètres!$A$1:$I$89,5,0)</f>
        <v>110.75999999999996</v>
      </c>
      <c r="AK36" s="14">
        <f t="shared" si="35"/>
        <v>29.509974682362923</v>
      </c>
      <c r="AL36" s="22">
        <f t="shared" si="4"/>
        <v>244.30353923844871</v>
      </c>
      <c r="AM36" s="60">
        <f t="shared" si="5"/>
        <v>537.63687257178208</v>
      </c>
      <c r="AN36" s="60">
        <f ca="1">AVERAGE(OFFSET($AM$3,0,0,'Données projet'!$E$10+1,1))-AVERAGE(OFFSET($H$3,0,0,'Données projet'!$E$10+1,1))</f>
        <v>289.19475369871481</v>
      </c>
      <c r="AO36" s="60">
        <f t="shared" si="36"/>
        <v>283.48738729114024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6.1538461538461551</v>
      </c>
      <c r="BD36" s="13">
        <f>IF('Données projet'!$A$88&gt;35,BD35+BC36-BL35,IF(A36&lt;'Données projet'!$A$88,$BA$205^A36,IF(A36='Données projet'!$A$88,'Données projet'!$B$88,BD35+BC36-BL35)))</f>
        <v>108.20512820512822</v>
      </c>
      <c r="BE36" s="14">
        <f>BD36*VLOOKUP('Données projet'!$B$11,Paramètres!$A$1:$I$89,3,0)*VLOOKUP('Données projet'!$B$11,Paramètres!$A$1:$I$89,5,0)</f>
        <v>72.584000000000003</v>
      </c>
      <c r="BF36" s="14">
        <f t="shared" si="37"/>
        <v>20.313795787810648</v>
      </c>
      <c r="BG36" s="22">
        <f t="shared" si="7"/>
        <v>161.79699433043689</v>
      </c>
      <c r="BH36" s="60">
        <f t="shared" si="8"/>
        <v>455.13032766377023</v>
      </c>
      <c r="BI36" s="60">
        <f ca="1">AVERAGE(OFFSET($BH$3,0,0,'Données projet'!$E$11+1,1))-AVERAGE(OFFSET($H$3,0,0,'Données projet'!$E$11+1,1))</f>
        <v>243.09463198616982</v>
      </c>
      <c r="BJ36" s="60">
        <f t="shared" si="38"/>
        <v>171.50445439470928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148.36848000000006</v>
      </c>
      <c r="CA36" s="14">
        <f t="shared" si="39"/>
        <v>38.207581183185937</v>
      </c>
      <c r="CB36" s="22">
        <f t="shared" si="10"/>
        <v>324.95330656071559</v>
      </c>
      <c r="CC36" s="60">
        <f t="shared" si="11"/>
        <v>618.2866398940489</v>
      </c>
      <c r="CD36" s="60">
        <f ca="1">AVERAGE(OFFSET($CC$3,0,0,'Données projet'!$E$12+1,1))-AVERAGE(OFFSET($H$3,0,0,'Données projet'!$E$12+1,1))</f>
        <v>542.70639622812973</v>
      </c>
      <c r="CE36" s="60">
        <f t="shared" si="40"/>
        <v>294.45557293177131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19.2</v>
      </c>
      <c r="CT36" s="13">
        <f>IF('Données projet'!$A$140&gt;35,CT35+CS36-DB35,IF(A36&lt;'Données projet'!$A$140,$CQ$205^A36,IF(A36='Données projet'!$A$140,'Données projet'!$B$140,CT35+CS36-DB35)))</f>
        <v>259.59999999999991</v>
      </c>
      <c r="CU36" s="18">
        <f>CT36*VLOOKUP('Données projet'!$B$13,Paramètres!$A$1:$I$89,3,0)*VLOOKUP('Données projet'!$B$13,Paramètres!$A$1:$I$89,5,0)</f>
        <v>155.24079999999995</v>
      </c>
      <c r="CV36" s="14">
        <f t="shared" si="41"/>
        <v>39.767185348357991</v>
      </c>
      <c r="CW36" s="22">
        <f t="shared" si="13"/>
        <v>339.63890781505671</v>
      </c>
      <c r="CX36" s="60">
        <f t="shared" si="14"/>
        <v>632.97224114839003</v>
      </c>
      <c r="CY36" s="60">
        <f ca="1">AVERAGE(OFFSET($CX$3,0,0,'Données projet'!$E$13+1,1))-AVERAGE(OFFSET($H$3,0,0,'Données projet'!$E$13+1,1))</f>
        <v>329.68364686090933</v>
      </c>
      <c r="CZ36" s="60">
        <f t="shared" si="42"/>
        <v>302.54354650449721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14.6</v>
      </c>
      <c r="DO36" s="13">
        <f>IF('Données projet'!$A$166&gt;35,DO35+DN36-DW35,IF(A36&lt;'Données projet'!$A$166,$DL$205^A36,IF(A36='Données projet'!$A$166,'Données projet'!$B$166,DO35+DN36-DW35)))</f>
        <v>164.79999999999995</v>
      </c>
      <c r="DP36" s="18">
        <f>DO36*VLOOKUP('Données projet'!$B$14,Paramètres!$A$1:$I$89,3,0)*VLOOKUP('Données projet'!$B$14,Paramètres!$A$1:$I$89,5,0)</f>
        <v>77.126399999999975</v>
      </c>
      <c r="DQ36" s="14">
        <f t="shared" si="43"/>
        <v>21.43308513655586</v>
      </c>
      <c r="DR36" s="22">
        <f t="shared" si="16"/>
        <v>171.65776994616806</v>
      </c>
      <c r="DS36" s="60">
        <f t="shared" si="17"/>
        <v>464.99110327950137</v>
      </c>
      <c r="DT36" s="60">
        <f ca="1">AVERAGE(OFFSET($DS$3,0,0,'Données projet'!$E$14+1,1))-AVERAGE(OFFSET($H$3,0,0,'Données projet'!$E$14+1,1))</f>
        <v>399.92909819003523</v>
      </c>
      <c r="DU36" s="60">
        <f t="shared" si="44"/>
        <v>163.7053537268381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</v>
      </c>
      <c r="EJ36" s="13">
        <f>IF('Données projet'!$A$192&gt;35,EJ35+EI36-ER35,IF(A36&lt;'Données projet'!$A$192,$EG$205^A36,IF(A36='Données projet'!$A$192,'Données projet'!$B$192,EJ35+EI36-ER35)))</f>
        <v>68.999999999999986</v>
      </c>
      <c r="EK36" s="18">
        <f>EJ36*VLOOKUP('Données projet'!$B$15,Paramètres!$A$1:$I$89,3,0)*VLOOKUP('Données projet'!$B$15,Paramètres!$A$1:$I$89,5,0)</f>
        <v>69.965999999999994</v>
      </c>
      <c r="EL36" s="14">
        <f t="shared" si="45"/>
        <v>19.665013934342461</v>
      </c>
      <c r="EM36" s="22">
        <f t="shared" si="19"/>
        <v>156.10734926897979</v>
      </c>
      <c r="EN36" s="60">
        <f t="shared" si="20"/>
        <v>449.44068260231313</v>
      </c>
      <c r="EO36" s="60">
        <f ca="1">AVERAGE(OFFSET($EN$3,0,0,'Données projet'!$E$15+1,1))-AVERAGE(OFFSET($H$3,0,0,'Données projet'!$E$15+1,1))</f>
        <v>360.49030729679129</v>
      </c>
      <c r="EP36" s="60">
        <f t="shared" si="46"/>
        <v>159.6134369231965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8.7199999999999989</v>
      </c>
      <c r="FE36" s="13">
        <f>IF('Données projet'!$A$218&gt;35,FE35+FD36-FM35,IF(A36&lt;'Données projet'!$A$218,$FB$205^A36,IF(A36='Données projet'!$A$218,'Données projet'!$B$218,FE35+FD36-FM35)))</f>
        <v>139.66000000000003</v>
      </c>
      <c r="FF36" s="18">
        <f>FE36*VLOOKUP('Données projet'!$B$16,Paramètres!$A$1:$I$89,3,0)*VLOOKUP('Données projet'!$B$16,Paramètres!$A$1:$I$89,5,0)</f>
        <v>122.00697600000004</v>
      </c>
      <c r="FG36" s="14">
        <f t="shared" si="47"/>
        <v>32.142640663707873</v>
      </c>
      <c r="FH36" s="22">
        <f t="shared" si="22"/>
        <v>268.47724902262462</v>
      </c>
      <c r="FI36" s="60">
        <f t="shared" si="23"/>
        <v>561.81058235595788</v>
      </c>
      <c r="FJ36" s="60">
        <f ca="1">AVERAGE(OFFSET($FI$3,0,0,'Données projet'!$E$16+1,1))-AVERAGE(OFFSET($H$3,0,0,'Données projet'!$E$16+1,1))</f>
        <v>274.38315511766132</v>
      </c>
      <c r="FK36" s="60">
        <f t="shared" si="48"/>
        <v>255.96663040027175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5.1282051282051295</v>
      </c>
      <c r="FZ36" s="13">
        <f>IF('Données projet'!$A$244&gt;35,FZ35+FY36-GH35,IF(A36&lt;'Données projet'!$A$244,$FW$205^A36,IF(A36='Données projet'!$A$244,'Données projet'!$B$244,FZ35+FY36-GH35)))</f>
        <v>91.025641025640994</v>
      </c>
      <c r="GA36" s="18">
        <f>FZ36*VLOOKUP('Données projet'!$B$17,Paramètres!$A$1:$I$89,3,0)*VLOOKUP('Données projet'!$B$17,Paramètres!$A$1:$I$89,5,0)</f>
        <v>86.619999999999976</v>
      </c>
      <c r="GB36" s="14">
        <f t="shared" si="49"/>
        <v>23.748243221909036</v>
      </c>
      <c r="GC36" s="22">
        <f t="shared" si="25"/>
        <v>192.22469027815819</v>
      </c>
      <c r="GD36" s="60">
        <f t="shared" si="26"/>
        <v>485.55802361149154</v>
      </c>
      <c r="GE36" s="60">
        <f ca="1">AVERAGE(OFFSET($GD$3,0,0,'Données projet'!$E$17+1,1))-AVERAGE(OFFSET($H$3,0,0,'Données projet'!$E$17+1,1))</f>
        <v>302.15505558308411</v>
      </c>
      <c r="GF36" s="60">
        <f t="shared" si="50"/>
        <v>197.15142751137051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618.71354371583652</v>
      </c>
      <c r="S37" s="60">
        <f ca="1">AVERAGE(OFFSET($R$3,0,0,'Données projet'!$E$9+1,1))-AVERAGE(OFFSET($H$3,0,0,'Données projet'!$E$9+1,1))</f>
        <v>510.5342913385627</v>
      </c>
      <c r="T37" s="60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153.49999999999994</v>
      </c>
      <c r="AJ37" s="14">
        <f>AI37*VLOOKUP('Données projet'!$B$10,Paramètres!$A$1:$I$89,3,0)*VLOOKUP('Données projet'!$B$10,Paramètres!$A$1:$I$89,5,0)</f>
        <v>119.72999999999996</v>
      </c>
      <c r="AK37" s="14">
        <f t="shared" si="35"/>
        <v>31.612017974790529</v>
      </c>
      <c r="AL37" s="22">
        <f t="shared" si="4"/>
        <v>263.58734797276003</v>
      </c>
      <c r="AM37" s="60">
        <f t="shared" si="5"/>
        <v>556.92068130609334</v>
      </c>
      <c r="AN37" s="60">
        <f ca="1">AVERAGE(OFFSET($AM$3,0,0,'Données projet'!$E$10+1,1))-AVERAGE(OFFSET($H$3,0,0,'Données projet'!$E$10+1,1))</f>
        <v>289.19475369871481</v>
      </c>
      <c r="AO37" s="60">
        <f t="shared" si="36"/>
        <v>283.48738729114024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6.1538461538461551</v>
      </c>
      <c r="BD37" s="13">
        <f>IF('Données projet'!$A$88&gt;35,BD36+BC37-BL36,IF(A37&lt;'Données projet'!$A$88,$BA$205^A37,IF(A37='Données projet'!$A$88,'Données projet'!$B$88,BD36+BC37-BL36)))</f>
        <v>114.35897435897438</v>
      </c>
      <c r="BE37" s="14">
        <f>BD37*VLOOKUP('Données projet'!$B$11,Paramètres!$A$1:$I$89,3,0)*VLOOKUP('Données projet'!$B$11,Paramètres!$A$1:$I$89,5,0)</f>
        <v>76.712000000000018</v>
      </c>
      <c r="BF37" s="14">
        <f t="shared" si="37"/>
        <v>21.331297942801896</v>
      </c>
      <c r="BG37" s="22">
        <f t="shared" si="7"/>
        <v>170.75874391704667</v>
      </c>
      <c r="BH37" s="60">
        <f t="shared" si="8"/>
        <v>464.09207725037999</v>
      </c>
      <c r="BI37" s="60">
        <f ca="1">AVERAGE(OFFSET($BH$3,0,0,'Données projet'!$E$11+1,1))-AVERAGE(OFFSET($H$3,0,0,'Données projet'!$E$11+1,1))</f>
        <v>243.09463198616982</v>
      </c>
      <c r="BJ37" s="60">
        <f t="shared" si="38"/>
        <v>171.50445439470928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158.81424000000007</v>
      </c>
      <c r="CA37" s="14">
        <f t="shared" si="39"/>
        <v>40.574948252224658</v>
      </c>
      <c r="CB37" s="22">
        <f t="shared" si="10"/>
        <v>347.26950287262474</v>
      </c>
      <c r="CC37" s="60">
        <f t="shared" si="11"/>
        <v>640.60283620595806</v>
      </c>
      <c r="CD37" s="60">
        <f ca="1">AVERAGE(OFFSET($CC$3,0,0,'Données projet'!$E$12+1,1))-AVERAGE(OFFSET($H$3,0,0,'Données projet'!$E$12+1,1))</f>
        <v>542.70639622812973</v>
      </c>
      <c r="CE37" s="60">
        <f t="shared" si="40"/>
        <v>294.45557293177131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19.2</v>
      </c>
      <c r="CT37" s="13">
        <f>IF('Données projet'!$A$140&gt;35,CT36+CS37-DB36,IF(A37&lt;'Données projet'!$A$140,$CQ$205^A37,IF(A37='Données projet'!$A$140,'Données projet'!$B$140,CT36+CS37-DB36)))</f>
        <v>278.7999999999999</v>
      </c>
      <c r="CU37" s="18">
        <f>CT37*VLOOKUP('Données projet'!$B$13,Paramètres!$A$1:$I$89,3,0)*VLOOKUP('Données projet'!$B$13,Paramètres!$A$1:$I$89,5,0)</f>
        <v>166.72239999999996</v>
      </c>
      <c r="CV37" s="14">
        <f t="shared" si="41"/>
        <v>42.35512054515479</v>
      </c>
      <c r="CW37" s="22">
        <f t="shared" si="13"/>
        <v>364.14334828281125</v>
      </c>
      <c r="CX37" s="60">
        <f t="shared" si="14"/>
        <v>657.47668161614456</v>
      </c>
      <c r="CY37" s="60">
        <f ca="1">AVERAGE(OFFSET($CX$3,0,0,'Données projet'!$E$13+1,1))-AVERAGE(OFFSET($H$3,0,0,'Données projet'!$E$13+1,1))</f>
        <v>329.68364686090933</v>
      </c>
      <c r="CZ37" s="60">
        <f t="shared" si="42"/>
        <v>302.54354650449721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14.6</v>
      </c>
      <c r="DO37" s="13">
        <f>IF('Données projet'!$A$166&gt;35,DO36+DN37-DW36,IF(A37&lt;'Données projet'!$A$166,$DL$205^A37,IF(A37='Données projet'!$A$166,'Données projet'!$B$166,DO36+DN37-DW36)))</f>
        <v>179.39999999999995</v>
      </c>
      <c r="DP37" s="18">
        <f>DO37*VLOOKUP('Données projet'!$B$14,Paramètres!$A$1:$I$89,3,0)*VLOOKUP('Données projet'!$B$14,Paramètres!$A$1:$I$89,5,0)</f>
        <v>83.959199999999967</v>
      </c>
      <c r="DQ37" s="14">
        <f t="shared" si="43"/>
        <v>23.10249088081062</v>
      </c>
      <c r="DR37" s="22">
        <f t="shared" si="16"/>
        <v>186.46577828407843</v>
      </c>
      <c r="DS37" s="60">
        <f t="shared" si="17"/>
        <v>479.79911161741177</v>
      </c>
      <c r="DT37" s="60">
        <f ca="1">AVERAGE(OFFSET($DS$3,0,0,'Données projet'!$E$14+1,1))-AVERAGE(OFFSET($H$3,0,0,'Données projet'!$E$14+1,1))</f>
        <v>399.92909819003523</v>
      </c>
      <c r="DU37" s="60">
        <f t="shared" si="44"/>
        <v>163.7053537268381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</v>
      </c>
      <c r="EJ37" s="13">
        <f>IF('Données projet'!$A$192&gt;35,EJ36+EI37-ER36,IF(A37&lt;'Données projet'!$A$192,$EG$205^A37,IF(A37='Données projet'!$A$192,'Données projet'!$B$192,EJ36+EI37-ER36)))</f>
        <v>73.999999999999986</v>
      </c>
      <c r="EK37" s="18">
        <f>EJ37*VLOOKUP('Données projet'!$B$15,Paramètres!$A$1:$I$89,3,0)*VLOOKUP('Données projet'!$B$15,Paramètres!$A$1:$I$89,5,0)</f>
        <v>75.035999999999987</v>
      </c>
      <c r="EL37" s="14">
        <f t="shared" si="45"/>
        <v>20.918972521981534</v>
      </c>
      <c r="EM37" s="22">
        <f t="shared" si="19"/>
        <v>167.12157714245114</v>
      </c>
      <c r="EN37" s="60">
        <f t="shared" si="20"/>
        <v>460.45491047578446</v>
      </c>
      <c r="EO37" s="60">
        <f ca="1">AVERAGE(OFFSET($EN$3,0,0,'Données projet'!$E$15+1,1))-AVERAGE(OFFSET($H$3,0,0,'Données projet'!$E$15+1,1))</f>
        <v>360.49030729679129</v>
      </c>
      <c r="EP37" s="60">
        <f t="shared" si="46"/>
        <v>159.6134369231965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8.7199999999999989</v>
      </c>
      <c r="FE37" s="13">
        <f>IF('Données projet'!$A$218&gt;35,FE36+FD37-FM36,IF(A37&lt;'Données projet'!$A$218,$FB$205^A37,IF(A37='Données projet'!$A$218,'Données projet'!$B$218,FE36+FD37-FM36)))</f>
        <v>148.38000000000002</v>
      </c>
      <c r="FF37" s="18">
        <f>FE37*VLOOKUP('Données projet'!$B$16,Paramètres!$A$1:$I$89,3,0)*VLOOKUP('Données projet'!$B$16,Paramètres!$A$1:$I$89,5,0)</f>
        <v>129.62476800000005</v>
      </c>
      <c r="FG37" s="14">
        <f t="shared" si="47"/>
        <v>33.909639653105714</v>
      </c>
      <c r="FH37" s="22">
        <f t="shared" si="22"/>
        <v>284.82242666249249</v>
      </c>
      <c r="FI37" s="60">
        <f t="shared" si="23"/>
        <v>578.15575999582575</v>
      </c>
      <c r="FJ37" s="60">
        <f ca="1">AVERAGE(OFFSET($FI$3,0,0,'Données projet'!$E$16+1,1))-AVERAGE(OFFSET($H$3,0,0,'Données projet'!$E$16+1,1))</f>
        <v>274.38315511766132</v>
      </c>
      <c r="FK37" s="60">
        <f t="shared" si="48"/>
        <v>255.96663040027175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5.1282051282051295</v>
      </c>
      <c r="FZ37" s="13">
        <f>IF('Données projet'!$A$244&gt;35,FZ36+FY37-GH36,IF(A37&lt;'Données projet'!$A$244,$FW$205^A37,IF(A37='Données projet'!$A$244,'Données projet'!$B$244,FZ36+FY37-GH36)))</f>
        <v>96.153846153846118</v>
      </c>
      <c r="GA37" s="18">
        <f>FZ37*VLOOKUP('Données projet'!$B$17,Paramètres!$A$1:$I$89,3,0)*VLOOKUP('Données projet'!$B$17,Paramètres!$A$1:$I$89,5,0)</f>
        <v>91.499999999999972</v>
      </c>
      <c r="GB37" s="14">
        <f t="shared" si="49"/>
        <v>24.926640120455158</v>
      </c>
      <c r="GC37" s="22">
        <f t="shared" si="25"/>
        <v>202.77639820979269</v>
      </c>
      <c r="GD37" s="60">
        <f t="shared" si="26"/>
        <v>496.10973154312603</v>
      </c>
      <c r="GE37" s="60">
        <f ca="1">AVERAGE(OFFSET($GD$3,0,0,'Données projet'!$E$17+1,1))-AVERAGE(OFFSET($H$3,0,0,'Données projet'!$E$17+1,1))</f>
        <v>302.15505558308411</v>
      </c>
      <c r="GF37" s="60">
        <f t="shared" si="50"/>
        <v>197.15142751137051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639.59037499870374</v>
      </c>
      <c r="S38" s="60">
        <f ca="1">AVERAGE(OFFSET($R$3,0,0,'Données projet'!$E$9+1,1))-AVERAGE(OFFSET($H$3,0,0,'Données projet'!$E$9+1,1))</f>
        <v>510.5342913385627</v>
      </c>
      <c r="T38" s="60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164.99999999999994</v>
      </c>
      <c r="AJ38" s="14">
        <f>AI38*VLOOKUP('Données projet'!$B$10,Paramètres!$A$1:$I$89,3,0)*VLOOKUP('Données projet'!$B$10,Paramètres!$A$1:$I$89,5,0)</f>
        <v>128.69999999999996</v>
      </c>
      <c r="AK38" s="14">
        <f t="shared" si="35"/>
        <v>33.695792019186115</v>
      </c>
      <c r="AL38" s="22">
        <f t="shared" si="4"/>
        <v>282.83933776674911</v>
      </c>
      <c r="AM38" s="60">
        <f t="shared" si="5"/>
        <v>576.17267110008243</v>
      </c>
      <c r="AN38" s="60">
        <f ca="1">AVERAGE(OFFSET($AM$3,0,0,'Données projet'!$E$10+1,1))-AVERAGE(OFFSET($H$3,0,0,'Données projet'!$E$10+1,1))</f>
        <v>289.19475369871481</v>
      </c>
      <c r="AO38" s="60">
        <f t="shared" si="36"/>
        <v>283.48738729114024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120.51282051282051</v>
      </c>
      <c r="BB38" s="13">
        <f>VLOOKUP(A38,'Données projet'!$A$87:$I$107,9,0)</f>
        <v>6.1538461538461551</v>
      </c>
      <c r="BC38" s="13">
        <f t="array" ref="BC38">INDEX(BB:BB,MIN(IF(ISNUMBER(BB38:BB234),ROW(BB38:BB234),"")))</f>
        <v>6.1538461538461551</v>
      </c>
      <c r="BD38" s="13">
        <f>IF('Données projet'!$A$88&gt;35,BD37+BC38-BL37,IF(A38&lt;'Données projet'!$A$88,$BA$205^A38,IF(A38='Données projet'!$A$88,'Données projet'!$B$88,BD37+BC38-BL37)))</f>
        <v>120.51282051282054</v>
      </c>
      <c r="BE38" s="14">
        <f>BD38*VLOOKUP('Données projet'!$B$11,Paramètres!$A$1:$I$89,3,0)*VLOOKUP('Données projet'!$B$11,Paramètres!$A$1:$I$89,5,0)</f>
        <v>80.840000000000018</v>
      </c>
      <c r="BF38" s="14">
        <f t="shared" si="37"/>
        <v>22.342443472896061</v>
      </c>
      <c r="BG38" s="22">
        <f t="shared" si="7"/>
        <v>179.70942238196071</v>
      </c>
      <c r="BH38" s="60">
        <f t="shared" si="8"/>
        <v>473.04275571529399</v>
      </c>
      <c r="BI38" s="60">
        <f ca="1">AVERAGE(OFFSET($BH$3,0,0,'Données projet'!$E$11+1,1))-AVERAGE(OFFSET($H$3,0,0,'Données projet'!$E$11+1,1))</f>
        <v>243.09463198616982</v>
      </c>
      <c r="BJ38" s="60">
        <f t="shared" si="38"/>
        <v>171.50445439470928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169.2600000000001</v>
      </c>
      <c r="CA38" s="14">
        <f t="shared" si="39"/>
        <v>42.924246146122314</v>
      </c>
      <c r="CB38" s="22">
        <f t="shared" si="10"/>
        <v>369.55422870449644</v>
      </c>
      <c r="CC38" s="60">
        <f t="shared" si="11"/>
        <v>662.88756203782975</v>
      </c>
      <c r="CD38" s="60">
        <f ca="1">AVERAGE(OFFSET($CC$3,0,0,'Données projet'!$E$12+1,1))-AVERAGE(OFFSET($H$3,0,0,'Données projet'!$E$12+1,1))</f>
        <v>542.70639622812973</v>
      </c>
      <c r="CE38" s="60">
        <f t="shared" si="40"/>
        <v>294.45557293177131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298</v>
      </c>
      <c r="CR38" s="13">
        <f>VLOOKUP(A38,'Données projet'!$A$139:$I$159,9,0)</f>
        <v>19.2</v>
      </c>
      <c r="CS38" s="13">
        <f t="array" ref="CS38">INDEX(CR:CR,MIN(IF(ISNUMBER(CR38:CR234),ROW(CR38:CR234),"")))</f>
        <v>19.2</v>
      </c>
      <c r="CT38" s="13">
        <f>IF('Données projet'!$A$140&gt;35,CT37+CS38-DB37,IF(A38&lt;'Données projet'!$A$140,$CQ$205^A38,IF(A38='Données projet'!$A$140,'Données projet'!$B$140,CT37+CS38-DB37)))</f>
        <v>297.99999999999989</v>
      </c>
      <c r="CU38" s="18">
        <f>CT38*VLOOKUP('Données projet'!$B$13,Paramètres!$A$1:$I$89,3,0)*VLOOKUP('Données projet'!$B$13,Paramètres!$A$1:$I$89,5,0)</f>
        <v>178.20399999999995</v>
      </c>
      <c r="CV38" s="14">
        <f t="shared" si="41"/>
        <v>44.9223763527798</v>
      </c>
      <c r="CW38" s="22">
        <f t="shared" si="13"/>
        <v>388.61177214775802</v>
      </c>
      <c r="CX38" s="60">
        <f t="shared" si="14"/>
        <v>681.94510548109133</v>
      </c>
      <c r="CY38" s="60">
        <f ca="1">AVERAGE(OFFSET($CX$3,0,0,'Données projet'!$E$13+1,1))-AVERAGE(OFFSET($H$3,0,0,'Données projet'!$E$13+1,1))</f>
        <v>329.68364686090933</v>
      </c>
      <c r="CZ38" s="60">
        <f t="shared" si="42"/>
        <v>302.54354650449721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106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14.6</v>
      </c>
      <c r="DO38" s="13">
        <f>IF('Données projet'!$A$166&gt;35,DO37+DN38-DW37,IF(A38&lt;'Données projet'!$A$166,$DL$205^A38,IF(A38='Données projet'!$A$166,'Données projet'!$B$166,DO37+DN38-DW37)))</f>
        <v>193.99999999999994</v>
      </c>
      <c r="DP38" s="18">
        <f>DO38*VLOOKUP('Données projet'!$B$14,Paramètres!$A$1:$I$89,3,0)*VLOOKUP('Données projet'!$B$14,Paramètres!$A$1:$I$89,5,0)</f>
        <v>90.791999999999973</v>
      </c>
      <c r="DQ38" s="14">
        <f t="shared" si="43"/>
        <v>24.756138813110173</v>
      </c>
      <c r="DR38" s="22">
        <f t="shared" si="16"/>
        <v>201.24634176616681</v>
      </c>
      <c r="DS38" s="60">
        <f t="shared" si="17"/>
        <v>494.57967509950015</v>
      </c>
      <c r="DT38" s="60">
        <f ca="1">AVERAGE(OFFSET($DS$3,0,0,'Données projet'!$E$14+1,1))-AVERAGE(OFFSET($H$3,0,0,'Données projet'!$E$14+1,1))</f>
        <v>399.92909819003523</v>
      </c>
      <c r="DU38" s="60">
        <f t="shared" si="44"/>
        <v>163.7053537268381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79</v>
      </c>
      <c r="EH38" s="13">
        <f>VLOOKUP(A38,'Données projet'!$A$191:$I$211,9,0)</f>
        <v>5</v>
      </c>
      <c r="EI38" s="13">
        <f t="array" ref="EI38">INDEX(EH:EH,MIN(IF(ISNUMBER(EH38:EH234),ROW(EH38:EH234),"")))</f>
        <v>5</v>
      </c>
      <c r="EJ38" s="13">
        <f>IF('Données projet'!$A$192&gt;35,EJ37+EI38-ER37,IF(A38&lt;'Données projet'!$A$192,$EG$205^A38,IF(A38='Données projet'!$A$192,'Données projet'!$B$192,EJ37+EI38-ER37)))</f>
        <v>78.999999999999986</v>
      </c>
      <c r="EK38" s="18">
        <f>EJ38*VLOOKUP('Données projet'!$B$15,Paramètres!$A$1:$I$89,3,0)*VLOOKUP('Données projet'!$B$15,Paramètres!$A$1:$I$89,5,0)</f>
        <v>80.105999999999995</v>
      </c>
      <c r="EL38" s="14">
        <f t="shared" si="45"/>
        <v>22.163099682076496</v>
      </c>
      <c r="EM38" s="22">
        <f t="shared" si="19"/>
        <v>178.11868194628323</v>
      </c>
      <c r="EN38" s="60">
        <f t="shared" si="20"/>
        <v>471.45201527961655</v>
      </c>
      <c r="EO38" s="60">
        <f ca="1">AVERAGE(OFFSET($EN$3,0,0,'Données projet'!$E$15+1,1))-AVERAGE(OFFSET($H$3,0,0,'Données projet'!$E$15+1,1))</f>
        <v>360.49030729679129</v>
      </c>
      <c r="EP38" s="60">
        <f t="shared" si="46"/>
        <v>159.6134369231965</v>
      </c>
      <c r="EQ38" s="16">
        <f>IF(ISNA(VLOOKUP(A38,'Données projet'!$A$191:$I$211,3,0)),0,VLOOKUP(A38,'Données projet'!$A$191:$I$211,3,0))</f>
        <v>1</v>
      </c>
      <c r="ER38" s="16">
        <f>IF(ISNA(VLOOKUP(A38,'Données projet'!$A$191:$I$211,4,0)),0,VLOOKUP(A38,'Données projet'!$A$191:$I$211,4,0))</f>
        <v>13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157.1</v>
      </c>
      <c r="FC38" s="13">
        <f>VLOOKUP(A38,'Données projet'!$A$217:$I$237,9,0)</f>
        <v>8.7199999999999989</v>
      </c>
      <c r="FD38" s="13">
        <f t="array" ref="FD38">INDEX(FC:FC,MIN(IF(ISNUMBER(FC38:FC234),ROW(FC38:FC234),"")))</f>
        <v>8.7199999999999989</v>
      </c>
      <c r="FE38" s="13">
        <f>IF('Données projet'!$A$218&gt;35,FE37+FD38-FM37,IF(A38&lt;'Données projet'!$A$218,$FB$205^A38,IF(A38='Données projet'!$A$218,'Données projet'!$B$218,FE37+FD38-FM37)))</f>
        <v>157.10000000000002</v>
      </c>
      <c r="FF38" s="18">
        <f>FE38*VLOOKUP('Données projet'!$B$16,Paramètres!$A$1:$I$89,3,0)*VLOOKUP('Données projet'!$B$16,Paramètres!$A$1:$I$89,5,0)</f>
        <v>137.24256000000005</v>
      </c>
      <c r="FG38" s="14">
        <f t="shared" si="47"/>
        <v>35.664585237158782</v>
      </c>
      <c r="FH38" s="22">
        <f t="shared" si="22"/>
        <v>301.14661128805159</v>
      </c>
      <c r="FI38" s="60">
        <f t="shared" si="23"/>
        <v>594.4799446213849</v>
      </c>
      <c r="FJ38" s="60">
        <f ca="1">AVERAGE(OFFSET($FI$3,0,0,'Données projet'!$E$16+1,1))-AVERAGE(OFFSET($H$3,0,0,'Données projet'!$E$16+1,1))</f>
        <v>274.38315511766132</v>
      </c>
      <c r="FK38" s="60">
        <f t="shared" si="48"/>
        <v>255.96663040027175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101.28205128205128</v>
      </c>
      <c r="FX38" s="13">
        <f>VLOOKUP(A38,'Données projet'!$A$243:$I$263,9,0)</f>
        <v>5.1282051282051295</v>
      </c>
      <c r="FY38" s="13">
        <f t="array" ref="FY38">INDEX(FX:FX,MIN(IF(ISNUMBER(FX38:FX234),ROW(FX38:FX234),"")))</f>
        <v>5.1282051282051295</v>
      </c>
      <c r="FZ38" s="13">
        <f>IF('Données projet'!$A$244&gt;35,FZ37+FY38-GH37,IF(A38&lt;'Données projet'!$A$244,$FW$205^A38,IF(A38='Données projet'!$A$244,'Données projet'!$B$244,FZ37+FY38-GH37)))</f>
        <v>101.28205128205124</v>
      </c>
      <c r="GA38" s="18">
        <f>FZ38*VLOOKUP('Données projet'!$B$17,Paramètres!$A$1:$I$89,3,0)*VLOOKUP('Données projet'!$B$17,Paramètres!$A$1:$I$89,5,0)</f>
        <v>96.379999999999967</v>
      </c>
      <c r="GB38" s="14">
        <f t="shared" si="49"/>
        <v>26.097740539854946</v>
      </c>
      <c r="GC38" s="22">
        <f t="shared" si="25"/>
        <v>213.31539810691399</v>
      </c>
      <c r="GD38" s="60">
        <f t="shared" si="26"/>
        <v>506.64873144024727</v>
      </c>
      <c r="GE38" s="60">
        <f ca="1">AVERAGE(OFFSET($GD$3,0,0,'Données projet'!$E$17+1,1))-AVERAGE(OFFSET($H$3,0,0,'Données projet'!$E$17+1,1))</f>
        <v>302.15505558308411</v>
      </c>
      <c r="GF38" s="60">
        <f t="shared" si="50"/>
        <v>197.15142751137051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19.871794871794872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552.78498149130326</v>
      </c>
      <c r="S39" s="60">
        <f ca="1">AVERAGE(OFFSET($R$3,0,0,'Données projet'!$E$9+1,1))-AVERAGE(OFFSET($H$3,0,0,'Données projet'!$E$9+1,1))</f>
        <v>510.5342913385627</v>
      </c>
      <c r="T39" s="60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176.49999999999994</v>
      </c>
      <c r="AJ39" s="14">
        <f>AI39*VLOOKUP('Données projet'!$B$10,Paramètres!$A$1:$I$89,3,0)*VLOOKUP('Données projet'!$B$10,Paramètres!$A$1:$I$89,5,0)</f>
        <v>137.66999999999996</v>
      </c>
      <c r="AK39" s="14">
        <f t="shared" si="35"/>
        <v>35.762714965854656</v>
      </c>
      <c r="AL39" s="22">
        <f t="shared" si="4"/>
        <v>302.06197856553007</v>
      </c>
      <c r="AM39" s="60">
        <f t="shared" si="5"/>
        <v>595.39531189886338</v>
      </c>
      <c r="AN39" s="60">
        <f ca="1">AVERAGE(OFFSET($AM$3,0,0,'Données projet'!$E$10+1,1))-AVERAGE(OFFSET($H$3,0,0,'Données projet'!$E$10+1,1))</f>
        <v>289.19475369871481</v>
      </c>
      <c r="AO39" s="60">
        <f t="shared" si="36"/>
        <v>283.48738729114024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5.7692307692307683</v>
      </c>
      <c r="BD39" s="13">
        <f>IF('Données projet'!$A$88&gt;35,BD38+BC39-BL38,IF(A39&lt;'Données projet'!$A$88,$BA$205^A39,IF(A39='Données projet'!$A$88,'Données projet'!$B$88,BD38+BC39-BL38)))</f>
        <v>101.28205128205131</v>
      </c>
      <c r="BE39" s="14">
        <f>BD39*VLOOKUP('Données projet'!$B$11,Paramètres!$A$1:$I$89,3,0)*VLOOKUP('Données projet'!$B$11,Paramètres!$A$1:$I$89,5,0)</f>
        <v>67.940000000000026</v>
      </c>
      <c r="BF39" s="14">
        <f t="shared" si="37"/>
        <v>19.161001031299094</v>
      </c>
      <c r="BG39" s="22">
        <f t="shared" si="7"/>
        <v>151.70091012951264</v>
      </c>
      <c r="BH39" s="60">
        <f t="shared" si="8"/>
        <v>445.03424346284595</v>
      </c>
      <c r="BI39" s="60">
        <f ca="1">AVERAGE(OFFSET($BH$3,0,0,'Données projet'!$E$11+1,1))-AVERAGE(OFFSET($H$3,0,0,'Données projet'!$E$11+1,1))</f>
        <v>243.09463198616982</v>
      </c>
      <c r="BJ39" s="60">
        <f t="shared" si="38"/>
        <v>171.50445439470928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125.92944000000007</v>
      </c>
      <c r="CA39" s="14">
        <f t="shared" si="39"/>
        <v>33.054038034052077</v>
      </c>
      <c r="CB39" s="22">
        <f t="shared" si="10"/>
        <v>276.89622424264081</v>
      </c>
      <c r="CC39" s="60">
        <f t="shared" si="11"/>
        <v>570.22955757597413</v>
      </c>
      <c r="CD39" s="60">
        <f ca="1">AVERAGE(OFFSET($CC$3,0,0,'Données projet'!$E$12+1,1))-AVERAGE(OFFSET($H$3,0,0,'Données projet'!$E$12+1,1))</f>
        <v>542.70639622812973</v>
      </c>
      <c r="CE39" s="60">
        <f t="shared" si="40"/>
        <v>294.45557293177131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18.399999999999999</v>
      </c>
      <c r="CT39" s="13">
        <f>IF('Données projet'!$A$140&gt;35,CT38+CS39-DB38,IF(A39&lt;'Données projet'!$A$140,$CQ$205^A39,IF(A39='Données projet'!$A$140,'Données projet'!$B$140,CT38+CS39-DB38)))</f>
        <v>210.39999999999986</v>
      </c>
      <c r="CU39" s="18">
        <f>CT39*VLOOKUP('Données projet'!$B$13,Paramètres!$A$1:$I$89,3,0)*VLOOKUP('Données projet'!$B$13,Paramètres!$A$1:$I$89,5,0)</f>
        <v>125.81919999999992</v>
      </c>
      <c r="CV39" s="14">
        <f t="shared" si="41"/>
        <v>33.028469001524932</v>
      </c>
      <c r="CW39" s="22">
        <f t="shared" si="13"/>
        <v>276.65969017765576</v>
      </c>
      <c r="CX39" s="60">
        <f t="shared" si="14"/>
        <v>569.99302351098913</v>
      </c>
      <c r="CY39" s="60">
        <f ca="1">AVERAGE(OFFSET($CX$3,0,0,'Données projet'!$E$13+1,1))-AVERAGE(OFFSET($H$3,0,0,'Données projet'!$E$13+1,1))</f>
        <v>329.68364686090933</v>
      </c>
      <c r="CZ39" s="60">
        <f t="shared" si="42"/>
        <v>302.54354650449721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14.6</v>
      </c>
      <c r="DO39" s="13">
        <f>IF('Données projet'!$A$166&gt;35,DO38+DN39-DW38,IF(A39&lt;'Données projet'!$A$166,$DL$205^A39,IF(A39='Données projet'!$A$166,'Données projet'!$B$166,DO38+DN39-DW38)))</f>
        <v>208.59999999999994</v>
      </c>
      <c r="DP39" s="18">
        <f>DO39*VLOOKUP('Données projet'!$B$14,Paramètres!$A$1:$I$89,3,0)*VLOOKUP('Données projet'!$B$14,Paramètres!$A$1:$I$89,5,0)</f>
        <v>97.624799999999965</v>
      </c>
      <c r="DQ39" s="14">
        <f t="shared" si="43"/>
        <v>26.395349675372152</v>
      </c>
      <c r="DR39" s="22">
        <f t="shared" si="16"/>
        <v>216.00176068460644</v>
      </c>
      <c r="DS39" s="60">
        <f t="shared" si="17"/>
        <v>509.33509401793975</v>
      </c>
      <c r="DT39" s="60">
        <f ca="1">AVERAGE(OFFSET($DS$3,0,0,'Données projet'!$E$14+1,1))-AVERAGE(OFFSET($H$3,0,0,'Données projet'!$E$14+1,1))</f>
        <v>399.92909819003523</v>
      </c>
      <c r="DU39" s="60">
        <f t="shared" si="44"/>
        <v>163.7053537268381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5.4</v>
      </c>
      <c r="EJ39" s="13">
        <f>IF('Données projet'!$A$192&gt;35,EJ38+EI39-ER38,IF(A39&lt;'Données projet'!$A$192,$EG$205^A39,IF(A39='Données projet'!$A$192,'Données projet'!$B$192,EJ38+EI39-ER38)))</f>
        <v>71.399999999999991</v>
      </c>
      <c r="EK39" s="18">
        <f>EJ39*VLOOKUP('Données projet'!$B$15,Paramètres!$A$1:$I$89,3,0)*VLOOKUP('Données projet'!$B$15,Paramètres!$A$1:$I$89,5,0)</f>
        <v>72.399599999999992</v>
      </c>
      <c r="EL39" s="14">
        <f t="shared" si="45"/>
        <v>20.268188832715463</v>
      </c>
      <c r="EM39" s="22">
        <f t="shared" si="19"/>
        <v>161.3963988836461</v>
      </c>
      <c r="EN39" s="60">
        <f t="shared" si="20"/>
        <v>454.72973221697941</v>
      </c>
      <c r="EO39" s="60">
        <f ca="1">AVERAGE(OFFSET($EN$3,0,0,'Données projet'!$E$15+1,1))-AVERAGE(OFFSET($H$3,0,0,'Données projet'!$E$15+1,1))</f>
        <v>360.49030729679129</v>
      </c>
      <c r="EP39" s="60">
        <f t="shared" si="46"/>
        <v>159.6134369231965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7.580000000000001</v>
      </c>
      <c r="FE39" s="13">
        <f>IF('Données projet'!$A$218&gt;35,FE38+FD39-FM38,IF(A39&lt;'Données projet'!$A$218,$FB$205^A39,IF(A39='Données projet'!$A$218,'Données projet'!$B$218,FE38+FD39-FM38)))</f>
        <v>122.68000000000004</v>
      </c>
      <c r="FF39" s="18">
        <f>FE39*VLOOKUP('Données projet'!$B$16,Paramètres!$A$1:$I$89,3,0)*VLOOKUP('Données projet'!$B$16,Paramètres!$A$1:$I$89,5,0)</f>
        <v>107.17324800000004</v>
      </c>
      <c r="FG39" s="14">
        <f t="shared" si="47"/>
        <v>28.663974013695796</v>
      </c>
      <c r="FH39" s="22">
        <f t="shared" si="22"/>
        <v>236.5831616738536</v>
      </c>
      <c r="FI39" s="60">
        <f t="shared" si="23"/>
        <v>529.91649500718688</v>
      </c>
      <c r="FJ39" s="60">
        <f ca="1">AVERAGE(OFFSET($FI$3,0,0,'Données projet'!$E$16+1,1))-AVERAGE(OFFSET($H$3,0,0,'Données projet'!$E$16+1,1))</f>
        <v>274.38315511766132</v>
      </c>
      <c r="FK39" s="60">
        <f t="shared" si="48"/>
        <v>255.96663040027175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4.8717948717948705</v>
      </c>
      <c r="FZ39" s="13">
        <f>IF('Données projet'!$A$244&gt;35,FZ38+FY39-GH38,IF(A39&lt;'Données projet'!$A$244,$FW$205^A39,IF(A39='Données projet'!$A$244,'Données projet'!$B$244,FZ38+FY39-GH38)))</f>
        <v>86.282051282051242</v>
      </c>
      <c r="GA39" s="18">
        <f>FZ39*VLOOKUP('Données projet'!$B$17,Paramètres!$A$1:$I$89,3,0)*VLOOKUP('Données projet'!$B$17,Paramètres!$A$1:$I$89,5,0)</f>
        <v>82.105999999999966</v>
      </c>
      <c r="GB39" s="14">
        <f t="shared" si="49"/>
        <v>22.651330771048094</v>
      </c>
      <c r="GC39" s="22">
        <f t="shared" si="25"/>
        <v>182.45235109290869</v>
      </c>
      <c r="GD39" s="60">
        <f t="shared" si="26"/>
        <v>475.78568442624203</v>
      </c>
      <c r="GE39" s="60">
        <f ca="1">AVERAGE(OFFSET($GD$3,0,0,'Données projet'!$E$17+1,1))-AVERAGE(OFFSET($H$3,0,0,'Données projet'!$E$17+1,1))</f>
        <v>302.15505558308411</v>
      </c>
      <c r="GF39" s="60">
        <f t="shared" si="50"/>
        <v>197.15142751137051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574.53993500762533</v>
      </c>
      <c r="S40" s="60">
        <f ca="1">AVERAGE(OFFSET($R$3,0,0,'Données projet'!$E$9+1,1))-AVERAGE(OFFSET($H$3,0,0,'Données projet'!$E$9+1,1))</f>
        <v>510.5342913385627</v>
      </c>
      <c r="T40" s="60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187.99999999999994</v>
      </c>
      <c r="AJ40" s="14">
        <f>AI40*VLOOKUP('Données projet'!$B$10,Paramètres!$A$1:$I$89,3,0)*VLOOKUP('Données projet'!$B$10,Paramètres!$A$1:$I$89,5,0)</f>
        <v>146.63999999999996</v>
      </c>
      <c r="AK40" s="14">
        <f t="shared" si="35"/>
        <v>37.814009712703026</v>
      </c>
      <c r="AL40" s="22">
        <f t="shared" si="4"/>
        <v>321.25740024962437</v>
      </c>
      <c r="AM40" s="60">
        <f t="shared" si="5"/>
        <v>614.59073358295768</v>
      </c>
      <c r="AN40" s="60">
        <f ca="1">AVERAGE(OFFSET($AM$3,0,0,'Données projet'!$E$10+1,1))-AVERAGE(OFFSET($H$3,0,0,'Données projet'!$E$10+1,1))</f>
        <v>289.19475369871481</v>
      </c>
      <c r="AO40" s="60">
        <f t="shared" si="36"/>
        <v>283.48738729114024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5.7692307692307683</v>
      </c>
      <c r="BD40" s="13">
        <f>IF('Données projet'!$A$88&gt;35,BD39+BC40-BL39,IF(A40&lt;'Données projet'!$A$88,$BA$205^A40,IF(A40='Données projet'!$A$88,'Données projet'!$B$88,BD39+BC40-BL39)))</f>
        <v>107.05128205128209</v>
      </c>
      <c r="BE40" s="14">
        <f>BD40*VLOOKUP('Données projet'!$B$11,Paramètres!$A$1:$I$89,3,0)*VLOOKUP('Données projet'!$B$11,Paramètres!$A$1:$I$89,5,0)</f>
        <v>71.810000000000031</v>
      </c>
      <c r="BF40" s="14">
        <f t="shared" si="37"/>
        <v>20.122274358686862</v>
      </c>
      <c r="BG40" s="22">
        <f t="shared" si="7"/>
        <v>160.11537784137968</v>
      </c>
      <c r="BH40" s="60">
        <f t="shared" si="8"/>
        <v>453.44871117471303</v>
      </c>
      <c r="BI40" s="60">
        <f ca="1">AVERAGE(OFFSET($BH$3,0,0,'Données projet'!$E$11+1,1))-AVERAGE(OFFSET($H$3,0,0,'Données projet'!$E$11+1,1))</f>
        <v>243.09463198616982</v>
      </c>
      <c r="BJ40" s="60">
        <f t="shared" si="38"/>
        <v>171.50445439470928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136.76208000000005</v>
      </c>
      <c r="CA40" s="14">
        <f t="shared" si="39"/>
        <v>35.554236342883392</v>
      </c>
      <c r="CB40" s="22">
        <f t="shared" si="10"/>
        <v>300.11758429718867</v>
      </c>
      <c r="CC40" s="60">
        <f t="shared" si="11"/>
        <v>593.45091763052199</v>
      </c>
      <c r="CD40" s="60">
        <f ca="1">AVERAGE(OFFSET($CC$3,0,0,'Données projet'!$E$12+1,1))-AVERAGE(OFFSET($H$3,0,0,'Données projet'!$E$12+1,1))</f>
        <v>542.70639622812973</v>
      </c>
      <c r="CE40" s="60">
        <f t="shared" si="40"/>
        <v>294.45557293177131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18.399999999999999</v>
      </c>
      <c r="CT40" s="13">
        <f>IF('Données projet'!$A$140&gt;35,CT39+CS40-DB39,IF(A40&lt;'Données projet'!$A$140,$CQ$205^A40,IF(A40='Données projet'!$A$140,'Données projet'!$B$140,CT39+CS40-DB39)))</f>
        <v>228.79999999999987</v>
      </c>
      <c r="CU40" s="18">
        <f>CT40*VLOOKUP('Données projet'!$B$13,Paramètres!$A$1:$I$89,3,0)*VLOOKUP('Données projet'!$B$13,Paramètres!$A$1:$I$89,5,0)</f>
        <v>136.82239999999993</v>
      </c>
      <c r="CV40" s="14">
        <f t="shared" si="41"/>
        <v>35.568092141139893</v>
      </c>
      <c r="CW40" s="22">
        <f t="shared" si="13"/>
        <v>300.24677381248517</v>
      </c>
      <c r="CX40" s="60">
        <f t="shared" si="14"/>
        <v>593.58010714581849</v>
      </c>
      <c r="CY40" s="60">
        <f ca="1">AVERAGE(OFFSET($CX$3,0,0,'Données projet'!$E$13+1,1))-AVERAGE(OFFSET($H$3,0,0,'Données projet'!$E$13+1,1))</f>
        <v>329.68364686090933</v>
      </c>
      <c r="CZ40" s="60">
        <f t="shared" si="42"/>
        <v>302.54354650449721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14.6</v>
      </c>
      <c r="DO40" s="13">
        <f>IF('Données projet'!$A$166&gt;35,DO39+DN40-DW39,IF(A40&lt;'Données projet'!$A$166,$DL$205^A40,IF(A40='Données projet'!$A$166,'Données projet'!$B$166,DO39+DN40-DW39)))</f>
        <v>223.19999999999993</v>
      </c>
      <c r="DP40" s="18">
        <f>DO40*VLOOKUP('Données projet'!$B$14,Paramètres!$A$1:$I$89,3,0)*VLOOKUP('Données projet'!$B$14,Paramètres!$A$1:$I$89,5,0)</f>
        <v>104.45759999999997</v>
      </c>
      <c r="DQ40" s="14">
        <f t="shared" si="43"/>
        <v>28.021248860498247</v>
      </c>
      <c r="DR40" s="22">
        <f t="shared" si="16"/>
        <v>230.73399509870103</v>
      </c>
      <c r="DS40" s="60">
        <f t="shared" si="17"/>
        <v>524.0673284320344</v>
      </c>
      <c r="DT40" s="60">
        <f ca="1">AVERAGE(OFFSET($DS$3,0,0,'Données projet'!$E$14+1,1))-AVERAGE(OFFSET($H$3,0,0,'Données projet'!$E$14+1,1))</f>
        <v>399.92909819003523</v>
      </c>
      <c r="DU40" s="60">
        <f t="shared" si="44"/>
        <v>163.7053537268381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5.4</v>
      </c>
      <c r="EJ40" s="13">
        <f>IF('Données projet'!$A$192&gt;35,EJ39+EI40-ER39,IF(A40&lt;'Données projet'!$A$192,$EG$205^A40,IF(A40='Données projet'!$A$192,'Données projet'!$B$192,EJ39+EI40-ER39)))</f>
        <v>76.8</v>
      </c>
      <c r="EK40" s="18">
        <f>EJ40*VLOOKUP('Données projet'!$B$15,Paramètres!$A$1:$I$89,3,0)*VLOOKUP('Données projet'!$B$15,Paramètres!$A$1:$I$89,5,0)</f>
        <v>77.875200000000007</v>
      </c>
      <c r="EL40" s="14">
        <f t="shared" si="45"/>
        <v>21.616848354491538</v>
      </c>
      <c r="EM40" s="22">
        <f t="shared" si="19"/>
        <v>173.28198421740612</v>
      </c>
      <c r="EN40" s="60">
        <f t="shared" si="20"/>
        <v>466.61531755073941</v>
      </c>
      <c r="EO40" s="60">
        <f ca="1">AVERAGE(OFFSET($EN$3,0,0,'Données projet'!$E$15+1,1))-AVERAGE(OFFSET($H$3,0,0,'Données projet'!$E$15+1,1))</f>
        <v>360.49030729679129</v>
      </c>
      <c r="EP40" s="60">
        <f t="shared" si="46"/>
        <v>159.6134369231965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7.580000000000001</v>
      </c>
      <c r="FE40" s="13">
        <f>IF('Données projet'!$A$218&gt;35,FE39+FD40-FM39,IF(A40&lt;'Données projet'!$A$218,$FB$205^A40,IF(A40='Données projet'!$A$218,'Données projet'!$B$218,FE39+FD40-FM39)))</f>
        <v>130.26000000000005</v>
      </c>
      <c r="FF40" s="18">
        <f>FE40*VLOOKUP('Données projet'!$B$16,Paramètres!$A$1:$I$89,3,0)*VLOOKUP('Données projet'!$B$16,Paramètres!$A$1:$I$89,5,0)</f>
        <v>113.79513600000004</v>
      </c>
      <c r="FG40" s="14">
        <f t="shared" si="47"/>
        <v>30.223375399604834</v>
      </c>
      <c r="FH40" s="22">
        <f t="shared" si="22"/>
        <v>250.83224068764514</v>
      </c>
      <c r="FI40" s="60">
        <f t="shared" si="23"/>
        <v>544.16557402097851</v>
      </c>
      <c r="FJ40" s="60">
        <f ca="1">AVERAGE(OFFSET($FI$3,0,0,'Données projet'!$E$16+1,1))-AVERAGE(OFFSET($H$3,0,0,'Données projet'!$E$16+1,1))</f>
        <v>274.38315511766132</v>
      </c>
      <c r="FK40" s="60">
        <f t="shared" si="48"/>
        <v>255.96663040027175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4.8717948717948705</v>
      </c>
      <c r="FZ40" s="13">
        <f>IF('Données projet'!$A$244&gt;35,FZ39+FY40-GH39,IF(A40&lt;'Données projet'!$A$244,$FW$205^A40,IF(A40='Données projet'!$A$244,'Données projet'!$B$244,FZ39+FY40-GH39)))</f>
        <v>91.153846153846118</v>
      </c>
      <c r="GA40" s="18">
        <f>FZ40*VLOOKUP('Données projet'!$B$17,Paramètres!$A$1:$I$89,3,0)*VLOOKUP('Données projet'!$B$17,Paramètres!$A$1:$I$89,5,0)</f>
        <v>86.741999999999962</v>
      </c>
      <c r="GB40" s="14">
        <f t="shared" si="49"/>
        <v>23.77779565644304</v>
      </c>
      <c r="GC40" s="22">
        <f t="shared" si="25"/>
        <v>192.48864410163822</v>
      </c>
      <c r="GD40" s="60">
        <f t="shared" si="26"/>
        <v>485.82197743497153</v>
      </c>
      <c r="GE40" s="60">
        <f ca="1">AVERAGE(OFFSET($GD$3,0,0,'Données projet'!$E$17+1,1))-AVERAGE(OFFSET($H$3,0,0,'Données projet'!$E$17+1,1))</f>
        <v>302.15505558308411</v>
      </c>
      <c r="GF40" s="60">
        <f t="shared" si="50"/>
        <v>197.15142751137051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596.25717061705507</v>
      </c>
      <c r="S41" s="60">
        <f ca="1">AVERAGE(OFFSET($R$3,0,0,'Données projet'!$E$9+1,1))-AVERAGE(OFFSET($H$3,0,0,'Données projet'!$E$9+1,1))</f>
        <v>510.5342913385627</v>
      </c>
      <c r="T41" s="60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163.14285714285708</v>
      </c>
      <c r="AJ41" s="14">
        <f>AI41*VLOOKUP('Données projet'!$B$10,Paramètres!$A$1:$I$89,3,0)*VLOOKUP('Données projet'!$B$10,Paramètres!$A$1:$I$89,5,0)</f>
        <v>127.25142857142853</v>
      </c>
      <c r="AK41" s="14">
        <f t="shared" si="35"/>
        <v>33.360457439554281</v>
      </c>
      <c r="AL41" s="22">
        <f t="shared" si="4"/>
        <v>279.73236813579501</v>
      </c>
      <c r="AM41" s="60">
        <f t="shared" si="5"/>
        <v>573.06570146912827</v>
      </c>
      <c r="AN41" s="60">
        <f ca="1">AVERAGE(OFFSET($AM$3,0,0,'Données projet'!$E$10+1,1))-AVERAGE(OFFSET($H$3,0,0,'Données projet'!$E$10+1,1))</f>
        <v>289.19475369871481</v>
      </c>
      <c r="AO41" s="60">
        <f t="shared" si="36"/>
        <v>283.48738729114024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5.7692307692307683</v>
      </c>
      <c r="BD41" s="13">
        <f>IF('Données projet'!$A$88&gt;35,BD40+BC41-BL40,IF(A41&lt;'Données projet'!$A$88,$BA$205^A41,IF(A41='Données projet'!$A$88,'Données projet'!$B$88,BD40+BC41-BL40)))</f>
        <v>112.82051282051286</v>
      </c>
      <c r="BE41" s="14">
        <f>BD41*VLOOKUP('Données projet'!$B$11,Paramètres!$A$1:$I$89,3,0)*VLOOKUP('Données projet'!$B$11,Paramètres!$A$1:$I$89,5,0)</f>
        <v>75.680000000000035</v>
      </c>
      <c r="BF41" s="14">
        <f t="shared" si="37"/>
        <v>21.077533367579999</v>
      </c>
      <c r="BG41" s="22">
        <f t="shared" si="7"/>
        <v>168.51937061520189</v>
      </c>
      <c r="BH41" s="60">
        <f t="shared" si="8"/>
        <v>461.85270394853524</v>
      </c>
      <c r="BI41" s="60">
        <f ca="1">AVERAGE(OFFSET($BH$3,0,0,'Données projet'!$E$11+1,1))-AVERAGE(OFFSET($H$3,0,0,'Données projet'!$E$11+1,1))</f>
        <v>243.09463198616982</v>
      </c>
      <c r="BJ41" s="60">
        <f t="shared" si="38"/>
        <v>171.50445439470928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147.59472000000005</v>
      </c>
      <c r="CA41" s="14">
        <f t="shared" si="39"/>
        <v>38.031463918082679</v>
      </c>
      <c r="CB41" s="22">
        <f t="shared" si="10"/>
        <v>323.29893699066071</v>
      </c>
      <c r="CC41" s="60">
        <f t="shared" si="11"/>
        <v>616.63227032399402</v>
      </c>
      <c r="CD41" s="60">
        <f ca="1">AVERAGE(OFFSET($CC$3,0,0,'Données projet'!$E$12+1,1))-AVERAGE(OFFSET($H$3,0,0,'Données projet'!$E$12+1,1))</f>
        <v>542.70639622812973</v>
      </c>
      <c r="CE41" s="60">
        <f t="shared" si="40"/>
        <v>294.45557293177131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18.399999999999999</v>
      </c>
      <c r="CT41" s="13">
        <f>IF('Données projet'!$A$140&gt;35,CT40+CS41-DB40,IF(A41&lt;'Données projet'!$A$140,$CQ$205^A41,IF(A41='Données projet'!$A$140,'Données projet'!$B$140,CT40+CS41-DB40)))</f>
        <v>247.19999999999987</v>
      </c>
      <c r="CU41" s="18">
        <f>CT41*VLOOKUP('Données projet'!$B$13,Paramètres!$A$1:$I$89,3,0)*VLOOKUP('Données projet'!$B$13,Paramètres!$A$1:$I$89,5,0)</f>
        <v>147.82559999999992</v>
      </c>
      <c r="CV41" s="14">
        <f t="shared" si="41"/>
        <v>38.084026262138629</v>
      </c>
      <c r="CW41" s="22">
        <f t="shared" si="13"/>
        <v>323.79259907322461</v>
      </c>
      <c r="CX41" s="60">
        <f t="shared" si="14"/>
        <v>617.12593240655792</v>
      </c>
      <c r="CY41" s="60">
        <f ca="1">AVERAGE(OFFSET($CX$3,0,0,'Données projet'!$E$13+1,1))-AVERAGE(OFFSET($H$3,0,0,'Données projet'!$E$13+1,1))</f>
        <v>329.68364686090933</v>
      </c>
      <c r="CZ41" s="60">
        <f t="shared" si="42"/>
        <v>302.54354650449721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14.6</v>
      </c>
      <c r="DO41" s="13">
        <f>IF('Données projet'!$A$166&gt;35,DO40+DN41-DW40,IF(A41&lt;'Données projet'!$A$166,$DL$205^A41,IF(A41='Données projet'!$A$166,'Données projet'!$B$166,DO40+DN41-DW40)))</f>
        <v>237.79999999999993</v>
      </c>
      <c r="DP41" s="18">
        <f>DO41*VLOOKUP('Données projet'!$B$14,Paramètres!$A$1:$I$89,3,0)*VLOOKUP('Données projet'!$B$14,Paramètres!$A$1:$I$89,5,0)</f>
        <v>111.29039999999998</v>
      </c>
      <c r="DQ41" s="14">
        <f t="shared" si="43"/>
        <v>29.634806205918217</v>
      </c>
      <c r="DR41" s="22">
        <f t="shared" si="16"/>
        <v>245.44473414197418</v>
      </c>
      <c r="DS41" s="60">
        <f t="shared" si="17"/>
        <v>538.77806747530747</v>
      </c>
      <c r="DT41" s="60">
        <f ca="1">AVERAGE(OFFSET($DS$3,0,0,'Données projet'!$E$14+1,1))-AVERAGE(OFFSET($H$3,0,0,'Données projet'!$E$14+1,1))</f>
        <v>399.92909819003523</v>
      </c>
      <c r="DU41" s="60">
        <f t="shared" si="44"/>
        <v>163.7053537268381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5.4</v>
      </c>
      <c r="EJ41" s="13">
        <f>IF('Données projet'!$A$192&gt;35,EJ40+EI41-ER40,IF(A41&lt;'Données projet'!$A$192,$EG$205^A41,IF(A41='Données projet'!$A$192,'Données projet'!$B$192,EJ40+EI41-ER40)))</f>
        <v>82.2</v>
      </c>
      <c r="EK41" s="18">
        <f>EJ41*VLOOKUP('Données projet'!$B$15,Paramètres!$A$1:$I$89,3,0)*VLOOKUP('Données projet'!$B$15,Paramètres!$A$1:$I$89,5,0)</f>
        <v>83.350800000000007</v>
      </c>
      <c r="EL41" s="14">
        <f t="shared" si="45"/>
        <v>22.954505421678146</v>
      </c>
      <c r="EM41" s="22">
        <f t="shared" si="19"/>
        <v>185.14840694275611</v>
      </c>
      <c r="EN41" s="60">
        <f t="shared" si="20"/>
        <v>478.48174027608945</v>
      </c>
      <c r="EO41" s="60">
        <f ca="1">AVERAGE(OFFSET($EN$3,0,0,'Données projet'!$E$15+1,1))-AVERAGE(OFFSET($H$3,0,0,'Données projet'!$E$15+1,1))</f>
        <v>360.49030729679129</v>
      </c>
      <c r="EP41" s="60">
        <f t="shared" si="46"/>
        <v>159.6134369231965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7.580000000000001</v>
      </c>
      <c r="FE41" s="13">
        <f>IF('Données projet'!$A$218&gt;35,FE40+FD41-FM40,IF(A41&lt;'Données projet'!$A$218,$FB$205^A41,IF(A41='Données projet'!$A$218,'Données projet'!$B$218,FE40+FD41-FM40)))</f>
        <v>137.84000000000006</v>
      </c>
      <c r="FF41" s="18">
        <f>FE41*VLOOKUP('Données projet'!$B$16,Paramètres!$A$1:$I$89,3,0)*VLOOKUP('Données projet'!$B$16,Paramètres!$A$1:$I$89,5,0)</f>
        <v>120.41702400000007</v>
      </c>
      <c r="FG41" s="14">
        <f t="shared" si="47"/>
        <v>31.772243646916021</v>
      </c>
      <c r="FH41" s="22">
        <f t="shared" si="22"/>
        <v>265.06297448504552</v>
      </c>
      <c r="FI41" s="60">
        <f t="shared" si="23"/>
        <v>558.39630781837877</v>
      </c>
      <c r="FJ41" s="60">
        <f ca="1">AVERAGE(OFFSET($FI$3,0,0,'Données projet'!$E$16+1,1))-AVERAGE(OFFSET($H$3,0,0,'Données projet'!$E$16+1,1))</f>
        <v>274.38315511766132</v>
      </c>
      <c r="FK41" s="60">
        <f t="shared" si="48"/>
        <v>255.96663040027175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4.8717948717948705</v>
      </c>
      <c r="FZ41" s="13">
        <f>IF('Données projet'!$A$244&gt;35,FZ40+FY41-GH40,IF(A41&lt;'Données projet'!$A$244,$FW$205^A41,IF(A41='Données projet'!$A$244,'Données projet'!$B$244,FZ40+FY41-GH40)))</f>
        <v>96.025641025640994</v>
      </c>
      <c r="GA41" s="18">
        <f>FZ41*VLOOKUP('Données projet'!$B$17,Paramètres!$A$1:$I$89,3,0)*VLOOKUP('Données projet'!$B$17,Paramètres!$A$1:$I$89,5,0)</f>
        <v>91.377999999999972</v>
      </c>
      <c r="GB41" s="14">
        <f t="shared" si="49"/>
        <v>24.897270934837845</v>
      </c>
      <c r="GC41" s="22">
        <f t="shared" si="25"/>
        <v>202.51276354484253</v>
      </c>
      <c r="GD41" s="60">
        <f t="shared" si="26"/>
        <v>495.84609687817584</v>
      </c>
      <c r="GE41" s="60">
        <f ca="1">AVERAGE(OFFSET($GD$3,0,0,'Données projet'!$E$17+1,1))-AVERAGE(OFFSET($H$3,0,0,'Données projet'!$E$17+1,1))</f>
        <v>302.15505558308411</v>
      </c>
      <c r="GF41" s="60">
        <f t="shared" si="50"/>
        <v>197.15142751137051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617.93977141159837</v>
      </c>
      <c r="S42" s="60">
        <f ca="1">AVERAGE(OFFSET($R$3,0,0,'Données projet'!$E$9+1,1))-AVERAGE(OFFSET($H$3,0,0,'Données projet'!$E$9+1,1))</f>
        <v>510.5342913385627</v>
      </c>
      <c r="T42" s="60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174.28571428571422</v>
      </c>
      <c r="AJ42" s="14">
        <f>AI42*VLOOKUP('Données projet'!$B$10,Paramètres!$A$1:$I$89,3,0)*VLOOKUP('Données projet'!$B$10,Paramètres!$A$1:$I$89,5,0)</f>
        <v>135.94285714285709</v>
      </c>
      <c r="AK42" s="14">
        <f t="shared" si="35"/>
        <v>35.365986273808367</v>
      </c>
      <c r="AL42" s="22">
        <f t="shared" si="4"/>
        <v>298.36290228402567</v>
      </c>
      <c r="AM42" s="60">
        <f t="shared" si="5"/>
        <v>591.69623561735898</v>
      </c>
      <c r="AN42" s="60">
        <f ca="1">AVERAGE(OFFSET($AM$3,0,0,'Données projet'!$E$10+1,1))-AVERAGE(OFFSET($H$3,0,0,'Données projet'!$E$10+1,1))</f>
        <v>289.19475369871481</v>
      </c>
      <c r="AO42" s="60">
        <f t="shared" si="36"/>
        <v>283.48738729114024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5.7692307692307683</v>
      </c>
      <c r="BD42" s="13">
        <f>IF('Données projet'!$A$88&gt;35,BD41+BC42-BL41,IF(A42&lt;'Données projet'!$A$88,$BA$205^A42,IF(A42='Données projet'!$A$88,'Données projet'!$B$88,BD41+BC42-BL41)))</f>
        <v>118.58974358974363</v>
      </c>
      <c r="BE42" s="14">
        <f>BD42*VLOOKUP('Données projet'!$B$11,Paramètres!$A$1:$I$89,3,0)*VLOOKUP('Données projet'!$B$11,Paramètres!$A$1:$I$89,5,0)</f>
        <v>79.550000000000026</v>
      </c>
      <c r="BF42" s="14">
        <f t="shared" si="37"/>
        <v>22.027120693421153</v>
      </c>
      <c r="BG42" s="22">
        <f t="shared" si="7"/>
        <v>176.91348520770853</v>
      </c>
      <c r="BH42" s="60">
        <f t="shared" si="8"/>
        <v>470.24681854104188</v>
      </c>
      <c r="BI42" s="60">
        <f ca="1">AVERAGE(OFFSET($BH$3,0,0,'Données projet'!$E$11+1,1))-AVERAGE(OFFSET($H$3,0,0,'Données projet'!$E$11+1,1))</f>
        <v>243.09463198616982</v>
      </c>
      <c r="BJ42" s="60">
        <f t="shared" si="38"/>
        <v>171.50445439470928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158.42736000000005</v>
      </c>
      <c r="CA42" s="14">
        <f t="shared" si="39"/>
        <v>40.487598405868248</v>
      </c>
      <c r="CB42" s="22">
        <f t="shared" si="10"/>
        <v>346.44355255688725</v>
      </c>
      <c r="CC42" s="60">
        <f t="shared" si="11"/>
        <v>639.77688589022057</v>
      </c>
      <c r="CD42" s="60">
        <f ca="1">AVERAGE(OFFSET($CC$3,0,0,'Données projet'!$E$12+1,1))-AVERAGE(OFFSET($H$3,0,0,'Données projet'!$E$12+1,1))</f>
        <v>542.70639622812973</v>
      </c>
      <c r="CE42" s="60">
        <f t="shared" si="40"/>
        <v>294.45557293177131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18.399999999999999</v>
      </c>
      <c r="CT42" s="13">
        <f>IF('Données projet'!$A$140&gt;35,CT41+CS42-DB41,IF(A42&lt;'Données projet'!$A$140,$CQ$205^A42,IF(A42='Données projet'!$A$140,'Données projet'!$B$140,CT41+CS42-DB41)))</f>
        <v>265.59999999999985</v>
      </c>
      <c r="CU42" s="18">
        <f>CT42*VLOOKUP('Données projet'!$B$13,Paramètres!$A$1:$I$89,3,0)*VLOOKUP('Données projet'!$B$13,Paramètres!$A$1:$I$89,5,0)</f>
        <v>158.82879999999992</v>
      </c>
      <c r="CV42" s="14">
        <f t="shared" si="41"/>
        <v>40.578235128063113</v>
      </c>
      <c r="CW42" s="22">
        <f t="shared" si="13"/>
        <v>347.30058618137645</v>
      </c>
      <c r="CX42" s="60">
        <f t="shared" si="14"/>
        <v>640.63391951470976</v>
      </c>
      <c r="CY42" s="60">
        <f ca="1">AVERAGE(OFFSET($CX$3,0,0,'Données projet'!$E$13+1,1))-AVERAGE(OFFSET($H$3,0,0,'Données projet'!$E$13+1,1))</f>
        <v>329.68364686090933</v>
      </c>
      <c r="CZ42" s="60">
        <f t="shared" si="42"/>
        <v>302.54354650449721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14.6</v>
      </c>
      <c r="DO42" s="13">
        <f>IF('Données projet'!$A$166&gt;35,DO41+DN42-DW41,IF(A42&lt;'Données projet'!$A$166,$DL$205^A42,IF(A42='Données projet'!$A$166,'Données projet'!$B$166,DO41+DN42-DW41)))</f>
        <v>252.39999999999992</v>
      </c>
      <c r="DP42" s="18">
        <f>DO42*VLOOKUP('Données projet'!$B$14,Paramètres!$A$1:$I$89,3,0)*VLOOKUP('Données projet'!$B$14,Paramètres!$A$1:$I$89,5,0)</f>
        <v>118.12319999999995</v>
      </c>
      <c r="DQ42" s="14">
        <f t="shared" si="43"/>
        <v>31.236865730893584</v>
      </c>
      <c r="DR42" s="22">
        <f t="shared" si="16"/>
        <v>260.13544781463958</v>
      </c>
      <c r="DS42" s="60">
        <f t="shared" si="17"/>
        <v>553.46878114797289</v>
      </c>
      <c r="DT42" s="60">
        <f ca="1">AVERAGE(OFFSET($DS$3,0,0,'Données projet'!$E$14+1,1))-AVERAGE(OFFSET($H$3,0,0,'Données projet'!$E$14+1,1))</f>
        <v>399.92909819003523</v>
      </c>
      <c r="DU42" s="60">
        <f t="shared" si="44"/>
        <v>163.7053537268381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5.4</v>
      </c>
      <c r="EJ42" s="13">
        <f>IF('Données projet'!$A$192&gt;35,EJ41+EI42-ER41,IF(A42&lt;'Données projet'!$A$192,$EG$205^A42,IF(A42='Données projet'!$A$192,'Données projet'!$B$192,EJ41+EI42-ER41)))</f>
        <v>87.600000000000009</v>
      </c>
      <c r="EK42" s="18">
        <f>EJ42*VLOOKUP('Données projet'!$B$15,Paramètres!$A$1:$I$89,3,0)*VLOOKUP('Données projet'!$B$15,Paramètres!$A$1:$I$89,5,0)</f>
        <v>88.826400000000007</v>
      </c>
      <c r="EL42" s="14">
        <f t="shared" si="45"/>
        <v>24.28196507443278</v>
      </c>
      <c r="EM42" s="22">
        <f t="shared" si="19"/>
        <v>196.99706917130376</v>
      </c>
      <c r="EN42" s="60">
        <f t="shared" si="20"/>
        <v>490.33040250463705</v>
      </c>
      <c r="EO42" s="60">
        <f ca="1">AVERAGE(OFFSET($EN$3,0,0,'Données projet'!$E$15+1,1))-AVERAGE(OFFSET($H$3,0,0,'Données projet'!$E$15+1,1))</f>
        <v>360.49030729679129</v>
      </c>
      <c r="EP42" s="60">
        <f t="shared" si="46"/>
        <v>159.6134369231965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7.580000000000001</v>
      </c>
      <c r="FE42" s="13">
        <f>IF('Données projet'!$A$218&gt;35,FE41+FD42-FM41,IF(A42&lt;'Données projet'!$A$218,$FB$205^A42,IF(A42='Données projet'!$A$218,'Données projet'!$B$218,FE41+FD42-FM41)))</f>
        <v>145.42000000000007</v>
      </c>
      <c r="FF42" s="18">
        <f>FE42*VLOOKUP('Données projet'!$B$16,Paramètres!$A$1:$I$89,3,0)*VLOOKUP('Données projet'!$B$16,Paramètres!$A$1:$I$89,5,0)</f>
        <v>127.03891200000008</v>
      </c>
      <c r="FG42" s="14">
        <f t="shared" si="47"/>
        <v>33.311224011655895</v>
      </c>
      <c r="FH42" s="22">
        <f t="shared" si="22"/>
        <v>279.27648688696752</v>
      </c>
      <c r="FI42" s="60">
        <f t="shared" si="23"/>
        <v>572.60982022030089</v>
      </c>
      <c r="FJ42" s="60">
        <f ca="1">AVERAGE(OFFSET($FI$3,0,0,'Données projet'!$E$16+1,1))-AVERAGE(OFFSET($H$3,0,0,'Données projet'!$E$16+1,1))</f>
        <v>274.38315511766132</v>
      </c>
      <c r="FK42" s="60">
        <f t="shared" si="48"/>
        <v>255.96663040027175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4.8717948717948705</v>
      </c>
      <c r="FZ42" s="13">
        <f>IF('Données projet'!$A$244&gt;35,FZ41+FY42-GH41,IF(A42&lt;'Données projet'!$A$244,$FW$205^A42,IF(A42='Données projet'!$A$244,'Données projet'!$B$244,FZ41+FY42-GH41)))</f>
        <v>100.89743589743587</v>
      </c>
      <c r="GA42" s="18">
        <f>FZ42*VLOOKUP('Données projet'!$B$17,Paramètres!$A$1:$I$89,3,0)*VLOOKUP('Données projet'!$B$17,Paramètres!$A$1:$I$89,5,0)</f>
        <v>96.013999999999982</v>
      </c>
      <c r="GB42" s="14">
        <f t="shared" si="49"/>
        <v>26.010151676684245</v>
      </c>
      <c r="GC42" s="22">
        <f t="shared" si="25"/>
        <v>212.52539750355837</v>
      </c>
      <c r="GD42" s="60">
        <f t="shared" si="26"/>
        <v>505.85873083689171</v>
      </c>
      <c r="GE42" s="60">
        <f ca="1">AVERAGE(OFFSET($GD$3,0,0,'Données projet'!$E$17+1,1))-AVERAGE(OFFSET($H$3,0,0,'Données projet'!$E$17+1,1))</f>
        <v>302.15505558308411</v>
      </c>
      <c r="GF42" s="60">
        <f t="shared" si="50"/>
        <v>197.15142751137051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639.59037499870374</v>
      </c>
      <c r="S43" s="60">
        <f ca="1">AVERAGE(OFFSET($R$3,0,0,'Données projet'!$E$9+1,1))-AVERAGE(OFFSET($H$3,0,0,'Données projet'!$E$9+1,1))</f>
        <v>510.5342913385627</v>
      </c>
      <c r="T43" s="60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185.42857142857136</v>
      </c>
      <c r="AJ43" s="14">
        <f>AI43*VLOOKUP('Données projet'!$B$10,Paramètres!$A$1:$I$89,3,0)*VLOOKUP('Données projet'!$B$10,Paramètres!$A$1:$I$89,5,0)</f>
        <v>144.63428571428565</v>
      </c>
      <c r="AK43" s="14">
        <f t="shared" si="35"/>
        <v>37.356634728420524</v>
      </c>
      <c r="AL43" s="22">
        <f t="shared" si="4"/>
        <v>316.96751977104657</v>
      </c>
      <c r="AM43" s="60">
        <f t="shared" si="5"/>
        <v>610.30085310437994</v>
      </c>
      <c r="AN43" s="60">
        <f ca="1">AVERAGE(OFFSET($AM$3,0,0,'Données projet'!$E$10+1,1))-AVERAGE(OFFSET($H$3,0,0,'Données projet'!$E$10+1,1))</f>
        <v>289.19475369871481</v>
      </c>
      <c r="AO43" s="60">
        <f t="shared" si="36"/>
        <v>283.48738729114024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124.35897435897435</v>
      </c>
      <c r="BB43" s="13">
        <f>VLOOKUP(A43,'Données projet'!$A$87:$I$107,9,0)</f>
        <v>5.7692307692307683</v>
      </c>
      <c r="BC43" s="13">
        <f t="array" ref="BC43">INDEX(BB:BB,MIN(IF(ISNUMBER(BB43:BB239),ROW(BB43:BB239),"")))</f>
        <v>5.7692307692307683</v>
      </c>
      <c r="BD43" s="13">
        <f>IF('Données projet'!$A$88&gt;35,BD42+BC43-BL42,IF(A43&lt;'Données projet'!$A$88,$BA$205^A43,IF(A43='Données projet'!$A$88,'Données projet'!$B$88,BD42+BC43-BL42)))</f>
        <v>124.35897435897441</v>
      </c>
      <c r="BE43" s="14">
        <f>BD43*VLOOKUP('Données projet'!$B$11,Paramètres!$A$1:$I$89,3,0)*VLOOKUP('Données projet'!$B$11,Paramètres!$A$1:$I$89,5,0)</f>
        <v>83.42000000000003</v>
      </c>
      <c r="BF43" s="14">
        <f t="shared" si="37"/>
        <v>22.971343750654679</v>
      </c>
      <c r="BG43" s="22">
        <f t="shared" si="7"/>
        <v>185.2982570323903</v>
      </c>
      <c r="BH43" s="60">
        <f t="shared" si="8"/>
        <v>478.63159036572358</v>
      </c>
      <c r="BI43" s="60">
        <f ca="1">AVERAGE(OFFSET($BH$3,0,0,'Données projet'!$E$11+1,1))-AVERAGE(OFFSET($H$3,0,0,'Données projet'!$E$11+1,1))</f>
        <v>243.09463198616982</v>
      </c>
      <c r="BJ43" s="60">
        <f t="shared" si="38"/>
        <v>171.50445439470928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0">
        <f t="shared" si="11"/>
        <v>662.88756203782964</v>
      </c>
      <c r="CD43" s="60">
        <f ca="1">AVERAGE(OFFSET($CC$3,0,0,'Données projet'!$E$12+1,1))-AVERAGE(OFFSET($H$3,0,0,'Données projet'!$E$12+1,1))</f>
        <v>542.70639622812973</v>
      </c>
      <c r="CE43" s="60">
        <f t="shared" si="40"/>
        <v>294.45557293177131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284</v>
      </c>
      <c r="CR43" s="13">
        <f>VLOOKUP(A43,'Données projet'!$A$139:$I$159,9,0)</f>
        <v>18.399999999999999</v>
      </c>
      <c r="CS43" s="13">
        <f t="array" ref="CS43">INDEX(CR:CR,MIN(IF(ISNUMBER(CR43:CR239),ROW(CR43:CR239),"")))</f>
        <v>18.399999999999999</v>
      </c>
      <c r="CT43" s="13">
        <f>IF('Données projet'!$A$140&gt;35,CT42+CS43-DB42,IF(A43&lt;'Données projet'!$A$140,$CQ$205^A43,IF(A43='Données projet'!$A$140,'Données projet'!$B$140,CT42+CS43-DB42)))</f>
        <v>283.99999999999983</v>
      </c>
      <c r="CU43" s="18">
        <f>CT43*VLOOKUP('Données projet'!$B$13,Paramètres!$A$1:$I$89,3,0)*VLOOKUP('Données projet'!$B$13,Paramètres!$A$1:$I$89,5,0)</f>
        <v>169.83199999999991</v>
      </c>
      <c r="CV43" s="14">
        <f t="shared" si="41"/>
        <v>43.052395009050429</v>
      </c>
      <c r="CW43" s="22">
        <f t="shared" si="13"/>
        <v>370.77365464076269</v>
      </c>
      <c r="CX43" s="60">
        <f t="shared" si="14"/>
        <v>664.106987974096</v>
      </c>
      <c r="CY43" s="60">
        <f ca="1">AVERAGE(OFFSET($CX$3,0,0,'Données projet'!$E$13+1,1))-AVERAGE(OFFSET($H$3,0,0,'Données projet'!$E$13+1,1))</f>
        <v>329.68364686090933</v>
      </c>
      <c r="CZ43" s="60">
        <f t="shared" si="42"/>
        <v>302.54354650449721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267</v>
      </c>
      <c r="DM43" s="13">
        <f>VLOOKUP(A43,'Données projet'!$A$165:$I$185,9,0)</f>
        <v>14.6</v>
      </c>
      <c r="DN43" s="13">
        <f t="array" ref="DN43">INDEX(DM:DM,MIN(IF(ISNUMBER(DM43:DM239),ROW(DM43:DM239),"")))</f>
        <v>14.6</v>
      </c>
      <c r="DO43" s="13">
        <f>IF('Données projet'!$A$166&gt;35,DO42+DN43-DW42,IF(A43&lt;'Données projet'!$A$166,$DL$205^A43,IF(A43='Données projet'!$A$166,'Données projet'!$B$166,DO42+DN43-DW42)))</f>
        <v>266.99999999999994</v>
      </c>
      <c r="DP43" s="18">
        <f>DO43*VLOOKUP('Données projet'!$B$14,Paramètres!$A$1:$I$89,3,0)*VLOOKUP('Données projet'!$B$14,Paramètres!$A$1:$I$89,5,0)</f>
        <v>124.95599999999997</v>
      </c>
      <c r="DQ43" s="14">
        <f t="shared" si="43"/>
        <v>32.828168295117194</v>
      </c>
      <c r="DR43" s="22">
        <f t="shared" si="16"/>
        <v>274.80742644732908</v>
      </c>
      <c r="DS43" s="60">
        <f t="shared" si="17"/>
        <v>568.14075978066239</v>
      </c>
      <c r="DT43" s="60">
        <f ca="1">AVERAGE(OFFSET($DS$3,0,0,'Données projet'!$E$14+1,1))-AVERAGE(OFFSET($H$3,0,0,'Données projet'!$E$14+1,1))</f>
        <v>399.92909819003523</v>
      </c>
      <c r="DU43" s="60">
        <f t="shared" si="44"/>
        <v>163.7053537268381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91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93</v>
      </c>
      <c r="EH43" s="13">
        <f>VLOOKUP(A43,'Données projet'!$A$191:$I$211,9,0)</f>
        <v>5.4</v>
      </c>
      <c r="EI43" s="13">
        <f t="array" ref="EI43">INDEX(EH:EH,MIN(IF(ISNUMBER(EH43:EH239),ROW(EH43:EH239),"")))</f>
        <v>5.4</v>
      </c>
      <c r="EJ43" s="13">
        <f>IF('Données projet'!$A$192&gt;35,EJ42+EI43-ER42,IF(A43&lt;'Données projet'!$A$192,$EG$205^A43,IF(A43='Données projet'!$A$192,'Données projet'!$B$192,EJ42+EI43-ER42)))</f>
        <v>93.000000000000014</v>
      </c>
      <c r="EK43" s="18">
        <f>EJ43*VLOOKUP('Données projet'!$B$15,Paramètres!$A$1:$I$89,3,0)*VLOOKUP('Données projet'!$B$15,Paramètres!$A$1:$I$89,5,0)</f>
        <v>94.302000000000021</v>
      </c>
      <c r="EL43" s="14">
        <f t="shared" si="45"/>
        <v>25.599927492506424</v>
      </c>
      <c r="EM43" s="22">
        <f t="shared" si="19"/>
        <v>208.82919038278203</v>
      </c>
      <c r="EN43" s="60">
        <f t="shared" si="20"/>
        <v>502.16252371611534</v>
      </c>
      <c r="EO43" s="60">
        <f ca="1">AVERAGE(OFFSET($EN$3,0,0,'Données projet'!$E$15+1,1))-AVERAGE(OFFSET($H$3,0,0,'Données projet'!$E$15+1,1))</f>
        <v>360.49030729679129</v>
      </c>
      <c r="EP43" s="60">
        <f t="shared" si="46"/>
        <v>159.6134369231965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153</v>
      </c>
      <c r="FC43" s="13">
        <f>VLOOKUP(A43,'Données projet'!$A$217:$I$237,9,0)</f>
        <v>7.580000000000001</v>
      </c>
      <c r="FD43" s="13">
        <f t="array" ref="FD43">INDEX(FC:FC,MIN(IF(ISNUMBER(FC43:FC239),ROW(FC43:FC239),"")))</f>
        <v>7.580000000000001</v>
      </c>
      <c r="FE43" s="13">
        <f>IF('Données projet'!$A$218&gt;35,FE42+FD43-FM42,IF(A43&lt;'Données projet'!$A$218,$FB$205^A43,IF(A43='Données projet'!$A$218,'Données projet'!$B$218,FE42+FD43-FM42)))</f>
        <v>153.00000000000009</v>
      </c>
      <c r="FF43" s="18">
        <f>FE43*VLOOKUP('Données projet'!$B$16,Paramètres!$A$1:$I$89,3,0)*VLOOKUP('Données projet'!$B$16,Paramètres!$A$1:$I$89,5,0)</f>
        <v>133.66080000000008</v>
      </c>
      <c r="FG43" s="14">
        <f t="shared" si="47"/>
        <v>34.840890682716747</v>
      </c>
      <c r="FH43" s="22">
        <f t="shared" si="22"/>
        <v>293.47377793906509</v>
      </c>
      <c r="FI43" s="60">
        <f t="shared" si="23"/>
        <v>586.8071112723984</v>
      </c>
      <c r="FJ43" s="60">
        <f ca="1">AVERAGE(OFFSET($FI$3,0,0,'Données projet'!$E$16+1,1))-AVERAGE(OFFSET($H$3,0,0,'Données projet'!$E$16+1,1))</f>
        <v>274.38315511766132</v>
      </c>
      <c r="FK43" s="60">
        <f t="shared" si="48"/>
        <v>255.96663040027175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105.76923076923076</v>
      </c>
      <c r="FX43" s="13">
        <f>VLOOKUP(A43,'Données projet'!$A$243:$I$263,9,0)</f>
        <v>4.8717948717948705</v>
      </c>
      <c r="FY43" s="13">
        <f t="array" ref="FY43">INDEX(FX:FX,MIN(IF(ISNUMBER(FX43:FX239),ROW(FX43:FX239),"")))</f>
        <v>4.8717948717948705</v>
      </c>
      <c r="FZ43" s="13">
        <f>IF('Données projet'!$A$244&gt;35,FZ42+FY43-GH42,IF(A43&lt;'Données projet'!$A$244,$FW$205^A43,IF(A43='Données projet'!$A$244,'Données projet'!$B$244,FZ42+FY43-GH42)))</f>
        <v>105.76923076923075</v>
      </c>
      <c r="GA43" s="18">
        <f>FZ43*VLOOKUP('Données projet'!$B$17,Paramètres!$A$1:$I$89,3,0)*VLOOKUP('Données projet'!$B$17,Paramètres!$A$1:$I$89,5,0)</f>
        <v>100.64999999999999</v>
      </c>
      <c r="GB43" s="14">
        <f t="shared" si="49"/>
        <v>27.116792645191733</v>
      </c>
      <c r="GC43" s="22">
        <f t="shared" si="25"/>
        <v>222.52716385704227</v>
      </c>
      <c r="GD43" s="60">
        <f t="shared" si="26"/>
        <v>515.86049719037555</v>
      </c>
      <c r="GE43" s="60">
        <f ca="1">AVERAGE(OFFSET($GD$3,0,0,'Données projet'!$E$17+1,1))-AVERAGE(OFFSET($H$3,0,0,'Données projet'!$E$17+1,1))</f>
        <v>302.15505558308411</v>
      </c>
      <c r="GF43" s="60">
        <f t="shared" si="50"/>
        <v>197.15142751137051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661.59709205070442</v>
      </c>
      <c r="S44" s="60">
        <f ca="1">AVERAGE(OFFSET($R$3,0,0,'Données projet'!$E$9+1,1))-AVERAGE(OFFSET($H$3,0,0,'Données projet'!$E$9+1,1))</f>
        <v>510.5342913385627</v>
      </c>
      <c r="T44" s="60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</v>
      </c>
      <c r="AJ44" s="14">
        <f>AI44*VLOOKUP('Données projet'!$B$10,Paramètres!$A$1:$I$89,3,0)*VLOOKUP('Données projet'!$B$10,Paramètres!$A$1:$I$89,5,0)</f>
        <v>153.32571428571424</v>
      </c>
      <c r="AK44" s="14">
        <f t="shared" si="35"/>
        <v>39.333398837614155</v>
      </c>
      <c r="AL44" s="22">
        <f t="shared" si="4"/>
        <v>335.5479553564636</v>
      </c>
      <c r="AM44" s="60">
        <f t="shared" si="5"/>
        <v>628.88128868979697</v>
      </c>
      <c r="AN44" s="60">
        <f ca="1">AVERAGE(OFFSET($AM$3,0,0,'Données projet'!$E$10+1,1))-AVERAGE(OFFSET($H$3,0,0,'Données projet'!$E$10+1,1))</f>
        <v>289.19475369871481</v>
      </c>
      <c r="AO44" s="60">
        <f t="shared" si="36"/>
        <v>283.48738729114024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5.512820512820511</v>
      </c>
      <c r="BD44" s="13">
        <f>IF('Données projet'!$A$88&gt;35,BD43+BC44-BL43,IF(A44&lt;'Données projet'!$A$88,$BA$205^A44,IF(A44='Données projet'!$A$88,'Données projet'!$B$88,BD43+BC44-BL43)))</f>
        <v>129.87179487179492</v>
      </c>
      <c r="BE44" s="14">
        <f>BD44*VLOOKUP('Données projet'!$B$11,Paramètres!$A$1:$I$89,3,0)*VLOOKUP('Données projet'!$B$11,Paramètres!$A$1:$I$89,5,0)</f>
        <v>87.118000000000038</v>
      </c>
      <c r="BF44" s="14">
        <f t="shared" si="37"/>
        <v>23.868844893350399</v>
      </c>
      <c r="BG44" s="22">
        <f t="shared" si="7"/>
        <v>193.302088189252</v>
      </c>
      <c r="BH44" s="60">
        <f t="shared" si="8"/>
        <v>486.63542152258532</v>
      </c>
      <c r="BI44" s="60">
        <f ca="1">AVERAGE(OFFSET($BH$3,0,0,'Données projet'!$E$11+1,1))-AVERAGE(OFFSET($H$3,0,0,'Données projet'!$E$11+1,1))</f>
        <v>243.09463198616982</v>
      </c>
      <c r="BJ44" s="60">
        <f t="shared" si="38"/>
        <v>171.50445439470928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180.28608000000006</v>
      </c>
      <c r="CA44" s="14">
        <f t="shared" si="39"/>
        <v>45.38582781198636</v>
      </c>
      <c r="CB44" s="22">
        <f t="shared" si="10"/>
        <v>393.04523943920964</v>
      </c>
      <c r="CC44" s="60">
        <f t="shared" si="11"/>
        <v>686.37857277254295</v>
      </c>
      <c r="CD44" s="60">
        <f ca="1">AVERAGE(OFFSET($CC$3,0,0,'Données projet'!$E$12+1,1))-AVERAGE(OFFSET($H$3,0,0,'Données projet'!$E$12+1,1))</f>
        <v>542.70639622812973</v>
      </c>
      <c r="CE44" s="60">
        <f t="shared" si="40"/>
        <v>294.45557293177131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18.2</v>
      </c>
      <c r="CT44" s="13">
        <f>IF('Données projet'!$A$140&gt;35,CT43+CS44-DB43,IF(A44&lt;'Données projet'!$A$140,$CQ$205^A44,IF(A44='Données projet'!$A$140,'Données projet'!$B$140,CT43+CS44-DB43)))</f>
        <v>302.19999999999982</v>
      </c>
      <c r="CU44" s="18">
        <f>CT44*VLOOKUP('Données projet'!$B$13,Paramètres!$A$1:$I$89,3,0)*VLOOKUP('Données projet'!$B$13,Paramètres!$A$1:$I$89,5,0)</f>
        <v>180.71559999999991</v>
      </c>
      <c r="CV44" s="14">
        <f t="shared" si="41"/>
        <v>45.481357199720172</v>
      </c>
      <c r="CW44" s="22">
        <f t="shared" si="13"/>
        <v>393.95970045617918</v>
      </c>
      <c r="CX44" s="60">
        <f t="shared" si="14"/>
        <v>687.29303378951249</v>
      </c>
      <c r="CY44" s="60">
        <f ca="1">AVERAGE(OFFSET($CX$3,0,0,'Données projet'!$E$13+1,1))-AVERAGE(OFFSET($H$3,0,0,'Données projet'!$E$13+1,1))</f>
        <v>329.68364686090933</v>
      </c>
      <c r="CZ44" s="60">
        <f t="shared" si="42"/>
        <v>302.54354650449721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20.399999999999999</v>
      </c>
      <c r="DO44" s="13">
        <f>IF('Données projet'!$A$166&gt;35,DO43+DN44-DW43,IF(A44&lt;'Données projet'!$A$166,$DL$205^A44,IF(A44='Données projet'!$A$166,'Données projet'!$B$166,DO43+DN44-DW43)))</f>
        <v>196.39999999999992</v>
      </c>
      <c r="DP44" s="18">
        <f>DO44*VLOOKUP('Données projet'!$B$14,Paramètres!$A$1:$I$89,3,0)*VLOOKUP('Données projet'!$B$14,Paramètres!$A$1:$I$89,5,0)</f>
        <v>91.915199999999956</v>
      </c>
      <c r="DQ44" s="14">
        <f t="shared" si="43"/>
        <v>25.026557534351902</v>
      </c>
      <c r="DR44" s="22">
        <f t="shared" si="16"/>
        <v>203.67356103899616</v>
      </c>
      <c r="DS44" s="60">
        <f t="shared" si="17"/>
        <v>497.0068943723295</v>
      </c>
      <c r="DT44" s="60">
        <f ca="1">AVERAGE(OFFSET($DS$3,0,0,'Données projet'!$E$14+1,1))-AVERAGE(OFFSET($H$3,0,0,'Données projet'!$E$14+1,1))</f>
        <v>399.92909819003523</v>
      </c>
      <c r="DU44" s="60">
        <f t="shared" si="44"/>
        <v>163.7053537268381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5.6</v>
      </c>
      <c r="EJ44" s="13">
        <f>IF('Données projet'!$A$192&gt;35,EJ43+EI44-ER43,IF(A44&lt;'Données projet'!$A$192,$EG$205^A44,IF(A44='Données projet'!$A$192,'Données projet'!$B$192,EJ43+EI44-ER43)))</f>
        <v>98.600000000000009</v>
      </c>
      <c r="EK44" s="18">
        <f>EJ44*VLOOKUP('Données projet'!$B$15,Paramètres!$A$1:$I$89,3,0)*VLOOKUP('Données projet'!$B$15,Paramètres!$A$1:$I$89,5,0)</f>
        <v>99.980400000000003</v>
      </c>
      <c r="EL44" s="14">
        <f t="shared" si="45"/>
        <v>26.957328065359373</v>
      </c>
      <c r="EM44" s="22">
        <f t="shared" si="19"/>
        <v>221.08320971383424</v>
      </c>
      <c r="EN44" s="60">
        <f t="shared" si="20"/>
        <v>514.41654304716758</v>
      </c>
      <c r="EO44" s="60">
        <f ca="1">AVERAGE(OFFSET($EN$3,0,0,'Données projet'!$E$15+1,1))-AVERAGE(OFFSET($H$3,0,0,'Données projet'!$E$15+1,1))</f>
        <v>360.49030729679129</v>
      </c>
      <c r="EP44" s="60">
        <f t="shared" si="46"/>
        <v>159.6134369231965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6.5200000000000049</v>
      </c>
      <c r="FE44" s="13">
        <f>IF('Données projet'!$A$218&gt;35,FE43+FD44-FM43,IF(A44&lt;'Données projet'!$A$218,$FB$205^A44,IF(A44='Données projet'!$A$218,'Données projet'!$B$218,FE43+FD44-FM43)))</f>
        <v>159.5200000000001</v>
      </c>
      <c r="FF44" s="18">
        <f>FE44*VLOOKUP('Données projet'!$B$16,Paramètres!$A$1:$I$89,3,0)*VLOOKUP('Données projet'!$B$16,Paramètres!$A$1:$I$89,5,0)</f>
        <v>139.35667200000012</v>
      </c>
      <c r="FG44" s="14">
        <f t="shared" si="47"/>
        <v>36.149588601843064</v>
      </c>
      <c r="FH44" s="22">
        <f t="shared" si="22"/>
        <v>305.67340388154349</v>
      </c>
      <c r="FI44" s="60">
        <f t="shared" si="23"/>
        <v>599.00673721487681</v>
      </c>
      <c r="FJ44" s="60">
        <f ca="1">AVERAGE(OFFSET($FI$3,0,0,'Données projet'!$E$16+1,1))-AVERAGE(OFFSET($H$3,0,0,'Données projet'!$E$16+1,1))</f>
        <v>274.38315511766132</v>
      </c>
      <c r="FK44" s="60">
        <f t="shared" si="48"/>
        <v>255.96663040027175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4.6153846153846159</v>
      </c>
      <c r="FZ44" s="13">
        <f>IF('Données projet'!$A$244&gt;35,FZ43+FY44-GH43,IF(A44&lt;'Données projet'!$A$244,$FW$205^A44,IF(A44='Données projet'!$A$244,'Données projet'!$B$244,FZ43+FY44-GH43)))</f>
        <v>110.38461538461536</v>
      </c>
      <c r="GA44" s="18">
        <f>FZ44*VLOOKUP('Données projet'!$B$17,Paramètres!$A$1:$I$89,3,0)*VLOOKUP('Données projet'!$B$17,Paramètres!$A$1:$I$89,5,0)</f>
        <v>105.04199999999997</v>
      </c>
      <c r="GB44" s="14">
        <f t="shared" si="49"/>
        <v>28.159724130227062</v>
      </c>
      <c r="GC44" s="22">
        <f t="shared" si="25"/>
        <v>231.99300286014542</v>
      </c>
      <c r="GD44" s="60">
        <f t="shared" si="26"/>
        <v>525.32633619347871</v>
      </c>
      <c r="GE44" s="60">
        <f ca="1">AVERAGE(OFFSET($GD$3,0,0,'Données projet'!$E$17+1,1))-AVERAGE(OFFSET($H$3,0,0,'Données projet'!$E$17+1,1))</f>
        <v>302.15505558308411</v>
      </c>
      <c r="GF44" s="60">
        <f t="shared" si="50"/>
        <v>197.15142751137051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683.57511849201842</v>
      </c>
      <c r="S45" s="60">
        <f ca="1">AVERAGE(OFFSET($R$3,0,0,'Données projet'!$E$9+1,1))-AVERAGE(OFFSET($H$3,0,0,'Données projet'!$E$9+1,1))</f>
        <v>510.5342913385627</v>
      </c>
      <c r="T45" s="60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207.71428571428564</v>
      </c>
      <c r="AJ45" s="14">
        <f>AI45*VLOOKUP('Données projet'!$B$10,Paramètres!$A$1:$I$89,3,0)*VLOOKUP('Données projet'!$B$10,Paramètres!$A$1:$I$89,5,0)</f>
        <v>162.0171428571428</v>
      </c>
      <c r="AK45" s="14">
        <f t="shared" si="35"/>
        <v>41.29715533509664</v>
      </c>
      <c r="AL45" s="22">
        <f t="shared" si="4"/>
        <v>354.10573601815037</v>
      </c>
      <c r="AM45" s="60">
        <f t="shared" si="5"/>
        <v>647.43906935148368</v>
      </c>
      <c r="AN45" s="60">
        <f ca="1">AVERAGE(OFFSET($AM$3,0,0,'Données projet'!$E$10+1,1))-AVERAGE(OFFSET($H$3,0,0,'Données projet'!$E$10+1,1))</f>
        <v>289.19475369871481</v>
      </c>
      <c r="AO45" s="60">
        <f t="shared" si="36"/>
        <v>283.48738729114024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5.512820512820511</v>
      </c>
      <c r="BD45" s="13">
        <f>IF('Données projet'!$A$88&gt;35,BD44+BC45-BL44,IF(A45&lt;'Données projet'!$A$88,$BA$205^A45,IF(A45='Données projet'!$A$88,'Données projet'!$B$88,BD44+BC45-BL44)))</f>
        <v>135.38461538461542</v>
      </c>
      <c r="BE45" s="14">
        <f>BD45*VLOOKUP('Données projet'!$B$11,Paramètres!$A$1:$I$89,3,0)*VLOOKUP('Données projet'!$B$11,Paramètres!$A$1:$I$89,5,0)</f>
        <v>90.816000000000031</v>
      </c>
      <c r="BF45" s="14">
        <f t="shared" si="37"/>
        <v>24.761921046194317</v>
      </c>
      <c r="BG45" s="22">
        <f t="shared" si="7"/>
        <v>201.29821248878849</v>
      </c>
      <c r="BH45" s="60">
        <f t="shared" si="8"/>
        <v>494.63154582212178</v>
      </c>
      <c r="BI45" s="60">
        <f ca="1">AVERAGE(OFFSET($BH$3,0,0,'Données projet'!$E$11+1,1))-AVERAGE(OFFSET($H$3,0,0,'Données projet'!$E$11+1,1))</f>
        <v>243.09463198616982</v>
      </c>
      <c r="BJ45" s="60">
        <f t="shared" si="38"/>
        <v>171.50445439470928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191.31216000000003</v>
      </c>
      <c r="CA45" s="14">
        <f t="shared" si="39"/>
        <v>47.829936494057677</v>
      </c>
      <c r="CB45" s="22">
        <f t="shared" si="10"/>
        <v>416.50581806048382</v>
      </c>
      <c r="CC45" s="60">
        <f t="shared" si="11"/>
        <v>709.83915139381713</v>
      </c>
      <c r="CD45" s="60">
        <f ca="1">AVERAGE(OFFSET($CC$3,0,0,'Données projet'!$E$12+1,1))-AVERAGE(OFFSET($H$3,0,0,'Données projet'!$E$12+1,1))</f>
        <v>542.70639622812973</v>
      </c>
      <c r="CE45" s="60">
        <f t="shared" si="40"/>
        <v>294.45557293177131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18.2</v>
      </c>
      <c r="CT45" s="13">
        <f>IF('Données projet'!$A$140&gt;35,CT44+CS45-DB44,IF(A45&lt;'Données projet'!$A$140,$CQ$205^A45,IF(A45='Données projet'!$A$140,'Données projet'!$B$140,CT44+CS45-DB44)))</f>
        <v>320.39999999999981</v>
      </c>
      <c r="CU45" s="18">
        <f>CT45*VLOOKUP('Données projet'!$B$13,Paramètres!$A$1:$I$89,3,0)*VLOOKUP('Données projet'!$B$13,Paramètres!$A$1:$I$89,5,0)</f>
        <v>191.59919999999991</v>
      </c>
      <c r="CV45" s="14">
        <f t="shared" si="41"/>
        <v>47.893340610341816</v>
      </c>
      <c r="CW45" s="22">
        <f t="shared" si="13"/>
        <v>417.11617489634517</v>
      </c>
      <c r="CX45" s="60">
        <f t="shared" si="14"/>
        <v>710.44950822967849</v>
      </c>
      <c r="CY45" s="60">
        <f ca="1">AVERAGE(OFFSET($CX$3,0,0,'Données projet'!$E$13+1,1))-AVERAGE(OFFSET($H$3,0,0,'Données projet'!$E$13+1,1))</f>
        <v>329.68364686090933</v>
      </c>
      <c r="CZ45" s="60">
        <f t="shared" si="42"/>
        <v>302.54354650449721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20.399999999999999</v>
      </c>
      <c r="DO45" s="13">
        <f>IF('Données projet'!$A$166&gt;35,DO44+DN45-DW44,IF(A45&lt;'Données projet'!$A$166,$DL$205^A45,IF(A45='Données projet'!$A$166,'Données projet'!$B$166,DO44+DN45-DW44)))</f>
        <v>216.79999999999993</v>
      </c>
      <c r="DP45" s="18">
        <f>DO45*VLOOKUP('Données projet'!$B$14,Paramètres!$A$1:$I$89,3,0)*VLOOKUP('Données projet'!$B$14,Paramètres!$A$1:$I$89,5,0)</f>
        <v>101.46239999999997</v>
      </c>
      <c r="DQ45" s="14">
        <f t="shared" si="43"/>
        <v>27.310099257465147</v>
      </c>
      <c r="DR45" s="22">
        <f t="shared" si="16"/>
        <v>224.27876954008505</v>
      </c>
      <c r="DS45" s="60">
        <f t="shared" si="17"/>
        <v>517.61210287341839</v>
      </c>
      <c r="DT45" s="60">
        <f ca="1">AVERAGE(OFFSET($DS$3,0,0,'Données projet'!$E$14+1,1))-AVERAGE(OFFSET($H$3,0,0,'Données projet'!$E$14+1,1))</f>
        <v>399.92909819003523</v>
      </c>
      <c r="DU45" s="60">
        <f t="shared" si="44"/>
        <v>163.7053537268381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5.6</v>
      </c>
      <c r="EJ45" s="13">
        <f>IF('Données projet'!$A$192&gt;35,EJ44+EI45-ER44,IF(A45&lt;'Données projet'!$A$192,$EG$205^A45,IF(A45='Données projet'!$A$192,'Données projet'!$B$192,EJ44+EI45-ER44)))</f>
        <v>104.2</v>
      </c>
      <c r="EK45" s="18">
        <f>EJ45*VLOOKUP('Données projet'!$B$15,Paramètres!$A$1:$I$89,3,0)*VLOOKUP('Données projet'!$B$15,Paramètres!$A$1:$I$89,5,0)</f>
        <v>105.65880000000001</v>
      </c>
      <c r="EL45" s="14">
        <f t="shared" si="45"/>
        <v>28.305779445097876</v>
      </c>
      <c r="EM45" s="22">
        <f t="shared" si="19"/>
        <v>233.32164253354549</v>
      </c>
      <c r="EN45" s="60">
        <f t="shared" si="20"/>
        <v>526.65497586687877</v>
      </c>
      <c r="EO45" s="60">
        <f ca="1">AVERAGE(OFFSET($EN$3,0,0,'Données projet'!$E$15+1,1))-AVERAGE(OFFSET($H$3,0,0,'Données projet'!$E$15+1,1))</f>
        <v>360.49030729679129</v>
      </c>
      <c r="EP45" s="60">
        <f t="shared" si="46"/>
        <v>159.6134369231965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6.5200000000000049</v>
      </c>
      <c r="FE45" s="13">
        <f>IF('Données projet'!$A$218&gt;35,FE44+FD45-FM44,IF(A45&lt;'Données projet'!$A$218,$FB$205^A45,IF(A45='Données projet'!$A$218,'Données projet'!$B$218,FE44+FD45-FM44)))</f>
        <v>166.04000000000011</v>
      </c>
      <c r="FF45" s="18">
        <f>FE45*VLOOKUP('Données projet'!$B$16,Paramètres!$A$1:$I$89,3,0)*VLOOKUP('Données projet'!$B$16,Paramètres!$A$1:$I$89,5,0)</f>
        <v>145.05254400000013</v>
      </c>
      <c r="FG45" s="14">
        <f t="shared" si="47"/>
        <v>37.452073255831394</v>
      </c>
      <c r="FH45" s="22">
        <f t="shared" si="22"/>
        <v>317.86220838723989</v>
      </c>
      <c r="FI45" s="60">
        <f t="shared" si="23"/>
        <v>611.19554172057315</v>
      </c>
      <c r="FJ45" s="60">
        <f ca="1">AVERAGE(OFFSET($FI$3,0,0,'Données projet'!$E$16+1,1))-AVERAGE(OFFSET($H$3,0,0,'Données projet'!$E$16+1,1))</f>
        <v>274.38315511766132</v>
      </c>
      <c r="FK45" s="60">
        <f t="shared" si="48"/>
        <v>255.96663040027175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4.6153846153846159</v>
      </c>
      <c r="FZ45" s="13">
        <f>IF('Données projet'!$A$244&gt;35,FZ44+FY45-GH44,IF(A45&lt;'Données projet'!$A$244,$FW$205^A45,IF(A45='Données projet'!$A$244,'Données projet'!$B$244,FZ44+FY45-GH44)))</f>
        <v>114.99999999999997</v>
      </c>
      <c r="GA45" s="18">
        <f>FZ45*VLOOKUP('Données projet'!$B$17,Paramètres!$A$1:$I$89,3,0)*VLOOKUP('Données projet'!$B$17,Paramètres!$A$1:$I$89,5,0)</f>
        <v>109.43399999999997</v>
      </c>
      <c r="GB45" s="14">
        <f t="shared" si="49"/>
        <v>29.197590546325419</v>
      </c>
      <c r="GC45" s="22">
        <f t="shared" si="25"/>
        <v>241.45002020151671</v>
      </c>
      <c r="GD45" s="60">
        <f t="shared" si="26"/>
        <v>534.78335353484999</v>
      </c>
      <c r="GE45" s="60">
        <f ca="1">AVERAGE(OFFSET($GD$3,0,0,'Données projet'!$E$17+1,1))-AVERAGE(OFFSET($H$3,0,0,'Données projet'!$E$17+1,1))</f>
        <v>302.15505558308411</v>
      </c>
      <c r="GF45" s="60">
        <f t="shared" si="50"/>
        <v>197.15142751137051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705.52629626882026</v>
      </c>
      <c r="S46" s="60">
        <f ca="1">AVERAGE(OFFSET($R$3,0,0,'Données projet'!$E$9+1,1))-AVERAGE(OFFSET($H$3,0,0,'Données projet'!$E$9+1,1))</f>
        <v>510.5342913385627</v>
      </c>
      <c r="T46" s="60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218.85714285714278</v>
      </c>
      <c r="AJ46" s="14">
        <f>AI46*VLOOKUP('Données projet'!$B$10,Paramètres!$A$1:$I$89,3,0)*VLOOKUP('Données projet'!$B$10,Paramètres!$A$1:$I$89,5,0)</f>
        <v>170.70857142857136</v>
      </c>
      <c r="AK46" s="14">
        <f t="shared" si="35"/>
        <v>43.248681576985376</v>
      </c>
      <c r="AL46" s="22">
        <f t="shared" si="4"/>
        <v>372.64221565134466</v>
      </c>
      <c r="AM46" s="60">
        <f t="shared" si="5"/>
        <v>665.97554898467797</v>
      </c>
      <c r="AN46" s="60">
        <f ca="1">AVERAGE(OFFSET($AM$3,0,0,'Données projet'!$E$10+1,1))-AVERAGE(OFFSET($H$3,0,0,'Données projet'!$E$10+1,1))</f>
        <v>289.19475369871481</v>
      </c>
      <c r="AO46" s="60">
        <f t="shared" si="36"/>
        <v>283.48738729114024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5.512820512820511</v>
      </c>
      <c r="BD46" s="13">
        <f>IF('Données projet'!$A$88&gt;35,BD45+BC46-BL45,IF(A46&lt;'Données projet'!$A$88,$BA$205^A46,IF(A46='Données projet'!$A$88,'Données projet'!$B$88,BD45+BC46-BL45)))</f>
        <v>140.89743589743591</v>
      </c>
      <c r="BE46" s="14">
        <f>BD46*VLOOKUP('Données projet'!$B$11,Paramètres!$A$1:$I$89,3,0)*VLOOKUP('Données projet'!$B$11,Paramètres!$A$1:$I$89,5,0)</f>
        <v>94.51400000000001</v>
      </c>
      <c r="BF46" s="14">
        <f t="shared" si="37"/>
        <v>25.650773004029649</v>
      </c>
      <c r="BG46" s="22">
        <f t="shared" si="7"/>
        <v>209.28697964868499</v>
      </c>
      <c r="BH46" s="60">
        <f t="shared" si="8"/>
        <v>502.62031298201828</v>
      </c>
      <c r="BI46" s="60">
        <f ca="1">AVERAGE(OFFSET($BH$3,0,0,'Données projet'!$E$11+1,1))-AVERAGE(OFFSET($H$3,0,0,'Données projet'!$E$11+1,1))</f>
        <v>243.09463198616982</v>
      </c>
      <c r="BJ46" s="60">
        <f t="shared" si="38"/>
        <v>171.50445439470928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202.33824000000007</v>
      </c>
      <c r="CA46" s="14">
        <f t="shared" si="39"/>
        <v>50.257693963357795</v>
      </c>
      <c r="CB46" s="22">
        <f t="shared" si="10"/>
        <v>439.93791831951495</v>
      </c>
      <c r="CC46" s="60">
        <f t="shared" si="11"/>
        <v>733.27125165284826</v>
      </c>
      <c r="CD46" s="60">
        <f ca="1">AVERAGE(OFFSET($CC$3,0,0,'Données projet'!$E$12+1,1))-AVERAGE(OFFSET($H$3,0,0,'Données projet'!$E$12+1,1))</f>
        <v>542.70639622812973</v>
      </c>
      <c r="CE46" s="60">
        <f t="shared" si="40"/>
        <v>294.45557293177131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18.2</v>
      </c>
      <c r="CT46" s="13">
        <f>IF('Données projet'!$A$140&gt;35,CT45+CS46-DB45,IF(A46&lt;'Données projet'!$A$140,$CQ$205^A46,IF(A46='Données projet'!$A$140,'Données projet'!$B$140,CT45+CS46-DB45)))</f>
        <v>338.5999999999998</v>
      </c>
      <c r="CU46" s="18">
        <f>CT46*VLOOKUP('Données projet'!$B$13,Paramètres!$A$1:$I$89,3,0)*VLOOKUP('Données projet'!$B$13,Paramètres!$A$1:$I$89,5,0)</f>
        <v>202.48279999999988</v>
      </c>
      <c r="CV46" s="14">
        <f t="shared" si="41"/>
        <v>50.289419602655045</v>
      </c>
      <c r="CW46" s="22">
        <f t="shared" si="13"/>
        <v>440.24494914129065</v>
      </c>
      <c r="CX46" s="60">
        <f t="shared" si="14"/>
        <v>733.57828247462396</v>
      </c>
      <c r="CY46" s="60">
        <f ca="1">AVERAGE(OFFSET($CX$3,0,0,'Données projet'!$E$13+1,1))-AVERAGE(OFFSET($H$3,0,0,'Données projet'!$E$13+1,1))</f>
        <v>329.68364686090933</v>
      </c>
      <c r="CZ46" s="60">
        <f t="shared" si="42"/>
        <v>302.54354650449721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20.399999999999999</v>
      </c>
      <c r="DO46" s="13">
        <f>IF('Données projet'!$A$166&gt;35,DO45+DN46-DW45,IF(A46&lt;'Données projet'!$A$166,$DL$205^A46,IF(A46='Données projet'!$A$166,'Données projet'!$B$166,DO45+DN46-DW45)))</f>
        <v>237.19999999999993</v>
      </c>
      <c r="DP46" s="18">
        <f>DO46*VLOOKUP('Données projet'!$B$14,Paramètres!$A$1:$I$89,3,0)*VLOOKUP('Données projet'!$B$14,Paramètres!$A$1:$I$89,5,0)</f>
        <v>111.00959999999996</v>
      </c>
      <c r="DQ46" s="14">
        <f t="shared" si="43"/>
        <v>29.568727576170897</v>
      </c>
      <c r="DR46" s="22">
        <f t="shared" si="16"/>
        <v>244.8405871951642</v>
      </c>
      <c r="DS46" s="60">
        <f t="shared" si="17"/>
        <v>538.17392052849755</v>
      </c>
      <c r="DT46" s="60">
        <f ca="1">AVERAGE(OFFSET($DS$3,0,0,'Données projet'!$E$14+1,1))-AVERAGE(OFFSET($H$3,0,0,'Données projet'!$E$14+1,1))</f>
        <v>399.92909819003523</v>
      </c>
      <c r="DU46" s="60">
        <f t="shared" si="44"/>
        <v>163.7053537268381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5.6</v>
      </c>
      <c r="EJ46" s="13">
        <f>IF('Données projet'!$A$192&gt;35,EJ45+EI46-ER45,IF(A46&lt;'Données projet'!$A$192,$EG$205^A46,IF(A46='Données projet'!$A$192,'Données projet'!$B$192,EJ45+EI46-ER45)))</f>
        <v>109.8</v>
      </c>
      <c r="EK46" s="18">
        <f>EJ46*VLOOKUP('Données projet'!$B$15,Paramètres!$A$1:$I$89,3,0)*VLOOKUP('Données projet'!$B$15,Paramètres!$A$1:$I$89,5,0)</f>
        <v>111.33720000000001</v>
      </c>
      <c r="EL46" s="14">
        <f t="shared" si="45"/>
        <v>29.645817422905342</v>
      </c>
      <c r="EM46" s="22">
        <f t="shared" si="19"/>
        <v>245.54542201156013</v>
      </c>
      <c r="EN46" s="60">
        <f t="shared" si="20"/>
        <v>538.87875534489342</v>
      </c>
      <c r="EO46" s="60">
        <f ca="1">AVERAGE(OFFSET($EN$3,0,0,'Données projet'!$E$15+1,1))-AVERAGE(OFFSET($H$3,0,0,'Données projet'!$E$15+1,1))</f>
        <v>360.49030729679129</v>
      </c>
      <c r="EP46" s="60">
        <f t="shared" si="46"/>
        <v>159.6134369231965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6.5200000000000049</v>
      </c>
      <c r="FE46" s="13">
        <f>IF('Données projet'!$A$218&gt;35,FE45+FD46-FM45,IF(A46&lt;'Données projet'!$A$218,$FB$205^A46,IF(A46='Données projet'!$A$218,'Données projet'!$B$218,FE45+FD46-FM45)))</f>
        <v>172.56000000000012</v>
      </c>
      <c r="FF46" s="18">
        <f>FE46*VLOOKUP('Données projet'!$B$16,Paramètres!$A$1:$I$89,3,0)*VLOOKUP('Données projet'!$B$16,Paramètres!$A$1:$I$89,5,0)</f>
        <v>150.74841600000011</v>
      </c>
      <c r="FG46" s="14">
        <f t="shared" si="47"/>
        <v>38.748616545088822</v>
      </c>
      <c r="FH46" s="22">
        <f t="shared" si="22"/>
        <v>330.04066501602989</v>
      </c>
      <c r="FI46" s="60">
        <f t="shared" si="23"/>
        <v>623.37399834936321</v>
      </c>
      <c r="FJ46" s="60">
        <f ca="1">AVERAGE(OFFSET($FI$3,0,0,'Données projet'!$E$16+1,1))-AVERAGE(OFFSET($H$3,0,0,'Données projet'!$E$16+1,1))</f>
        <v>274.38315511766132</v>
      </c>
      <c r="FK46" s="60">
        <f t="shared" si="48"/>
        <v>255.96663040027175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4.6153846153846159</v>
      </c>
      <c r="FZ46" s="13">
        <f>IF('Données projet'!$A$244&gt;35,FZ45+FY46-GH45,IF(A46&lt;'Données projet'!$A$244,$FW$205^A46,IF(A46='Données projet'!$A$244,'Données projet'!$B$244,FZ45+FY46-GH45)))</f>
        <v>119.61538461538458</v>
      </c>
      <c r="GA46" s="18">
        <f>FZ46*VLOOKUP('Données projet'!$B$17,Paramètres!$A$1:$I$89,3,0)*VLOOKUP('Données projet'!$B$17,Paramètres!$A$1:$I$89,5,0)</f>
        <v>113.82599999999996</v>
      </c>
      <c r="GB46" s="14">
        <f t="shared" si="49"/>
        <v>30.230618430354596</v>
      </c>
      <c r="GC46" s="22">
        <f t="shared" si="25"/>
        <v>250.89861043286749</v>
      </c>
      <c r="GD46" s="60">
        <f t="shared" si="26"/>
        <v>544.23194376620086</v>
      </c>
      <c r="GE46" s="60">
        <f ca="1">AVERAGE(OFFSET($GD$3,0,0,'Données projet'!$E$17+1,1))-AVERAGE(OFFSET($H$3,0,0,'Données projet'!$E$17+1,1))</f>
        <v>302.15505558308411</v>
      </c>
      <c r="GF46" s="60">
        <f t="shared" si="50"/>
        <v>197.15142751137051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727.45225524198804</v>
      </c>
      <c r="S47" s="60">
        <f ca="1">AVERAGE(OFFSET($R$3,0,0,'Données projet'!$E$9+1,1))-AVERAGE(OFFSET($H$3,0,0,'Données projet'!$E$9+1,1))</f>
        <v>510.5342913385627</v>
      </c>
      <c r="T47" s="60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229.99999999999991</v>
      </c>
      <c r="AJ47" s="14">
        <f>AI47*VLOOKUP('Données projet'!$B$10,Paramètres!$A$1:$I$89,3,0)*VLOOKUP('Données projet'!$B$10,Paramètres!$A$1:$I$89,5,0)</f>
        <v>179.39999999999995</v>
      </c>
      <c r="AK47" s="14">
        <f t="shared" si="35"/>
        <v>45.188671291872232</v>
      </c>
      <c r="AL47" s="22">
        <f t="shared" si="4"/>
        <v>391.15860250001066</v>
      </c>
      <c r="AM47" s="60">
        <f t="shared" si="5"/>
        <v>684.49193583334397</v>
      </c>
      <c r="AN47" s="60">
        <f ca="1">AVERAGE(OFFSET($AM$3,0,0,'Données projet'!$E$10+1,1))-AVERAGE(OFFSET($H$3,0,0,'Données projet'!$E$10+1,1))</f>
        <v>289.19475369871481</v>
      </c>
      <c r="AO47" s="60">
        <f t="shared" si="36"/>
        <v>283.48738729114024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5.512820512820511</v>
      </c>
      <c r="BD47" s="13">
        <f>IF('Données projet'!$A$88&gt;35,BD46+BC47-BL46,IF(A47&lt;'Données projet'!$A$88,$BA$205^A47,IF(A47='Données projet'!$A$88,'Données projet'!$B$88,BD46+BC47-BL46)))</f>
        <v>146.41025641025641</v>
      </c>
      <c r="BE47" s="14">
        <f>BD47*VLOOKUP('Données projet'!$B$11,Paramètres!$A$1:$I$89,3,0)*VLOOKUP('Données projet'!$B$11,Paramètres!$A$1:$I$89,5,0)</f>
        <v>98.212000000000003</v>
      </c>
      <c r="BF47" s="14">
        <f t="shared" si="37"/>
        <v>26.535584959270235</v>
      </c>
      <c r="BG47" s="22">
        <f t="shared" si="7"/>
        <v>217.26871047072902</v>
      </c>
      <c r="BH47" s="60">
        <f t="shared" si="8"/>
        <v>510.6020438040623</v>
      </c>
      <c r="BI47" s="60">
        <f ca="1">AVERAGE(OFFSET($BH$3,0,0,'Données projet'!$E$11+1,1))-AVERAGE(OFFSET($H$3,0,0,'Données projet'!$E$11+1,1))</f>
        <v>243.09463198616982</v>
      </c>
      <c r="BJ47" s="60">
        <f t="shared" si="38"/>
        <v>171.50445439470928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213.36432000000005</v>
      </c>
      <c r="CA47" s="14">
        <f t="shared" si="39"/>
        <v>52.670092827991724</v>
      </c>
      <c r="CB47" s="22">
        <f t="shared" si="10"/>
        <v>463.34326900875232</v>
      </c>
      <c r="CC47" s="60">
        <f t="shared" si="11"/>
        <v>756.67660234208563</v>
      </c>
      <c r="CD47" s="60">
        <f ca="1">AVERAGE(OFFSET($CC$3,0,0,'Données projet'!$E$12+1,1))-AVERAGE(OFFSET($H$3,0,0,'Données projet'!$E$12+1,1))</f>
        <v>542.70639622812973</v>
      </c>
      <c r="CE47" s="60">
        <f t="shared" si="40"/>
        <v>294.45557293177131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18.2</v>
      </c>
      <c r="CT47" s="13">
        <f>IF('Données projet'!$A$140&gt;35,CT46+CS47-DB46,IF(A47&lt;'Données projet'!$A$140,$CQ$205^A47,IF(A47='Données projet'!$A$140,'Données projet'!$B$140,CT46+CS47-DB46)))</f>
        <v>356.79999999999978</v>
      </c>
      <c r="CU47" s="18">
        <f>CT47*VLOOKUP('Données projet'!$B$13,Paramètres!$A$1:$I$89,3,0)*VLOOKUP('Données projet'!$B$13,Paramètres!$A$1:$I$89,5,0)</f>
        <v>213.36639999999989</v>
      </c>
      <c r="CV47" s="14">
        <f t="shared" si="41"/>
        <v>52.670546519952218</v>
      </c>
      <c r="CW47" s="22">
        <f t="shared" si="13"/>
        <v>463.34768185558323</v>
      </c>
      <c r="CX47" s="60">
        <f t="shared" si="14"/>
        <v>756.68101518891649</v>
      </c>
      <c r="CY47" s="60">
        <f ca="1">AVERAGE(OFFSET($CX$3,0,0,'Données projet'!$E$13+1,1))-AVERAGE(OFFSET($H$3,0,0,'Données projet'!$E$13+1,1))</f>
        <v>329.68364686090933</v>
      </c>
      <c r="CZ47" s="60">
        <f t="shared" si="42"/>
        <v>302.54354650449721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20.399999999999999</v>
      </c>
      <c r="DO47" s="13">
        <f>IF('Données projet'!$A$166&gt;35,DO46+DN47-DW46,IF(A47&lt;'Données projet'!$A$166,$DL$205^A47,IF(A47='Données projet'!$A$166,'Données projet'!$B$166,DO46+DN47-DW46)))</f>
        <v>257.59999999999991</v>
      </c>
      <c r="DP47" s="18">
        <f>DO47*VLOOKUP('Données projet'!$B$14,Paramètres!$A$1:$I$89,3,0)*VLOOKUP('Données projet'!$B$14,Paramètres!$A$1:$I$89,5,0)</f>
        <v>120.55679999999995</v>
      </c>
      <c r="DQ47" s="14">
        <f t="shared" si="43"/>
        <v>31.804828741198779</v>
      </c>
      <c r="DR47" s="22">
        <f t="shared" si="16"/>
        <v>265.36317005758775</v>
      </c>
      <c r="DS47" s="60">
        <f t="shared" si="17"/>
        <v>558.69650339092107</v>
      </c>
      <c r="DT47" s="60">
        <f ca="1">AVERAGE(OFFSET($DS$3,0,0,'Données projet'!$E$14+1,1))-AVERAGE(OFFSET($H$3,0,0,'Données projet'!$E$14+1,1))</f>
        <v>399.92909819003523</v>
      </c>
      <c r="DU47" s="60">
        <f t="shared" si="44"/>
        <v>163.7053537268381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5.6</v>
      </c>
      <c r="EJ47" s="13">
        <f>IF('Données projet'!$A$192&gt;35,EJ46+EI47-ER46,IF(A47&lt;'Données projet'!$A$192,$EG$205^A47,IF(A47='Données projet'!$A$192,'Données projet'!$B$192,EJ46+EI47-ER46)))</f>
        <v>115.39999999999999</v>
      </c>
      <c r="EK47" s="18">
        <f>EJ47*VLOOKUP('Données projet'!$B$15,Paramètres!$A$1:$I$89,3,0)*VLOOKUP('Données projet'!$B$15,Paramètres!$A$1:$I$89,5,0)</f>
        <v>117.01559999999999</v>
      </c>
      <c r="EL47" s="14">
        <f t="shared" si="45"/>
        <v>30.977920050269788</v>
      </c>
      <c r="EM47" s="22">
        <f t="shared" si="19"/>
        <v>257.75538075421986</v>
      </c>
      <c r="EN47" s="60">
        <f t="shared" si="20"/>
        <v>551.08871408755317</v>
      </c>
      <c r="EO47" s="60">
        <f ca="1">AVERAGE(OFFSET($EN$3,0,0,'Données projet'!$E$15+1,1))-AVERAGE(OFFSET($H$3,0,0,'Données projet'!$E$15+1,1))</f>
        <v>360.49030729679129</v>
      </c>
      <c r="EP47" s="60">
        <f t="shared" si="46"/>
        <v>159.6134369231965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6.5200000000000049</v>
      </c>
      <c r="FE47" s="13">
        <f>IF('Données projet'!$A$218&gt;35,FE46+FD47-FM46,IF(A47&lt;'Données projet'!$A$218,$FB$205^A47,IF(A47='Données projet'!$A$218,'Données projet'!$B$218,FE46+FD47-FM46)))</f>
        <v>179.08000000000013</v>
      </c>
      <c r="FF47" s="18">
        <f>FE47*VLOOKUP('Données projet'!$B$16,Paramètres!$A$1:$I$89,3,0)*VLOOKUP('Données projet'!$B$16,Paramètres!$A$1:$I$89,5,0)</f>
        <v>156.44428800000011</v>
      </c>
      <c r="FG47" s="14">
        <f t="shared" si="47"/>
        <v>40.039468659202818</v>
      </c>
      <c r="FH47" s="22">
        <f t="shared" si="22"/>
        <v>342.20920951477842</v>
      </c>
      <c r="FI47" s="60">
        <f t="shared" si="23"/>
        <v>635.54254284811168</v>
      </c>
      <c r="FJ47" s="60">
        <f ca="1">AVERAGE(OFFSET($FI$3,0,0,'Données projet'!$E$16+1,1))-AVERAGE(OFFSET($H$3,0,0,'Données projet'!$E$16+1,1))</f>
        <v>274.38315511766132</v>
      </c>
      <c r="FK47" s="60">
        <f t="shared" si="48"/>
        <v>255.96663040027175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4.6153846153846159</v>
      </c>
      <c r="FZ47" s="13">
        <f>IF('Données projet'!$A$244&gt;35,FZ46+FY47-GH46,IF(A47&lt;'Données projet'!$A$244,$FW$205^A47,IF(A47='Données projet'!$A$244,'Données projet'!$B$244,FZ46+FY47-GH46)))</f>
        <v>124.2307692307692</v>
      </c>
      <c r="GA47" s="18">
        <f>FZ47*VLOOKUP('Données projet'!$B$17,Paramètres!$A$1:$I$89,3,0)*VLOOKUP('Données projet'!$B$17,Paramètres!$A$1:$I$89,5,0)</f>
        <v>118.21799999999998</v>
      </c>
      <c r="GB47" s="14">
        <f t="shared" si="49"/>
        <v>31.259015847254158</v>
      </c>
      <c r="GC47" s="22">
        <f t="shared" si="25"/>
        <v>260.33913593396761</v>
      </c>
      <c r="GD47" s="60">
        <f t="shared" si="26"/>
        <v>553.67246926730093</v>
      </c>
      <c r="GE47" s="60">
        <f ca="1">AVERAGE(OFFSET($GD$3,0,0,'Données projet'!$E$17+1,1))-AVERAGE(OFFSET($H$3,0,0,'Données projet'!$E$17+1,1))</f>
        <v>302.15505558308411</v>
      </c>
      <c r="GF47" s="60">
        <f t="shared" si="50"/>
        <v>197.15142751137051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749.35444730432789</v>
      </c>
      <c r="S48" s="60">
        <f ca="1">AVERAGE(OFFSET($R$3,0,0,'Données projet'!$E$9+1,1))-AVERAGE(OFFSET($H$3,0,0,'Données projet'!$E$9+1,1))</f>
        <v>510.5342913385627</v>
      </c>
      <c r="T48" s="60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197.37499999999991</v>
      </c>
      <c r="AJ48" s="14">
        <f>AI48*VLOOKUP('Données projet'!$B$10,Paramètres!$A$1:$I$89,3,0)*VLOOKUP('Données projet'!$B$10,Paramètres!$A$1:$I$89,5,0)</f>
        <v>153.95249999999993</v>
      </c>
      <c r="AK48" s="14">
        <f t="shared" si="35"/>
        <v>39.475441267837361</v>
      </c>
      <c r="AL48" s="22">
        <f t="shared" si="4"/>
        <v>336.88699770814992</v>
      </c>
      <c r="AM48" s="60">
        <f t="shared" si="5"/>
        <v>630.22033104148318</v>
      </c>
      <c r="AN48" s="60">
        <f ca="1">AVERAGE(OFFSET($AM$3,0,0,'Données projet'!$E$10+1,1))-AVERAGE(OFFSET($H$3,0,0,'Données projet'!$E$10+1,1))</f>
        <v>289.19475369871481</v>
      </c>
      <c r="AO48" s="60">
        <f t="shared" si="36"/>
        <v>283.48738729114024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151.92307692307691</v>
      </c>
      <c r="BB48" s="13">
        <f>VLOOKUP(A48,'Données projet'!$A$87:$I$107,9,0)</f>
        <v>5.512820512820511</v>
      </c>
      <c r="BC48" s="13">
        <f t="array" ref="BC48">INDEX(BB:BB,MIN(IF(ISNUMBER(BB48:BB244),ROW(BB48:BB244),"")))</f>
        <v>5.512820512820511</v>
      </c>
      <c r="BD48" s="13">
        <f>IF('Données projet'!$A$88&gt;35,BD47+BC48-BL47,IF(A48&lt;'Données projet'!$A$88,$BA$205^A48,IF(A48='Données projet'!$A$88,'Données projet'!$B$88,BD47+BC48-BL47)))</f>
        <v>151.92307692307691</v>
      </c>
      <c r="BE48" s="14">
        <f>BD48*VLOOKUP('Données projet'!$B$11,Paramètres!$A$1:$I$89,3,0)*VLOOKUP('Données projet'!$B$11,Paramètres!$A$1:$I$89,5,0)</f>
        <v>101.90999999999998</v>
      </c>
      <c r="BF48" s="14">
        <f t="shared" si="37"/>
        <v>27.416526447701855</v>
      </c>
      <c r="BG48" s="22">
        <f t="shared" si="7"/>
        <v>225.24370022974736</v>
      </c>
      <c r="BH48" s="60">
        <f t="shared" si="8"/>
        <v>518.5770335630807</v>
      </c>
      <c r="BI48" s="60">
        <f ca="1">AVERAGE(OFFSET($BH$3,0,0,'Données projet'!$E$11+1,1))-AVERAGE(OFFSET($H$3,0,0,'Données projet'!$E$11+1,1))</f>
        <v>243.09463198616982</v>
      </c>
      <c r="BJ48" s="60">
        <f t="shared" si="38"/>
        <v>171.50445439470928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26.282051282051281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224.39040000000006</v>
      </c>
      <c r="CA48" s="14">
        <f t="shared" si="39"/>
        <v>55.068017311015858</v>
      </c>
      <c r="CB48" s="22">
        <f t="shared" si="10"/>
        <v>486.72341015001939</v>
      </c>
      <c r="CC48" s="60">
        <f t="shared" si="11"/>
        <v>780.05674348335265</v>
      </c>
      <c r="CD48" s="60">
        <f ca="1">AVERAGE(OFFSET($CC$3,0,0,'Données projet'!$E$12+1,1))-AVERAGE(OFFSET($H$3,0,0,'Données projet'!$E$12+1,1))</f>
        <v>542.70639622812973</v>
      </c>
      <c r="CE48" s="60">
        <f t="shared" si="40"/>
        <v>294.45557293177131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375</v>
      </c>
      <c r="CR48" s="13">
        <f>VLOOKUP(A48,'Données projet'!$A$139:$I$159,9,0)</f>
        <v>18.2</v>
      </c>
      <c r="CS48" s="13">
        <f t="array" ref="CS48">INDEX(CR:CR,MIN(IF(ISNUMBER(CR48:CR244),ROW(CR48:CR244),"")))</f>
        <v>18.2</v>
      </c>
      <c r="CT48" s="13">
        <f>IF('Données projet'!$A$140&gt;35,CT47+CS48-DB47,IF(A48&lt;'Données projet'!$A$140,$CQ$205^A48,IF(A48='Données projet'!$A$140,'Données projet'!$B$140,CT47+CS48-DB47)))</f>
        <v>374.99999999999977</v>
      </c>
      <c r="CU48" s="18">
        <f>CT48*VLOOKUP('Données projet'!$B$13,Paramètres!$A$1:$I$89,3,0)*VLOOKUP('Données projet'!$B$13,Paramètres!$A$1:$I$89,5,0)</f>
        <v>224.24999999999989</v>
      </c>
      <c r="CV48" s="14">
        <f t="shared" si="41"/>
        <v>55.037571061589858</v>
      </c>
      <c r="CW48" s="22">
        <f t="shared" si="13"/>
        <v>486.42585293226881</v>
      </c>
      <c r="CX48" s="60">
        <f t="shared" si="14"/>
        <v>779.75918626560212</v>
      </c>
      <c r="CY48" s="60">
        <f ca="1">AVERAGE(OFFSET($CX$3,0,0,'Données projet'!$E$13+1,1))-AVERAGE(OFFSET($H$3,0,0,'Données projet'!$E$13+1,1))</f>
        <v>329.68364686090933</v>
      </c>
      <c r="CZ48" s="60">
        <f t="shared" si="42"/>
        <v>302.54354650449721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105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20.399999999999999</v>
      </c>
      <c r="DO48" s="13">
        <f>IF('Données projet'!$A$166&gt;35,DO47+DN48-DW47,IF(A48&lt;'Données projet'!$A$166,$DL$205^A48,IF(A48='Données projet'!$A$166,'Données projet'!$B$166,DO47+DN48-DW47)))</f>
        <v>277.99999999999989</v>
      </c>
      <c r="DP48" s="18">
        <f>DO48*VLOOKUP('Données projet'!$B$14,Paramètres!$A$1:$I$89,3,0)*VLOOKUP('Données projet'!$B$14,Paramètres!$A$1:$I$89,5,0)</f>
        <v>130.10399999999996</v>
      </c>
      <c r="DQ48" s="14">
        <f t="shared" si="43"/>
        <v>34.020389560268086</v>
      </c>
      <c r="DR48" s="22">
        <f t="shared" si="16"/>
        <v>285.84997848413349</v>
      </c>
      <c r="DS48" s="60">
        <f t="shared" si="17"/>
        <v>579.1833118174668</v>
      </c>
      <c r="DT48" s="60">
        <f ca="1">AVERAGE(OFFSET($DS$3,0,0,'Données projet'!$E$14+1,1))-AVERAGE(OFFSET($H$3,0,0,'Données projet'!$E$14+1,1))</f>
        <v>399.92909819003523</v>
      </c>
      <c r="DU48" s="60">
        <f t="shared" si="44"/>
        <v>163.7053537268381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121</v>
      </c>
      <c r="EH48" s="13">
        <f>VLOOKUP(A48,'Données projet'!$A$191:$I$211,9,0)</f>
        <v>5.6</v>
      </c>
      <c r="EI48" s="13">
        <f t="array" ref="EI48">INDEX(EH:EH,MIN(IF(ISNUMBER(EH48:EH244),ROW(EH48:EH244),"")))</f>
        <v>5.6</v>
      </c>
      <c r="EJ48" s="13">
        <f>IF('Données projet'!$A$192&gt;35,EJ47+EI48-ER47,IF(A48&lt;'Données projet'!$A$192,$EG$205^A48,IF(A48='Données projet'!$A$192,'Données projet'!$B$192,EJ47+EI48-ER47)))</f>
        <v>120.99999999999999</v>
      </c>
      <c r="EK48" s="18">
        <f>EJ48*VLOOKUP('Données projet'!$B$15,Paramètres!$A$1:$I$89,3,0)*VLOOKUP('Données projet'!$B$15,Paramètres!$A$1:$I$89,5,0)</f>
        <v>122.69399999999999</v>
      </c>
      <c r="EL48" s="14">
        <f t="shared" si="45"/>
        <v>32.302516360650685</v>
      </c>
      <c r="EM48" s="22">
        <f t="shared" si="19"/>
        <v>269.95226599479992</v>
      </c>
      <c r="EN48" s="60">
        <f t="shared" si="20"/>
        <v>563.28559932813323</v>
      </c>
      <c r="EO48" s="60">
        <f ca="1">AVERAGE(OFFSET($EN$3,0,0,'Données projet'!$E$15+1,1))-AVERAGE(OFFSET($H$3,0,0,'Données projet'!$E$15+1,1))</f>
        <v>360.49030729679129</v>
      </c>
      <c r="EP48" s="60">
        <f t="shared" si="46"/>
        <v>159.6134369231965</v>
      </c>
      <c r="EQ48" s="16">
        <f>IF(ISNA(VLOOKUP(A48,'Données projet'!$A$191:$I$211,3,0)),0,VLOOKUP(A48,'Données projet'!$A$191:$I$211,3,0))</f>
        <v>2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185.60000000000002</v>
      </c>
      <c r="FC48" s="13">
        <f>VLOOKUP(A48,'Données projet'!$A$217:$I$237,9,0)</f>
        <v>6.5200000000000049</v>
      </c>
      <c r="FD48" s="13">
        <f t="array" ref="FD48">INDEX(FC:FC,MIN(IF(ISNUMBER(FC48:FC244),ROW(FC48:FC244),"")))</f>
        <v>6.5200000000000049</v>
      </c>
      <c r="FE48" s="13">
        <f>IF('Données projet'!$A$218&gt;35,FE47+FD48-FM47,IF(A48&lt;'Données projet'!$A$218,$FB$205^A48,IF(A48='Données projet'!$A$218,'Données projet'!$B$218,FE47+FD48-FM47)))</f>
        <v>185.60000000000014</v>
      </c>
      <c r="FF48" s="18">
        <f>FE48*VLOOKUP('Données projet'!$B$16,Paramètres!$A$1:$I$89,3,0)*VLOOKUP('Données projet'!$B$16,Paramètres!$A$1:$I$89,5,0)</f>
        <v>162.14016000000015</v>
      </c>
      <c r="FG48" s="14">
        <f t="shared" si="47"/>
        <v>41.324860537333748</v>
      </c>
      <c r="FH48" s="22">
        <f t="shared" si="22"/>
        <v>354.36824410252319</v>
      </c>
      <c r="FI48" s="60">
        <f t="shared" si="23"/>
        <v>647.70157743585651</v>
      </c>
      <c r="FJ48" s="60">
        <f ca="1">AVERAGE(OFFSET($FI$3,0,0,'Données projet'!$E$16+1,1))-AVERAGE(OFFSET($H$3,0,0,'Données projet'!$E$16+1,1))</f>
        <v>274.38315511766132</v>
      </c>
      <c r="FK48" s="60">
        <f t="shared" si="48"/>
        <v>255.96663040027175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39.299999999999997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128.84615384615384</v>
      </c>
      <c r="FX48" s="13">
        <f>VLOOKUP(A48,'Données projet'!$A$243:$I$263,9,0)</f>
        <v>4.6153846153846159</v>
      </c>
      <c r="FY48" s="13">
        <f t="array" ref="FY48">INDEX(FX:FX,MIN(IF(ISNUMBER(FX48:FX244),ROW(FX48:FX244),"")))</f>
        <v>4.6153846153846159</v>
      </c>
      <c r="FZ48" s="13">
        <f>IF('Données projet'!$A$244&gt;35,FZ47+FY48-GH47,IF(A48&lt;'Données projet'!$A$244,$FW$205^A48,IF(A48='Données projet'!$A$244,'Données projet'!$B$244,FZ47+FY48-GH47)))</f>
        <v>128.84615384615381</v>
      </c>
      <c r="GA48" s="18">
        <f>FZ48*VLOOKUP('Données projet'!$B$17,Paramètres!$A$1:$I$89,3,0)*VLOOKUP('Données projet'!$B$17,Paramètres!$A$1:$I$89,5,0)</f>
        <v>122.60999999999997</v>
      </c>
      <c r="GB48" s="14">
        <f t="shared" si="49"/>
        <v>32.282974526111182</v>
      </c>
      <c r="GC48" s="22">
        <f t="shared" si="25"/>
        <v>269.77193063297688</v>
      </c>
      <c r="GD48" s="60">
        <f t="shared" si="26"/>
        <v>563.10526396631019</v>
      </c>
      <c r="GE48" s="60">
        <f ca="1">AVERAGE(OFFSET($GD$3,0,0,'Données projet'!$E$17+1,1))-AVERAGE(OFFSET($H$3,0,0,'Données projet'!$E$17+1,1))</f>
        <v>302.15505558308411</v>
      </c>
      <c r="GF48" s="60">
        <f t="shared" si="50"/>
        <v>197.15142751137051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22.435897435897434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662.75452844747895</v>
      </c>
      <c r="S49" s="60">
        <f ca="1">AVERAGE(OFFSET($R$3,0,0,'Données projet'!$E$9+1,1))-AVERAGE(OFFSET($H$3,0,0,'Données projet'!$E$9+1,1))</f>
        <v>510.5342913385627</v>
      </c>
      <c r="T49" s="60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207.74999999999991</v>
      </c>
      <c r="AJ49" s="14">
        <f>AI49*VLOOKUP('Données projet'!$B$10,Paramètres!$A$1:$I$89,3,0)*VLOOKUP('Données projet'!$B$10,Paramètres!$A$1:$I$89,5,0)</f>
        <v>162.04499999999993</v>
      </c>
      <c r="AK49" s="14">
        <f t="shared" si="35"/>
        <v>41.303429372463391</v>
      </c>
      <c r="AL49" s="22">
        <f t="shared" si="4"/>
        <v>354.16518115704025</v>
      </c>
      <c r="AM49" s="60">
        <f t="shared" si="5"/>
        <v>647.49851449037351</v>
      </c>
      <c r="AN49" s="60">
        <f ca="1">AVERAGE(OFFSET($AM$3,0,0,'Données projet'!$E$10+1,1))-AVERAGE(OFFSET($H$3,0,0,'Données projet'!$E$10+1,1))</f>
        <v>289.19475369871481</v>
      </c>
      <c r="AO49" s="60">
        <f t="shared" si="36"/>
        <v>283.48738729114024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5.1282051282051295</v>
      </c>
      <c r="BD49" s="13">
        <f>IF('Données projet'!$A$88&gt;35,BD48+BC49-BL48,IF(A49&lt;'Données projet'!$A$88,$BA$205^A49,IF(A49='Données projet'!$A$88,'Données projet'!$B$88,BD48+BC49-BL48)))</f>
        <v>130.76923076923077</v>
      </c>
      <c r="BE49" s="14">
        <f>BD49*VLOOKUP('Données projet'!$B$11,Paramètres!$A$1:$I$89,3,0)*VLOOKUP('Données projet'!$B$11,Paramètres!$A$1:$I$89,5,0)</f>
        <v>87.720000000000013</v>
      </c>
      <c r="BF49" s="14">
        <f t="shared" si="37"/>
        <v>24.014525404210836</v>
      </c>
      <c r="BG49" s="22">
        <f t="shared" si="7"/>
        <v>194.60429841233386</v>
      </c>
      <c r="BH49" s="60">
        <f t="shared" si="8"/>
        <v>487.9376317456672</v>
      </c>
      <c r="BI49" s="60">
        <f ca="1">AVERAGE(OFFSET($BH$3,0,0,'Données projet'!$E$11+1,1))-AVERAGE(OFFSET($H$3,0,0,'Données projet'!$E$11+1,1))</f>
        <v>243.09463198616982</v>
      </c>
      <c r="BJ49" s="60">
        <f t="shared" si="38"/>
        <v>171.50445439470928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180.86640000000006</v>
      </c>
      <c r="CA49" s="14">
        <f t="shared" si="39"/>
        <v>45.514890302102152</v>
      </c>
      <c r="CB49" s="22">
        <f t="shared" si="10"/>
        <v>394.28074727616132</v>
      </c>
      <c r="CC49" s="60">
        <f t="shared" si="11"/>
        <v>687.61408060949464</v>
      </c>
      <c r="CD49" s="60">
        <f ca="1">AVERAGE(OFFSET($CC$3,0,0,'Données projet'!$E$12+1,1))-AVERAGE(OFFSET($H$3,0,0,'Données projet'!$E$12+1,1))</f>
        <v>542.70639622812973</v>
      </c>
      <c r="CE49" s="60">
        <f t="shared" si="40"/>
        <v>294.45557293177131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19.399999999999999</v>
      </c>
      <c r="CT49" s="13">
        <f>IF('Données projet'!$A$140&gt;35,CT48+CS49-DB48,IF(A49&lt;'Données projet'!$A$140,$CQ$205^A49,IF(A49='Données projet'!$A$140,'Données projet'!$B$140,CT48+CS49-DB48)))</f>
        <v>289.39999999999975</v>
      </c>
      <c r="CU49" s="18">
        <f>CT49*VLOOKUP('Données projet'!$B$13,Paramètres!$A$1:$I$89,3,0)*VLOOKUP('Données projet'!$B$13,Paramètres!$A$1:$I$89,5,0)</f>
        <v>173.06119999999984</v>
      </c>
      <c r="CV49" s="14">
        <f t="shared" si="41"/>
        <v>43.774916798471033</v>
      </c>
      <c r="CW49" s="22">
        <f t="shared" si="13"/>
        <v>377.65623675733673</v>
      </c>
      <c r="CX49" s="60">
        <f t="shared" si="14"/>
        <v>670.98957009066999</v>
      </c>
      <c r="CY49" s="60">
        <f ca="1">AVERAGE(OFFSET($CX$3,0,0,'Données projet'!$E$13+1,1))-AVERAGE(OFFSET($H$3,0,0,'Données projet'!$E$13+1,1))</f>
        <v>329.68364686090933</v>
      </c>
      <c r="CZ49" s="60">
        <f t="shared" si="42"/>
        <v>302.54354650449721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20.399999999999999</v>
      </c>
      <c r="DO49" s="13">
        <f>IF('Données projet'!$A$166&gt;35,DO48+DN49-DW48,IF(A49&lt;'Données projet'!$A$166,$DL$205^A49,IF(A49='Données projet'!$A$166,'Données projet'!$B$166,DO48+DN49-DW48)))</f>
        <v>298.39999999999986</v>
      </c>
      <c r="DP49" s="18">
        <f>DO49*VLOOKUP('Données projet'!$B$14,Paramètres!$A$1:$I$89,3,0)*VLOOKUP('Données projet'!$B$14,Paramètres!$A$1:$I$89,5,0)</f>
        <v>139.65119999999993</v>
      </c>
      <c r="DQ49" s="14">
        <f t="shared" si="43"/>
        <v>36.217088715919452</v>
      </c>
      <c r="DR49" s="22">
        <f t="shared" si="16"/>
        <v>306.30393618022629</v>
      </c>
      <c r="DS49" s="60">
        <f t="shared" si="17"/>
        <v>599.63726951355966</v>
      </c>
      <c r="DT49" s="60">
        <f ca="1">AVERAGE(OFFSET($DS$3,0,0,'Données projet'!$E$14+1,1))-AVERAGE(OFFSET($H$3,0,0,'Données projet'!$E$14+1,1))</f>
        <v>399.92909819003523</v>
      </c>
      <c r="DU49" s="60">
        <f t="shared" si="44"/>
        <v>163.7053537268381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5.6</v>
      </c>
      <c r="EJ49" s="13">
        <f>IF('Données projet'!$A$192&gt;35,EJ48+EI49-ER48,IF(A49&lt;'Données projet'!$A$192,$EG$205^A49,IF(A49='Données projet'!$A$192,'Données projet'!$B$192,EJ48+EI49-ER48)))</f>
        <v>98.59999999999998</v>
      </c>
      <c r="EK49" s="18">
        <f>EJ49*VLOOKUP('Données projet'!$B$15,Paramètres!$A$1:$I$89,3,0)*VLOOKUP('Données projet'!$B$15,Paramètres!$A$1:$I$89,5,0)</f>
        <v>99.980399999999989</v>
      </c>
      <c r="EL49" s="14">
        <f t="shared" si="45"/>
        <v>26.957328065359373</v>
      </c>
      <c r="EM49" s="22">
        <f t="shared" si="19"/>
        <v>221.08320971383421</v>
      </c>
      <c r="EN49" s="60">
        <f t="shared" si="20"/>
        <v>514.41654304716758</v>
      </c>
      <c r="EO49" s="60">
        <f ca="1">AVERAGE(OFFSET($EN$3,0,0,'Données projet'!$E$15+1,1))-AVERAGE(OFFSET($H$3,0,0,'Données projet'!$E$15+1,1))</f>
        <v>360.49030729679129</v>
      </c>
      <c r="EP49" s="60">
        <f t="shared" si="46"/>
        <v>159.6134369231965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5.580000000000001</v>
      </c>
      <c r="FE49" s="13">
        <f>IF('Données projet'!$A$218&gt;35,FE48+FD49-FM48,IF(A49&lt;'Données projet'!$A$218,$FB$205^A49,IF(A49='Données projet'!$A$218,'Données projet'!$B$218,FE48+FD49-FM48)))</f>
        <v>151.88000000000017</v>
      </c>
      <c r="FF49" s="18">
        <f>FE49*VLOOKUP('Données projet'!$B$16,Paramètres!$A$1:$I$89,3,0)*VLOOKUP('Données projet'!$B$16,Paramètres!$A$1:$I$89,5,0)</f>
        <v>132.68236800000017</v>
      </c>
      <c r="FG49" s="14">
        <f t="shared" si="47"/>
        <v>34.61543715207867</v>
      </c>
      <c r="FH49" s="22">
        <f t="shared" si="22"/>
        <v>291.37701063987066</v>
      </c>
      <c r="FI49" s="60">
        <f t="shared" si="23"/>
        <v>584.71034397320398</v>
      </c>
      <c r="FJ49" s="60">
        <f ca="1">AVERAGE(OFFSET($FI$3,0,0,'Données projet'!$E$16+1,1))-AVERAGE(OFFSET($H$3,0,0,'Données projet'!$E$16+1,1))</f>
        <v>274.38315511766132</v>
      </c>
      <c r="FK49" s="60">
        <f t="shared" si="48"/>
        <v>255.96663040027175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4.6153846153846132</v>
      </c>
      <c r="FZ49" s="13">
        <f>IF('Données projet'!$A$244&gt;35,FZ48+FY49-GH48,IF(A49&lt;'Données projet'!$A$244,$FW$205^A49,IF(A49='Données projet'!$A$244,'Données projet'!$B$244,FZ48+FY49-GH48)))</f>
        <v>111.02564102564099</v>
      </c>
      <c r="GA49" s="18">
        <f>FZ49*VLOOKUP('Données projet'!$B$17,Paramètres!$A$1:$I$89,3,0)*VLOOKUP('Données projet'!$B$17,Paramètres!$A$1:$I$89,5,0)</f>
        <v>105.65199999999999</v>
      </c>
      <c r="GB49" s="14">
        <f t="shared" si="49"/>
        <v>28.304169779393401</v>
      </c>
      <c r="GC49" s="22">
        <f t="shared" si="25"/>
        <v>233.3069956991101</v>
      </c>
      <c r="GD49" s="60">
        <f t="shared" si="26"/>
        <v>526.64032903244345</v>
      </c>
      <c r="GE49" s="60">
        <f ca="1">AVERAGE(OFFSET($GD$3,0,0,'Données projet'!$E$17+1,1))-AVERAGE(OFFSET($H$3,0,0,'Données projet'!$E$17+1,1))</f>
        <v>302.15505558308411</v>
      </c>
      <c r="GF49" s="60">
        <f t="shared" si="50"/>
        <v>197.15142751137051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683.96045320765336</v>
      </c>
      <c r="S50" s="60">
        <f ca="1">AVERAGE(OFFSET($R$3,0,0,'Données projet'!$E$9+1,1))-AVERAGE(OFFSET($H$3,0,0,'Données projet'!$E$9+1,1))</f>
        <v>510.5342913385627</v>
      </c>
      <c r="T50" s="60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218.12499999999991</v>
      </c>
      <c r="AJ50" s="14">
        <f>AI50*VLOOKUP('Données projet'!$B$10,Paramètres!$A$1:$I$89,3,0)*VLOOKUP('Données projet'!$B$10,Paramètres!$A$1:$I$89,5,0)</f>
        <v>170.13749999999993</v>
      </c>
      <c r="AK50" s="14">
        <f t="shared" si="35"/>
        <v>43.120817562072375</v>
      </c>
      <c r="AL50" s="22">
        <f t="shared" si="4"/>
        <v>371.42490308727588</v>
      </c>
      <c r="AM50" s="60">
        <f t="shared" si="5"/>
        <v>664.75823642060914</v>
      </c>
      <c r="AN50" s="60">
        <f ca="1">AVERAGE(OFFSET($AM$3,0,0,'Données projet'!$E$10+1,1))-AVERAGE(OFFSET($H$3,0,0,'Données projet'!$E$10+1,1))</f>
        <v>289.19475369871481</v>
      </c>
      <c r="AO50" s="60">
        <f t="shared" si="36"/>
        <v>283.48738729114024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5.1282051282051295</v>
      </c>
      <c r="BD50" s="13">
        <f>IF('Données projet'!$A$88&gt;35,BD49+BC50-BL49,IF(A50&lt;'Données projet'!$A$88,$BA$205^A50,IF(A50='Données projet'!$A$88,'Données projet'!$B$88,BD49+BC50-BL49)))</f>
        <v>135.89743589743591</v>
      </c>
      <c r="BE50" s="14">
        <f>BD50*VLOOKUP('Données projet'!$B$11,Paramètres!$A$1:$I$89,3,0)*VLOOKUP('Données projet'!$B$11,Paramètres!$A$1:$I$89,5,0)</f>
        <v>91.160000000000011</v>
      </c>
      <c r="BF50" s="14">
        <f t="shared" si="37"/>
        <v>24.844780200578068</v>
      </c>
      <c r="BG50" s="22">
        <f t="shared" si="7"/>
        <v>202.04165884934017</v>
      </c>
      <c r="BH50" s="60">
        <f t="shared" si="8"/>
        <v>495.37499218267351</v>
      </c>
      <c r="BI50" s="60">
        <f ca="1">AVERAGE(OFFSET($BH$3,0,0,'Données projet'!$E$11+1,1))-AVERAGE(OFFSET($H$3,0,0,'Données projet'!$E$11+1,1))</f>
        <v>243.09463198616982</v>
      </c>
      <c r="BJ50" s="60">
        <f t="shared" si="38"/>
        <v>171.50445439470928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191.50560000000007</v>
      </c>
      <c r="CA50" s="14">
        <f t="shared" si="39"/>
        <v>47.872666570685276</v>
      </c>
      <c r="CB50" s="22">
        <f t="shared" si="10"/>
        <v>416.9171476106103</v>
      </c>
      <c r="CC50" s="60">
        <f t="shared" si="11"/>
        <v>710.25048094394356</v>
      </c>
      <c r="CD50" s="60">
        <f ca="1">AVERAGE(OFFSET($CC$3,0,0,'Données projet'!$E$12+1,1))-AVERAGE(OFFSET($H$3,0,0,'Données projet'!$E$12+1,1))</f>
        <v>542.70639622812973</v>
      </c>
      <c r="CE50" s="60">
        <f t="shared" si="40"/>
        <v>294.45557293177131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19.399999999999999</v>
      </c>
      <c r="CT50" s="13">
        <f>IF('Données projet'!$A$140&gt;35,CT49+CS50-DB49,IF(A50&lt;'Données projet'!$A$140,$CQ$205^A50,IF(A50='Données projet'!$A$140,'Données projet'!$B$140,CT49+CS50-DB49)))</f>
        <v>308.79999999999973</v>
      </c>
      <c r="CU50" s="18">
        <f>CT50*VLOOKUP('Données projet'!$B$13,Paramètres!$A$1:$I$89,3,0)*VLOOKUP('Données projet'!$B$13,Paramètres!$A$1:$I$89,5,0)</f>
        <v>184.66239999999985</v>
      </c>
      <c r="CV50" s="14">
        <f t="shared" si="41"/>
        <v>46.357935400059098</v>
      </c>
      <c r="CW50" s="22">
        <f t="shared" si="13"/>
        <v>402.36041748843598</v>
      </c>
      <c r="CX50" s="60">
        <f t="shared" si="14"/>
        <v>695.6937508217693</v>
      </c>
      <c r="CY50" s="60">
        <f ca="1">AVERAGE(OFFSET($CX$3,0,0,'Données projet'!$E$13+1,1))-AVERAGE(OFFSET($H$3,0,0,'Données projet'!$E$13+1,1))</f>
        <v>329.68364686090933</v>
      </c>
      <c r="CZ50" s="60">
        <f t="shared" si="42"/>
        <v>302.54354650449721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20.399999999999999</v>
      </c>
      <c r="DO50" s="13">
        <f>IF('Données projet'!$A$166&gt;35,DO49+DN50-DW49,IF(A50&lt;'Données projet'!$A$166,$DL$205^A50,IF(A50='Données projet'!$A$166,'Données projet'!$B$166,DO49+DN50-DW49)))</f>
        <v>318.79999999999984</v>
      </c>
      <c r="DP50" s="18">
        <f>DO50*VLOOKUP('Données projet'!$B$14,Paramètres!$A$1:$I$89,3,0)*VLOOKUP('Données projet'!$B$14,Paramètres!$A$1:$I$89,5,0)</f>
        <v>149.19839999999994</v>
      </c>
      <c r="DQ50" s="14">
        <f t="shared" si="43"/>
        <v>38.396362373864498</v>
      </c>
      <c r="DR50" s="22">
        <f t="shared" si="16"/>
        <v>326.72754446781386</v>
      </c>
      <c r="DS50" s="60">
        <f t="shared" si="17"/>
        <v>620.06087780114717</v>
      </c>
      <c r="DT50" s="60">
        <f ca="1">AVERAGE(OFFSET($DS$3,0,0,'Données projet'!$E$14+1,1))-AVERAGE(OFFSET($H$3,0,0,'Données projet'!$E$14+1,1))</f>
        <v>399.92909819003523</v>
      </c>
      <c r="DU50" s="60">
        <f t="shared" si="44"/>
        <v>163.7053537268381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5.6</v>
      </c>
      <c r="EJ50" s="13">
        <f>IF('Données projet'!$A$192&gt;35,EJ49+EI50-ER49,IF(A50&lt;'Données projet'!$A$192,$EG$205^A50,IF(A50='Données projet'!$A$192,'Données projet'!$B$192,EJ49+EI50-ER49)))</f>
        <v>104.19999999999997</v>
      </c>
      <c r="EK50" s="18">
        <f>EJ50*VLOOKUP('Données projet'!$B$15,Paramètres!$A$1:$I$89,3,0)*VLOOKUP('Données projet'!$B$15,Paramètres!$A$1:$I$89,5,0)</f>
        <v>105.65879999999999</v>
      </c>
      <c r="EL50" s="14">
        <f t="shared" si="45"/>
        <v>28.305779445097851</v>
      </c>
      <c r="EM50" s="22">
        <f t="shared" si="19"/>
        <v>233.32164253354537</v>
      </c>
      <c r="EN50" s="60">
        <f t="shared" si="20"/>
        <v>526.65497586687866</v>
      </c>
      <c r="EO50" s="60">
        <f ca="1">AVERAGE(OFFSET($EN$3,0,0,'Données projet'!$E$15+1,1))-AVERAGE(OFFSET($H$3,0,0,'Données projet'!$E$15+1,1))</f>
        <v>360.49030729679129</v>
      </c>
      <c r="EP50" s="60">
        <f t="shared" si="46"/>
        <v>159.6134369231965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5.580000000000001</v>
      </c>
      <c r="FE50" s="13">
        <f>IF('Données projet'!$A$218&gt;35,FE49+FD50-FM49,IF(A50&lt;'Données projet'!$A$218,$FB$205^A50,IF(A50='Données projet'!$A$218,'Données projet'!$B$218,FE49+FD50-FM49)))</f>
        <v>157.46000000000018</v>
      </c>
      <c r="FF50" s="18">
        <f>FE50*VLOOKUP('Données projet'!$B$16,Paramètres!$A$1:$I$89,3,0)*VLOOKUP('Données projet'!$B$16,Paramètres!$A$1:$I$89,5,0)</f>
        <v>137.55705600000019</v>
      </c>
      <c r="FG50" s="14">
        <f t="shared" si="47"/>
        <v>35.736789248452347</v>
      </c>
      <c r="FH50" s="22">
        <f t="shared" si="22"/>
        <v>301.82011380772144</v>
      </c>
      <c r="FI50" s="60">
        <f t="shared" si="23"/>
        <v>595.15344714105481</v>
      </c>
      <c r="FJ50" s="60">
        <f ca="1">AVERAGE(OFFSET($FI$3,0,0,'Données projet'!$E$16+1,1))-AVERAGE(OFFSET($H$3,0,0,'Données projet'!$E$16+1,1))</f>
        <v>274.38315511766132</v>
      </c>
      <c r="FK50" s="60">
        <f t="shared" si="48"/>
        <v>255.96663040027175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4.6153846153846132</v>
      </c>
      <c r="FZ50" s="13">
        <f>IF('Données projet'!$A$244&gt;35,FZ49+FY50-GH49,IF(A50&lt;'Données projet'!$A$244,$FW$205^A50,IF(A50='Données projet'!$A$244,'Données projet'!$B$244,FZ49+FY50-GH49)))</f>
        <v>115.64102564102561</v>
      </c>
      <c r="GA50" s="18">
        <f>FZ50*VLOOKUP('Données projet'!$B$17,Paramètres!$A$1:$I$89,3,0)*VLOOKUP('Données projet'!$B$17,Paramètres!$A$1:$I$89,5,0)</f>
        <v>110.04399999999995</v>
      </c>
      <c r="GB50" s="14">
        <f t="shared" si="49"/>
        <v>29.341351074444482</v>
      </c>
      <c r="GC50" s="22">
        <f t="shared" si="25"/>
        <v>242.76281978799068</v>
      </c>
      <c r="GD50" s="60">
        <f t="shared" si="26"/>
        <v>536.09615312132405</v>
      </c>
      <c r="GE50" s="60">
        <f ca="1">AVERAGE(OFFSET($GD$3,0,0,'Données projet'!$E$17+1,1))-AVERAGE(OFFSET($H$3,0,0,'Données projet'!$E$17+1,1))</f>
        <v>302.15505558308411</v>
      </c>
      <c r="GF50" s="60">
        <f t="shared" si="50"/>
        <v>197.15142751137051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705.14140971202096</v>
      </c>
      <c r="S51" s="60">
        <f ca="1">AVERAGE(OFFSET($R$3,0,0,'Données projet'!$E$9+1,1))-AVERAGE(OFFSET($H$3,0,0,'Données projet'!$E$9+1,1))</f>
        <v>510.5342913385627</v>
      </c>
      <c r="T51" s="60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228.49999999999991</v>
      </c>
      <c r="AJ51" s="14">
        <f>AI51*VLOOKUP('Données projet'!$B$10,Paramètres!$A$1:$I$89,3,0)*VLOOKUP('Données projet'!$B$10,Paramètres!$A$1:$I$89,5,0)</f>
        <v>178.22999999999993</v>
      </c>
      <c r="AK51" s="14">
        <f t="shared" si="35"/>
        <v>44.928167580487852</v>
      </c>
      <c r="AL51" s="22">
        <f t="shared" si="4"/>
        <v>388.66714186934951</v>
      </c>
      <c r="AM51" s="60">
        <f t="shared" si="5"/>
        <v>682.00047520268276</v>
      </c>
      <c r="AN51" s="60">
        <f ca="1">AVERAGE(OFFSET($AM$3,0,0,'Données projet'!$E$10+1,1))-AVERAGE(OFFSET($H$3,0,0,'Données projet'!$E$10+1,1))</f>
        <v>289.19475369871481</v>
      </c>
      <c r="AO51" s="60">
        <f t="shared" si="36"/>
        <v>283.48738729114024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5.1282051282051295</v>
      </c>
      <c r="BD51" s="13">
        <f>IF('Données projet'!$A$88&gt;35,BD50+BC51-BL50,IF(A51&lt;'Données projet'!$A$88,$BA$205^A51,IF(A51='Données projet'!$A$88,'Données projet'!$B$88,BD50+BC51-BL50)))</f>
        <v>141.02564102564105</v>
      </c>
      <c r="BE51" s="14">
        <f>BD51*VLOOKUP('Données projet'!$B$11,Paramètres!$A$1:$I$89,3,0)*VLOOKUP('Données projet'!$B$11,Paramètres!$A$1:$I$89,5,0)</f>
        <v>94.600000000000023</v>
      </c>
      <c r="BF51" s="14">
        <f t="shared" si="37"/>
        <v>25.671395227101247</v>
      </c>
      <c r="BG51" s="22">
        <f t="shared" si="7"/>
        <v>209.47268002053468</v>
      </c>
      <c r="BH51" s="60">
        <f t="shared" si="8"/>
        <v>502.80601335386802</v>
      </c>
      <c r="BI51" s="60">
        <f ca="1">AVERAGE(OFFSET($BH$3,0,0,'Données projet'!$E$11+1,1))-AVERAGE(OFFSET($H$3,0,0,'Données projet'!$E$11+1,1))</f>
        <v>243.09463198616982</v>
      </c>
      <c r="BJ51" s="60">
        <f t="shared" si="38"/>
        <v>171.50445439470928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202.14480000000006</v>
      </c>
      <c r="CA51" s="14">
        <f t="shared" si="39"/>
        <v>50.215236821738628</v>
      </c>
      <c r="CB51" s="22">
        <f t="shared" si="10"/>
        <v>439.52706413119489</v>
      </c>
      <c r="CC51" s="60">
        <f t="shared" si="11"/>
        <v>732.86039746452821</v>
      </c>
      <c r="CD51" s="60">
        <f ca="1">AVERAGE(OFFSET($CC$3,0,0,'Données projet'!$E$12+1,1))-AVERAGE(OFFSET($H$3,0,0,'Données projet'!$E$12+1,1))</f>
        <v>542.70639622812973</v>
      </c>
      <c r="CE51" s="60">
        <f t="shared" si="40"/>
        <v>294.45557293177131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19.399999999999999</v>
      </c>
      <c r="CT51" s="13">
        <f>IF('Données projet'!$A$140&gt;35,CT50+CS51-DB50,IF(A51&lt;'Données projet'!$A$140,$CQ$205^A51,IF(A51='Données projet'!$A$140,'Données projet'!$B$140,CT50+CS51-DB50)))</f>
        <v>328.1999999999997</v>
      </c>
      <c r="CU51" s="18">
        <f>CT51*VLOOKUP('Données projet'!$B$13,Paramètres!$A$1:$I$89,3,0)*VLOOKUP('Données projet'!$B$13,Paramètres!$A$1:$I$89,5,0)</f>
        <v>196.26359999999983</v>
      </c>
      <c r="CV51" s="14">
        <f t="shared" si="41"/>
        <v>48.922120998193776</v>
      </c>
      <c r="CW51" s="22">
        <f t="shared" si="13"/>
        <v>427.03179740518721</v>
      </c>
      <c r="CX51" s="60">
        <f t="shared" si="14"/>
        <v>720.36513073852052</v>
      </c>
      <c r="CY51" s="60">
        <f ca="1">AVERAGE(OFFSET($CX$3,0,0,'Données projet'!$E$13+1,1))-AVERAGE(OFFSET($H$3,0,0,'Données projet'!$E$13+1,1))</f>
        <v>329.68364686090933</v>
      </c>
      <c r="CZ51" s="60">
        <f t="shared" si="42"/>
        <v>302.54354650449721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20.399999999999999</v>
      </c>
      <c r="DO51" s="13">
        <f>IF('Données projet'!$A$166&gt;35,DO50+DN51-DW50,IF(A51&lt;'Données projet'!$A$166,$DL$205^A51,IF(A51='Données projet'!$A$166,'Données projet'!$B$166,DO50+DN51-DW50)))</f>
        <v>339.19999999999982</v>
      </c>
      <c r="DP51" s="18">
        <f>DO51*VLOOKUP('Données projet'!$B$14,Paramètres!$A$1:$I$89,3,0)*VLOOKUP('Données projet'!$B$14,Paramètres!$A$1:$I$89,5,0)</f>
        <v>158.74559999999991</v>
      </c>
      <c r="DQ51" s="14">
        <f t="shared" si="43"/>
        <v>40.559452507902058</v>
      </c>
      <c r="DR51" s="22">
        <f t="shared" si="16"/>
        <v>347.12296645126258</v>
      </c>
      <c r="DS51" s="60">
        <f t="shared" si="17"/>
        <v>640.4562997845959</v>
      </c>
      <c r="DT51" s="60">
        <f ca="1">AVERAGE(OFFSET($DS$3,0,0,'Données projet'!$E$14+1,1))-AVERAGE(OFFSET($H$3,0,0,'Données projet'!$E$14+1,1))</f>
        <v>399.92909819003523</v>
      </c>
      <c r="DU51" s="60">
        <f t="shared" si="44"/>
        <v>163.7053537268381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5.6</v>
      </c>
      <c r="EJ51" s="13">
        <f>IF('Données projet'!$A$192&gt;35,EJ50+EI51-ER50,IF(A51&lt;'Données projet'!$A$192,$EG$205^A51,IF(A51='Données projet'!$A$192,'Données projet'!$B$192,EJ50+EI51-ER50)))</f>
        <v>109.79999999999997</v>
      </c>
      <c r="EK51" s="18">
        <f>EJ51*VLOOKUP('Données projet'!$B$15,Paramètres!$A$1:$I$89,3,0)*VLOOKUP('Données projet'!$B$15,Paramètres!$A$1:$I$89,5,0)</f>
        <v>111.33719999999997</v>
      </c>
      <c r="EL51" s="14">
        <f t="shared" si="45"/>
        <v>29.645817422905317</v>
      </c>
      <c r="EM51" s="22">
        <f t="shared" si="19"/>
        <v>245.54542201156005</v>
      </c>
      <c r="EN51" s="60">
        <f t="shared" si="20"/>
        <v>538.87875534489331</v>
      </c>
      <c r="EO51" s="60">
        <f ca="1">AVERAGE(OFFSET($EN$3,0,0,'Données projet'!$E$15+1,1))-AVERAGE(OFFSET($H$3,0,0,'Données projet'!$E$15+1,1))</f>
        <v>360.49030729679129</v>
      </c>
      <c r="EP51" s="60">
        <f t="shared" si="46"/>
        <v>159.6134369231965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5.580000000000001</v>
      </c>
      <c r="FE51" s="13">
        <f>IF('Données projet'!$A$218&gt;35,FE50+FD51-FM50,IF(A51&lt;'Données projet'!$A$218,$FB$205^A51,IF(A51='Données projet'!$A$218,'Données projet'!$B$218,FE50+FD51-FM50)))</f>
        <v>163.04000000000019</v>
      </c>
      <c r="FF51" s="18">
        <f>FE51*VLOOKUP('Données projet'!$B$16,Paramètres!$A$1:$I$89,3,0)*VLOOKUP('Données projet'!$B$16,Paramètres!$A$1:$I$89,5,0)</f>
        <v>142.43174400000018</v>
      </c>
      <c r="FG51" s="14">
        <f t="shared" si="47"/>
        <v>36.853524348246673</v>
      </c>
      <c r="FH51" s="22">
        <f t="shared" si="22"/>
        <v>312.25517570652994</v>
      </c>
      <c r="FI51" s="60">
        <f t="shared" si="23"/>
        <v>605.58850903986331</v>
      </c>
      <c r="FJ51" s="60">
        <f ca="1">AVERAGE(OFFSET($FI$3,0,0,'Données projet'!$E$16+1,1))-AVERAGE(OFFSET($H$3,0,0,'Données projet'!$E$16+1,1))</f>
        <v>274.38315511766132</v>
      </c>
      <c r="FK51" s="60">
        <f t="shared" si="48"/>
        <v>255.96663040027175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4.6153846153846132</v>
      </c>
      <c r="FZ51" s="13">
        <f>IF('Données projet'!$A$244&gt;35,FZ50+FY51-GH50,IF(A51&lt;'Données projet'!$A$244,$FW$205^A51,IF(A51='Données projet'!$A$244,'Données projet'!$B$244,FZ50+FY51-GH50)))</f>
        <v>120.25641025641022</v>
      </c>
      <c r="GA51" s="18">
        <f>FZ51*VLOOKUP('Données projet'!$B$17,Paramètres!$A$1:$I$89,3,0)*VLOOKUP('Données projet'!$B$17,Paramètres!$A$1:$I$89,5,0)</f>
        <v>114.43599999999996</v>
      </c>
      <c r="GB51" s="14">
        <f t="shared" si="49"/>
        <v>30.373723787739301</v>
      </c>
      <c r="GC51" s="22">
        <f t="shared" si="25"/>
        <v>252.21026893031259</v>
      </c>
      <c r="GD51" s="60">
        <f t="shared" si="26"/>
        <v>545.54360226364588</v>
      </c>
      <c r="GE51" s="60">
        <f ca="1">AVERAGE(OFFSET($GD$3,0,0,'Données projet'!$E$17+1,1))-AVERAGE(OFFSET($H$3,0,0,'Données projet'!$E$17+1,1))</f>
        <v>302.15505558308411</v>
      </c>
      <c r="GF51" s="60">
        <f t="shared" si="50"/>
        <v>197.15142751137051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726.29886194422556</v>
      </c>
      <c r="S52" s="60">
        <f ca="1">AVERAGE(OFFSET($R$3,0,0,'Données projet'!$E$9+1,1))-AVERAGE(OFFSET($H$3,0,0,'Données projet'!$E$9+1,1))</f>
        <v>510.5342913385627</v>
      </c>
      <c r="T52" s="60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238.87499999999991</v>
      </c>
      <c r="AJ52" s="14">
        <f>AI52*VLOOKUP('Données projet'!$B$10,Paramètres!$A$1:$I$89,3,0)*VLOOKUP('Données projet'!$B$10,Paramètres!$A$1:$I$89,5,0)</f>
        <v>186.32249999999993</v>
      </c>
      <c r="AK52" s="14">
        <f t="shared" si="35"/>
        <v>46.725987276254116</v>
      </c>
      <c r="AL52" s="22">
        <f t="shared" si="4"/>
        <v>405.8927820061424</v>
      </c>
      <c r="AM52" s="60">
        <f t="shared" si="5"/>
        <v>699.22611533947565</v>
      </c>
      <c r="AN52" s="60">
        <f ca="1">AVERAGE(OFFSET($AM$3,0,0,'Données projet'!$E$10+1,1))-AVERAGE(OFFSET($H$3,0,0,'Données projet'!$E$10+1,1))</f>
        <v>289.19475369871481</v>
      </c>
      <c r="AO52" s="60">
        <f t="shared" si="36"/>
        <v>283.48738729114024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5.1282051282051295</v>
      </c>
      <c r="BD52" s="13">
        <f>IF('Données projet'!$A$88&gt;35,BD51+BC52-BL51,IF(A52&lt;'Données projet'!$A$88,$BA$205^A52,IF(A52='Données projet'!$A$88,'Données projet'!$B$88,BD51+BC52-BL51)))</f>
        <v>146.15384615384619</v>
      </c>
      <c r="BE52" s="14">
        <f>BD52*VLOOKUP('Données projet'!$B$11,Paramètres!$A$1:$I$89,3,0)*VLOOKUP('Données projet'!$B$11,Paramètres!$A$1:$I$89,5,0)</f>
        <v>98.04000000000002</v>
      </c>
      <c r="BF52" s="14">
        <f t="shared" si="37"/>
        <v>26.494517999056029</v>
      </c>
      <c r="BG52" s="22">
        <f t="shared" si="7"/>
        <v>216.89761884835593</v>
      </c>
      <c r="BH52" s="60">
        <f t="shared" si="8"/>
        <v>510.23095218168925</v>
      </c>
      <c r="BI52" s="60">
        <f ca="1">AVERAGE(OFFSET($BH$3,0,0,'Données projet'!$E$11+1,1))-AVERAGE(OFFSET($H$3,0,0,'Données projet'!$E$11+1,1))</f>
        <v>243.09463198616982</v>
      </c>
      <c r="BJ52" s="60">
        <f t="shared" si="38"/>
        <v>171.50445439470928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212.78400000000005</v>
      </c>
      <c r="CA52" s="14">
        <f t="shared" si="39"/>
        <v>52.543492641808108</v>
      </c>
      <c r="CB52" s="22">
        <f t="shared" si="10"/>
        <v>462.11204968448243</v>
      </c>
      <c r="CC52" s="60">
        <f t="shared" si="11"/>
        <v>755.44538301781574</v>
      </c>
      <c r="CD52" s="60">
        <f ca="1">AVERAGE(OFFSET($CC$3,0,0,'Données projet'!$E$12+1,1))-AVERAGE(OFFSET($H$3,0,0,'Données projet'!$E$12+1,1))</f>
        <v>542.70639622812973</v>
      </c>
      <c r="CE52" s="60">
        <f t="shared" si="40"/>
        <v>294.45557293177131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19.399999999999999</v>
      </c>
      <c r="CT52" s="13">
        <f>IF('Données projet'!$A$140&gt;35,CT51+CS52-DB51,IF(A52&lt;'Données projet'!$A$140,$CQ$205^A52,IF(A52='Données projet'!$A$140,'Données projet'!$B$140,CT51+CS52-DB51)))</f>
        <v>347.59999999999968</v>
      </c>
      <c r="CU52" s="18">
        <f>CT52*VLOOKUP('Données projet'!$B$13,Paramètres!$A$1:$I$89,3,0)*VLOOKUP('Données projet'!$B$13,Paramètres!$A$1:$I$89,5,0)</f>
        <v>207.86479999999983</v>
      </c>
      <c r="CV52" s="14">
        <f t="shared" si="41"/>
        <v>51.468713616997675</v>
      </c>
      <c r="CW52" s="22">
        <f t="shared" si="13"/>
        <v>451.6725362162706</v>
      </c>
      <c r="CX52" s="60">
        <f t="shared" si="14"/>
        <v>745.00586954960386</v>
      </c>
      <c r="CY52" s="60">
        <f ca="1">AVERAGE(OFFSET($CX$3,0,0,'Données projet'!$E$13+1,1))-AVERAGE(OFFSET($H$3,0,0,'Données projet'!$E$13+1,1))</f>
        <v>329.68364686090933</v>
      </c>
      <c r="CZ52" s="60">
        <f t="shared" si="42"/>
        <v>302.54354650449721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20.399999999999999</v>
      </c>
      <c r="DO52" s="13">
        <f>IF('Données projet'!$A$166&gt;35,DO51+DN52-DW51,IF(A52&lt;'Données projet'!$A$166,$DL$205^A52,IF(A52='Données projet'!$A$166,'Données projet'!$B$166,DO51+DN52-DW51)))</f>
        <v>359.5999999999998</v>
      </c>
      <c r="DP52" s="18">
        <f>DO52*VLOOKUP('Données projet'!$B$14,Paramètres!$A$1:$I$89,3,0)*VLOOKUP('Données projet'!$B$14,Paramètres!$A$1:$I$89,5,0)</f>
        <v>168.29279999999991</v>
      </c>
      <c r="DQ52" s="14">
        <f t="shared" si="43"/>
        <v>42.707443263135069</v>
      </c>
      <c r="DR52" s="22">
        <f t="shared" si="16"/>
        <v>367.49209034996011</v>
      </c>
      <c r="DS52" s="60">
        <f t="shared" si="17"/>
        <v>660.82542368329337</v>
      </c>
      <c r="DT52" s="60">
        <f ca="1">AVERAGE(OFFSET($DS$3,0,0,'Données projet'!$E$14+1,1))-AVERAGE(OFFSET($H$3,0,0,'Données projet'!$E$14+1,1))</f>
        <v>399.92909819003523</v>
      </c>
      <c r="DU52" s="60">
        <f t="shared" si="44"/>
        <v>163.7053537268381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5.6</v>
      </c>
      <c r="EJ52" s="13">
        <f>IF('Données projet'!$A$192&gt;35,EJ51+EI52-ER51,IF(A52&lt;'Données projet'!$A$192,$EG$205^A52,IF(A52='Données projet'!$A$192,'Données projet'!$B$192,EJ51+EI52-ER51)))</f>
        <v>115.39999999999996</v>
      </c>
      <c r="EK52" s="18">
        <f>EJ52*VLOOKUP('Données projet'!$B$15,Paramètres!$A$1:$I$89,3,0)*VLOOKUP('Données projet'!$B$15,Paramètres!$A$1:$I$89,5,0)</f>
        <v>117.01559999999996</v>
      </c>
      <c r="EL52" s="14">
        <f t="shared" si="45"/>
        <v>30.977920050269788</v>
      </c>
      <c r="EM52" s="22">
        <f t="shared" si="19"/>
        <v>257.7553807542198</v>
      </c>
      <c r="EN52" s="60">
        <f t="shared" si="20"/>
        <v>551.08871408755317</v>
      </c>
      <c r="EO52" s="60">
        <f ca="1">AVERAGE(OFFSET($EN$3,0,0,'Données projet'!$E$15+1,1))-AVERAGE(OFFSET($H$3,0,0,'Données projet'!$E$15+1,1))</f>
        <v>360.49030729679129</v>
      </c>
      <c r="EP52" s="60">
        <f t="shared" si="46"/>
        <v>159.6134369231965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5.580000000000001</v>
      </c>
      <c r="FE52" s="13">
        <f>IF('Données projet'!$A$218&gt;35,FE51+FD52-FM51,IF(A52&lt;'Données projet'!$A$218,$FB$205^A52,IF(A52='Données projet'!$A$218,'Données projet'!$B$218,FE51+FD52-FM51)))</f>
        <v>168.6200000000002</v>
      </c>
      <c r="FF52" s="18">
        <f>FE52*VLOOKUP('Données projet'!$B$16,Paramètres!$A$1:$I$89,3,0)*VLOOKUP('Données projet'!$B$16,Paramètres!$A$1:$I$89,5,0)</f>
        <v>147.3064320000002</v>
      </c>
      <c r="FG52" s="14">
        <f t="shared" si="47"/>
        <v>37.965818578874774</v>
      </c>
      <c r="FH52" s="22">
        <f t="shared" si="22"/>
        <v>322.68250309154058</v>
      </c>
      <c r="FI52" s="60">
        <f t="shared" si="23"/>
        <v>616.0158364248739</v>
      </c>
      <c r="FJ52" s="60">
        <f ca="1">AVERAGE(OFFSET($FI$3,0,0,'Données projet'!$E$16+1,1))-AVERAGE(OFFSET($H$3,0,0,'Données projet'!$E$16+1,1))</f>
        <v>274.38315511766132</v>
      </c>
      <c r="FK52" s="60">
        <f t="shared" si="48"/>
        <v>255.96663040027175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4.6153846153846132</v>
      </c>
      <c r="FZ52" s="13">
        <f>IF('Données projet'!$A$244&gt;35,FZ51+FY52-GH51,IF(A52&lt;'Données projet'!$A$244,$FW$205^A52,IF(A52='Données projet'!$A$244,'Données projet'!$B$244,FZ51+FY52-GH51)))</f>
        <v>124.87179487179483</v>
      </c>
      <c r="GA52" s="18">
        <f>FZ52*VLOOKUP('Données projet'!$B$17,Paramètres!$A$1:$I$89,3,0)*VLOOKUP('Données projet'!$B$17,Paramètres!$A$1:$I$89,5,0)</f>
        <v>118.82799999999996</v>
      </c>
      <c r="GB52" s="14">
        <f t="shared" si="49"/>
        <v>31.401493595425201</v>
      </c>
      <c r="GC52" s="22">
        <f t="shared" si="25"/>
        <v>261.64970134536549</v>
      </c>
      <c r="GD52" s="60">
        <f t="shared" si="26"/>
        <v>554.9830346786988</v>
      </c>
      <c r="GE52" s="60">
        <f ca="1">AVERAGE(OFFSET($GD$3,0,0,'Données projet'!$E$17+1,1))-AVERAGE(OFFSET($H$3,0,0,'Données projet'!$E$17+1,1))</f>
        <v>302.15505558308411</v>
      </c>
      <c r="GF52" s="60">
        <f t="shared" si="50"/>
        <v>197.15142751137051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747.43411921957727</v>
      </c>
      <c r="S53" s="60">
        <f ca="1">AVERAGE(OFFSET($R$3,0,0,'Données projet'!$E$9+1,1))-AVERAGE(OFFSET($H$3,0,0,'Données projet'!$E$9+1,1))</f>
        <v>510.5342913385627</v>
      </c>
      <c r="T53" s="60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249.24999999999991</v>
      </c>
      <c r="AJ53" s="14">
        <f>AI53*VLOOKUP('Données projet'!$B$10,Paramètres!$A$1:$I$89,3,0)*VLOOKUP('Données projet'!$B$10,Paramètres!$A$1:$I$89,5,0)</f>
        <v>194.41499999999994</v>
      </c>
      <c r="AK53" s="14">
        <f t="shared" si="35"/>
        <v>48.514737888684927</v>
      </c>
      <c r="AL53" s="22">
        <f t="shared" si="4"/>
        <v>423.10262682279273</v>
      </c>
      <c r="AM53" s="60">
        <f t="shared" si="5"/>
        <v>716.43596015612604</v>
      </c>
      <c r="AN53" s="60">
        <f ca="1">AVERAGE(OFFSET($AM$3,0,0,'Données projet'!$E$10+1,1))-AVERAGE(OFFSET($H$3,0,0,'Données projet'!$E$10+1,1))</f>
        <v>289.19475369871481</v>
      </c>
      <c r="AO53" s="60">
        <f t="shared" si="36"/>
        <v>283.48738729114024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151.28205128205127</v>
      </c>
      <c r="BB53" s="13">
        <f>VLOOKUP(A53,'Données projet'!$A$87:$I$107,9,0)</f>
        <v>5.1282051282051295</v>
      </c>
      <c r="BC53" s="13">
        <f t="array" ref="BC53">INDEX(BB:BB,MIN(IF(ISNUMBER(BB53:BB249),ROW(BB53:BB249),"")))</f>
        <v>5.1282051282051295</v>
      </c>
      <c r="BD53" s="13">
        <f>IF('Données projet'!$A$88&gt;35,BD52+BC53-BL52,IF(A53&lt;'Données projet'!$A$88,$BA$205^A53,IF(A53='Données projet'!$A$88,'Données projet'!$B$88,BD52+BC53-BL52)))</f>
        <v>151.28205128205133</v>
      </c>
      <c r="BE53" s="14">
        <f>BD53*VLOOKUP('Données projet'!$B$11,Paramètres!$A$1:$I$89,3,0)*VLOOKUP('Données projet'!$B$11,Paramètres!$A$1:$I$89,5,0)</f>
        <v>101.48000000000003</v>
      </c>
      <c r="BF53" s="14">
        <f t="shared" si="37"/>
        <v>27.31428509278728</v>
      </c>
      <c r="BG53" s="22">
        <f t="shared" si="7"/>
        <v>224.31671320327121</v>
      </c>
      <c r="BH53" s="60">
        <f t="shared" si="8"/>
        <v>517.65004653660458</v>
      </c>
      <c r="BI53" s="60">
        <f ca="1">AVERAGE(OFFSET($BH$3,0,0,'Données projet'!$E$11+1,1))-AVERAGE(OFFSET($H$3,0,0,'Données projet'!$E$11+1,1))</f>
        <v>243.09463198616982</v>
      </c>
      <c r="BJ53" s="60">
        <f t="shared" si="38"/>
        <v>171.50445439470928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0">
        <f t="shared" si="11"/>
        <v>778.00682639376532</v>
      </c>
      <c r="CD53" s="60">
        <f ca="1">AVERAGE(OFFSET($CC$3,0,0,'Données projet'!$E$12+1,1))-AVERAGE(OFFSET($H$3,0,0,'Données projet'!$E$12+1,1))</f>
        <v>542.70639622812973</v>
      </c>
      <c r="CE53" s="60">
        <f t="shared" si="40"/>
        <v>294.45557293177131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367</v>
      </c>
      <c r="CR53" s="13">
        <f>VLOOKUP(A53,'Données projet'!$A$139:$I$159,9,0)</f>
        <v>19.399999999999999</v>
      </c>
      <c r="CS53" s="13">
        <f t="array" ref="CS53">INDEX(CR:CR,MIN(IF(ISNUMBER(CR53:CR249),ROW(CR53:CR249),"")))</f>
        <v>19.399999999999999</v>
      </c>
      <c r="CT53" s="13">
        <f>IF('Données projet'!$A$140&gt;35,CT52+CS53-DB52,IF(A53&lt;'Données projet'!$A$140,$CQ$205^A53,IF(A53='Données projet'!$A$140,'Données projet'!$B$140,CT52+CS53-DB52)))</f>
        <v>366.99999999999966</v>
      </c>
      <c r="CU53" s="18">
        <f>CT53*VLOOKUP('Données projet'!$B$13,Paramètres!$A$1:$I$89,3,0)*VLOOKUP('Données projet'!$B$13,Paramètres!$A$1:$I$89,5,0)</f>
        <v>219.46599999999981</v>
      </c>
      <c r="CV53" s="14">
        <f t="shared" si="41"/>
        <v>53.998807048358223</v>
      </c>
      <c r="CW53" s="22">
        <f t="shared" si="13"/>
        <v>476.28453894255682</v>
      </c>
      <c r="CX53" s="60">
        <f t="shared" si="14"/>
        <v>769.61787227589014</v>
      </c>
      <c r="CY53" s="60">
        <f ca="1">AVERAGE(OFFSET($CX$3,0,0,'Données projet'!$E$13+1,1))-AVERAGE(OFFSET($H$3,0,0,'Données projet'!$E$13+1,1))</f>
        <v>329.68364686090933</v>
      </c>
      <c r="CZ53" s="60">
        <f t="shared" si="42"/>
        <v>302.54354650449721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380</v>
      </c>
      <c r="DM53" s="13">
        <f>VLOOKUP(A53,'Données projet'!$A$165:$I$185,9,0)</f>
        <v>20.399999999999999</v>
      </c>
      <c r="DN53" s="13">
        <f t="array" ref="DN53">INDEX(DM:DM,MIN(IF(ISNUMBER(DM53:DM249),ROW(DM53:DM249),"")))</f>
        <v>20.399999999999999</v>
      </c>
      <c r="DO53" s="13">
        <f>IF('Données projet'!$A$166&gt;35,DO52+DN53-DW52,IF(A53&lt;'Données projet'!$A$166,$DL$205^A53,IF(A53='Données projet'!$A$166,'Données projet'!$B$166,DO52+DN53-DW52)))</f>
        <v>379.99999999999977</v>
      </c>
      <c r="DP53" s="18">
        <f>DO53*VLOOKUP('Données projet'!$B$14,Paramètres!$A$1:$I$89,3,0)*VLOOKUP('Données projet'!$B$14,Paramètres!$A$1:$I$89,5,0)</f>
        <v>177.83999999999992</v>
      </c>
      <c r="DQ53" s="14">
        <f t="shared" si="43"/>
        <v>44.841288830609102</v>
      </c>
      <c r="DR53" s="22">
        <f t="shared" si="16"/>
        <v>387.83657804664404</v>
      </c>
      <c r="DS53" s="60">
        <f t="shared" si="17"/>
        <v>681.16991137997729</v>
      </c>
      <c r="DT53" s="60">
        <f ca="1">AVERAGE(OFFSET($DS$3,0,0,'Données projet'!$E$14+1,1))-AVERAGE(OFFSET($H$3,0,0,'Données projet'!$E$14+1,1))</f>
        <v>399.92909819003523</v>
      </c>
      <c r="DU53" s="60">
        <f t="shared" si="44"/>
        <v>163.7053537268381</v>
      </c>
      <c r="DV53" s="16">
        <f>IF(ISNA(VLOOKUP(A53,'Données projet'!$A$165:$I$185,3,0)),0,VLOOKUP(A53,'Données projet'!$A$165:$I$185,3,0))</f>
        <v>2</v>
      </c>
      <c r="DW53" s="16">
        <f>IF(ISNA(VLOOKUP(A53,'Données projet'!$A$165:$I$185,4,0)),0,VLOOKUP(A53,'Données projet'!$A$165:$I$185,4,0))</f>
        <v>91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121</v>
      </c>
      <c r="EH53" s="13">
        <f>VLOOKUP(A53,'Données projet'!$A$191:$I$211,9,0)</f>
        <v>5.6</v>
      </c>
      <c r="EI53" s="13">
        <f t="array" ref="EI53">INDEX(EH:EH,MIN(IF(ISNUMBER(EH53:EH249),ROW(EH53:EH249),"")))</f>
        <v>5.6</v>
      </c>
      <c r="EJ53" s="13">
        <f>IF('Données projet'!$A$192&gt;35,EJ52+EI53-ER52,IF(A53&lt;'Données projet'!$A$192,$EG$205^A53,IF(A53='Données projet'!$A$192,'Données projet'!$B$192,EJ52+EI53-ER52)))</f>
        <v>120.99999999999996</v>
      </c>
      <c r="EK53" s="18">
        <f>EJ53*VLOOKUP('Données projet'!$B$15,Paramètres!$A$1:$I$89,3,0)*VLOOKUP('Données projet'!$B$15,Paramètres!$A$1:$I$89,5,0)</f>
        <v>122.69399999999997</v>
      </c>
      <c r="EL53" s="14">
        <f t="shared" si="45"/>
        <v>32.302516360650685</v>
      </c>
      <c r="EM53" s="22">
        <f t="shared" si="19"/>
        <v>269.95226599479992</v>
      </c>
      <c r="EN53" s="60">
        <f t="shared" si="20"/>
        <v>563.28559932813323</v>
      </c>
      <c r="EO53" s="60">
        <f ca="1">AVERAGE(OFFSET($EN$3,0,0,'Données projet'!$E$15+1,1))-AVERAGE(OFFSET($H$3,0,0,'Données projet'!$E$15+1,1))</f>
        <v>360.49030729679129</v>
      </c>
      <c r="EP53" s="60">
        <f t="shared" si="46"/>
        <v>159.6134369231965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174.20000000000002</v>
      </c>
      <c r="FC53" s="13">
        <f>VLOOKUP(A53,'Données projet'!$A$217:$I$237,9,0)</f>
        <v>5.580000000000001</v>
      </c>
      <c r="FD53" s="13">
        <f t="array" ref="FD53">INDEX(FC:FC,MIN(IF(ISNUMBER(FC53:FC249),ROW(FC53:FC249),"")))</f>
        <v>5.580000000000001</v>
      </c>
      <c r="FE53" s="13">
        <f>IF('Données projet'!$A$218&gt;35,FE52+FD53-FM52,IF(A53&lt;'Données projet'!$A$218,$FB$205^A53,IF(A53='Données projet'!$A$218,'Données projet'!$B$218,FE52+FD53-FM52)))</f>
        <v>174.20000000000022</v>
      </c>
      <c r="FF53" s="18">
        <f>FE53*VLOOKUP('Données projet'!$B$16,Paramètres!$A$1:$I$89,3,0)*VLOOKUP('Données projet'!$B$16,Paramètres!$A$1:$I$89,5,0)</f>
        <v>152.18112000000022</v>
      </c>
      <c r="FG53" s="14">
        <f t="shared" si="47"/>
        <v>39.073835749338805</v>
      </c>
      <c r="FH53" s="22">
        <f t="shared" si="22"/>
        <v>333.10238126343216</v>
      </c>
      <c r="FI53" s="60">
        <f t="shared" si="23"/>
        <v>626.43571459676548</v>
      </c>
      <c r="FJ53" s="60">
        <f ca="1">AVERAGE(OFFSET($FI$3,0,0,'Données projet'!$E$16+1,1))-AVERAGE(OFFSET($H$3,0,0,'Données projet'!$E$16+1,1))</f>
        <v>274.38315511766132</v>
      </c>
      <c r="FK53" s="60">
        <f t="shared" si="48"/>
        <v>255.96663040027175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129.48717948717947</v>
      </c>
      <c r="FX53" s="13">
        <f>VLOOKUP(A53,'Données projet'!$A$243:$I$263,9,0)</f>
        <v>4.6153846153846132</v>
      </c>
      <c r="FY53" s="13">
        <f t="array" ref="FY53">INDEX(FX:FX,MIN(IF(ISNUMBER(FX53:FX249),ROW(FX53:FX249),"")))</f>
        <v>4.6153846153846132</v>
      </c>
      <c r="FZ53" s="13">
        <f>IF('Données projet'!$A$244&gt;35,FZ52+FY53-GH52,IF(A53&lt;'Données projet'!$A$244,$FW$205^A53,IF(A53='Données projet'!$A$244,'Données projet'!$B$244,FZ52+FY53-GH52)))</f>
        <v>129.48717948717945</v>
      </c>
      <c r="GA53" s="18">
        <f>FZ53*VLOOKUP('Données projet'!$B$17,Paramètres!$A$1:$I$89,3,0)*VLOOKUP('Données projet'!$B$17,Paramètres!$A$1:$I$89,5,0)</f>
        <v>123.21999999999996</v>
      </c>
      <c r="GB53" s="14">
        <f t="shared" si="49"/>
        <v>32.42485010818541</v>
      </c>
      <c r="GC53" s="22">
        <f t="shared" si="25"/>
        <v>271.08144727175619</v>
      </c>
      <c r="GD53" s="60">
        <f t="shared" si="26"/>
        <v>564.4147806050895</v>
      </c>
      <c r="GE53" s="60">
        <f ca="1">AVERAGE(OFFSET($GD$3,0,0,'Données projet'!$E$17+1,1))-AVERAGE(OFFSET($H$3,0,0,'Données projet'!$E$17+1,1))</f>
        <v>302.15505558308411</v>
      </c>
      <c r="GF53" s="60">
        <f t="shared" si="50"/>
        <v>197.15142751137051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767.01346305295999</v>
      </c>
      <c r="S54" s="60">
        <f ca="1">AVERAGE(OFFSET($R$3,0,0,'Données projet'!$E$9+1,1))-AVERAGE(OFFSET($H$3,0,0,'Données projet'!$E$9+1,1))</f>
        <v>510.5342913385627</v>
      </c>
      <c r="T54" s="60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259.62499999999989</v>
      </c>
      <c r="AJ54" s="14">
        <f>AI54*VLOOKUP('Données projet'!$B$10,Paramètres!$A$1:$I$89,3,0)*VLOOKUP('Données projet'!$B$10,Paramètres!$A$1:$I$89,5,0)</f>
        <v>202.50749999999991</v>
      </c>
      <c r="AK54" s="14">
        <f t="shared" si="35"/>
        <v>50.294840086606349</v>
      </c>
      <c r="AL54" s="22">
        <f t="shared" si="4"/>
        <v>440.29740898417253</v>
      </c>
      <c r="AM54" s="60">
        <f t="shared" si="5"/>
        <v>733.63074231750579</v>
      </c>
      <c r="AN54" s="60">
        <f ca="1">AVERAGE(OFFSET($AM$3,0,0,'Données projet'!$E$10+1,1))-AVERAGE(OFFSET($H$3,0,0,'Données projet'!$E$10+1,1))</f>
        <v>289.19475369871481</v>
      </c>
      <c r="AO54" s="60">
        <f t="shared" si="36"/>
        <v>283.48738729114024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4.8717948717948731</v>
      </c>
      <c r="BD54" s="13">
        <f>IF('Données projet'!$A$88&gt;35,BD53+BC54-BL53,IF(A54&lt;'Données projet'!$A$88,$BA$205^A54,IF(A54='Données projet'!$A$88,'Données projet'!$B$88,BD53+BC54-BL53)))</f>
        <v>156.15384615384619</v>
      </c>
      <c r="BE54" s="14">
        <f>BD54*VLOOKUP('Données projet'!$B$11,Paramètres!$A$1:$I$89,3,0)*VLOOKUP('Données projet'!$B$11,Paramètres!$A$1:$I$89,5,0)</f>
        <v>104.74800000000003</v>
      </c>
      <c r="BF54" s="14">
        <f t="shared" si="37"/>
        <v>28.090071220489314</v>
      </c>
      <c r="BG54" s="22">
        <f t="shared" si="7"/>
        <v>231.35964070901892</v>
      </c>
      <c r="BH54" s="60">
        <f t="shared" si="8"/>
        <v>524.69297404235226</v>
      </c>
      <c r="BI54" s="60">
        <f ca="1">AVERAGE(OFFSET($BH$3,0,0,'Données projet'!$E$11+1,1))-AVERAGE(OFFSET($H$3,0,0,'Données projet'!$E$11+1,1))</f>
        <v>243.09463198616982</v>
      </c>
      <c r="BJ54" s="60">
        <f t="shared" si="38"/>
        <v>171.50445439470928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233.28864000000007</v>
      </c>
      <c r="CA54" s="14">
        <f t="shared" si="39"/>
        <v>56.993173773170618</v>
      </c>
      <c r="CB54" s="22">
        <f t="shared" si="10"/>
        <v>505.5741589882723</v>
      </c>
      <c r="CC54" s="60">
        <f t="shared" si="11"/>
        <v>798.90749232160556</v>
      </c>
      <c r="CD54" s="60">
        <f ca="1">AVERAGE(OFFSET($CC$3,0,0,'Données projet'!$E$12+1,1))-AVERAGE(OFFSET($H$3,0,0,'Données projet'!$E$12+1,1))</f>
        <v>542.70639622812973</v>
      </c>
      <c r="CE54" s="60">
        <f t="shared" si="40"/>
        <v>294.45557293177131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19</v>
      </c>
      <c r="CT54" s="13">
        <f>IF('Données projet'!$A$140&gt;35,CT53+CS54-DB53,IF(A54&lt;'Données projet'!$A$140,$CQ$205^A54,IF(A54='Données projet'!$A$140,'Données projet'!$B$140,CT53+CS54-DB53)))</f>
        <v>385.99999999999966</v>
      </c>
      <c r="CU54" s="18">
        <f>CT54*VLOOKUP('Données projet'!$B$13,Paramètres!$A$1:$I$89,3,0)*VLOOKUP('Données projet'!$B$13,Paramètres!$A$1:$I$89,5,0)</f>
        <v>230.82799999999983</v>
      </c>
      <c r="CV54" s="14">
        <f t="shared" si="41"/>
        <v>56.461677028955975</v>
      </c>
      <c r="CW54" s="22">
        <f t="shared" si="13"/>
        <v>500.36285415876461</v>
      </c>
      <c r="CX54" s="60">
        <f t="shared" si="14"/>
        <v>793.69618749209792</v>
      </c>
      <c r="CY54" s="60">
        <f ca="1">AVERAGE(OFFSET($CX$3,0,0,'Données projet'!$E$13+1,1))-AVERAGE(OFFSET($H$3,0,0,'Données projet'!$E$13+1,1))</f>
        <v>329.68364686090933</v>
      </c>
      <c r="CZ54" s="60">
        <f t="shared" si="42"/>
        <v>302.54354650449721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22.7</v>
      </c>
      <c r="DO54" s="13">
        <f>IF('Données projet'!$A$166&gt;35,DO53+DN54-DW53,IF(A54&lt;'Données projet'!$A$166,$DL$205^A54,IF(A54='Données projet'!$A$166,'Données projet'!$B$166,DO53+DN54-DW53)))</f>
        <v>311.69999999999976</v>
      </c>
      <c r="DP54" s="18">
        <f>DO54*VLOOKUP('Données projet'!$B$14,Paramètres!$A$1:$I$89,3,0)*VLOOKUP('Données projet'!$B$14,Paramètres!$A$1:$I$89,5,0)</f>
        <v>145.87559999999988</v>
      </c>
      <c r="DQ54" s="14">
        <f t="shared" si="43"/>
        <v>37.639785440563593</v>
      </c>
      <c r="DR54" s="22">
        <f t="shared" si="16"/>
        <v>319.62262964231468</v>
      </c>
      <c r="DS54" s="60">
        <f t="shared" si="17"/>
        <v>612.95596297564794</v>
      </c>
      <c r="DT54" s="60">
        <f ca="1">AVERAGE(OFFSET($DS$3,0,0,'Données projet'!$E$14+1,1))-AVERAGE(OFFSET($H$3,0,0,'Données projet'!$E$14+1,1))</f>
        <v>399.92909819003523</v>
      </c>
      <c r="DU54" s="60">
        <f t="shared" si="44"/>
        <v>163.7053537268381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</v>
      </c>
      <c r="EJ54" s="13">
        <f>IF('Données projet'!$A$192&gt;35,EJ53+EI54-ER53,IF(A54&lt;'Données projet'!$A$192,$EG$205^A54,IF(A54='Données projet'!$A$192,'Données projet'!$B$192,EJ53+EI54-ER53)))</f>
        <v>126.59999999999995</v>
      </c>
      <c r="EK54" s="18">
        <f>EJ54*VLOOKUP('Données projet'!$B$15,Paramètres!$A$1:$I$89,3,0)*VLOOKUP('Données projet'!$B$15,Paramètres!$A$1:$I$89,5,0)</f>
        <v>128.37239999999997</v>
      </c>
      <c r="EL54" s="14">
        <f t="shared" si="45"/>
        <v>33.619993430877038</v>
      </c>
      <c r="EM54" s="22">
        <f t="shared" si="19"/>
        <v>282.13675189211079</v>
      </c>
      <c r="EN54" s="60">
        <f t="shared" si="20"/>
        <v>575.47008522544411</v>
      </c>
      <c r="EO54" s="60">
        <f ca="1">AVERAGE(OFFSET($EN$3,0,0,'Données projet'!$E$15+1,1))-AVERAGE(OFFSET($H$3,0,0,'Données projet'!$E$15+1,1))</f>
        <v>360.49030729679129</v>
      </c>
      <c r="EP54" s="60">
        <f t="shared" si="46"/>
        <v>159.6134369231965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4.7599999999999962</v>
      </c>
      <c r="FE54" s="13">
        <f>IF('Données projet'!$A$218&gt;35,FE53+FD54-FM53,IF(A54&lt;'Données projet'!$A$218,$FB$205^A54,IF(A54='Données projet'!$A$218,'Données projet'!$B$218,FE53+FD54-FM53)))</f>
        <v>178.96000000000021</v>
      </c>
      <c r="FF54" s="18">
        <f>FE54*VLOOKUP('Données projet'!$B$16,Paramètres!$A$1:$I$89,3,0)*VLOOKUP('Données projet'!$B$16,Paramètres!$A$1:$I$89,5,0)</f>
        <v>156.33945600000021</v>
      </c>
      <c r="FG54" s="14">
        <f t="shared" si="47"/>
        <v>40.015760648523482</v>
      </c>
      <c r="FH54" s="22">
        <f t="shared" si="22"/>
        <v>341.98533566284544</v>
      </c>
      <c r="FI54" s="60">
        <f t="shared" si="23"/>
        <v>635.31866899617876</v>
      </c>
      <c r="FJ54" s="60">
        <f ca="1">AVERAGE(OFFSET($FI$3,0,0,'Données projet'!$E$16+1,1))-AVERAGE(OFFSET($H$3,0,0,'Données projet'!$E$16+1,1))</f>
        <v>274.38315511766132</v>
      </c>
      <c r="FK54" s="60">
        <f t="shared" si="48"/>
        <v>255.96663040027175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4.2307692307692317</v>
      </c>
      <c r="FZ54" s="13">
        <f>IF('Données projet'!$A$244&gt;35,FZ53+FY54-GH53,IF(A54&lt;'Données projet'!$A$244,$FW$205^A54,IF(A54='Données projet'!$A$244,'Données projet'!$B$244,FZ53+FY54-GH53)))</f>
        <v>133.71794871794867</v>
      </c>
      <c r="GA54" s="18">
        <f>FZ54*VLOOKUP('Données projet'!$B$17,Paramètres!$A$1:$I$89,3,0)*VLOOKUP('Données projet'!$B$17,Paramètres!$A$1:$I$89,5,0)</f>
        <v>127.24599999999997</v>
      </c>
      <c r="GB54" s="14">
        <f t="shared" si="49"/>
        <v>33.359199928902115</v>
      </c>
      <c r="GC54" s="22">
        <f t="shared" si="25"/>
        <v>279.72072320950446</v>
      </c>
      <c r="GD54" s="60">
        <f t="shared" si="26"/>
        <v>573.05405654283777</v>
      </c>
      <c r="GE54" s="60">
        <f ca="1">AVERAGE(OFFSET($GD$3,0,0,'Données projet'!$E$17+1,1))-AVERAGE(OFFSET($H$3,0,0,'Données projet'!$E$17+1,1))</f>
        <v>302.15505558308411</v>
      </c>
      <c r="GF54" s="60">
        <f t="shared" si="50"/>
        <v>197.15142751137051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786.57558808183126</v>
      </c>
      <c r="S55" s="60">
        <f ca="1">AVERAGE(OFFSET($R$3,0,0,'Données projet'!$E$9+1,1))-AVERAGE(OFFSET($H$3,0,0,'Données projet'!$E$9+1,1))</f>
        <v>510.5342913385627</v>
      </c>
      <c r="T55" s="60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269.99999999999989</v>
      </c>
      <c r="AJ55" s="14">
        <f>AI55*VLOOKUP('Données projet'!$B$10,Paramètres!$A$1:$I$89,3,0)*VLOOKUP('Données projet'!$B$10,Paramètres!$A$1:$I$89,5,0)</f>
        <v>210.59999999999991</v>
      </c>
      <c r="AK55" s="14">
        <f t="shared" si="35"/>
        <v>52.066679014659961</v>
      </c>
      <c r="AL55" s="22">
        <f t="shared" si="4"/>
        <v>457.47779928386586</v>
      </c>
      <c r="AM55" s="60">
        <f t="shared" si="5"/>
        <v>750.81113261719918</v>
      </c>
      <c r="AN55" s="60">
        <f ca="1">AVERAGE(OFFSET($AM$3,0,0,'Données projet'!$E$10+1,1))-AVERAGE(OFFSET($H$3,0,0,'Données projet'!$E$10+1,1))</f>
        <v>289.19475369871481</v>
      </c>
      <c r="AO55" s="60">
        <f t="shared" si="36"/>
        <v>283.48738729114024</v>
      </c>
      <c r="AP55" s="16">
        <f>IF(ISNA(VLOOKUP(A55,'Données projet'!$A$61:$I$81,3,0)),0,VLOOKUP(A55,'Données projet'!$A$61:$I$81,3,0))</f>
        <v>6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4.8717948717948731</v>
      </c>
      <c r="BD55" s="13">
        <f>IF('Données projet'!$A$88&gt;35,BD54+BC55-BL54,IF(A55&lt;'Données projet'!$A$88,$BA$205^A55,IF(A55='Données projet'!$A$88,'Données projet'!$B$88,BD54+BC55-BL54)))</f>
        <v>161.02564102564105</v>
      </c>
      <c r="BE55" s="14">
        <f>BD55*VLOOKUP('Données projet'!$B$11,Paramètres!$A$1:$I$89,3,0)*VLOOKUP('Données projet'!$B$11,Paramètres!$A$1:$I$89,5,0)</f>
        <v>108.01600000000001</v>
      </c>
      <c r="BF55" s="14">
        <f t="shared" si="37"/>
        <v>28.863044687111241</v>
      </c>
      <c r="BG55" s="22">
        <f t="shared" si="7"/>
        <v>238.39766949671878</v>
      </c>
      <c r="BH55" s="60">
        <f t="shared" si="8"/>
        <v>531.73100283005215</v>
      </c>
      <c r="BI55" s="60">
        <f ca="1">AVERAGE(OFFSET($BH$3,0,0,'Données projet'!$E$11+1,1))-AVERAGE(OFFSET($H$3,0,0,'Données projet'!$E$11+1,1))</f>
        <v>243.09463198616982</v>
      </c>
      <c r="BJ55" s="60">
        <f t="shared" si="38"/>
        <v>171.50445439470928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243.15408000000005</v>
      </c>
      <c r="CA55" s="14">
        <f t="shared" si="39"/>
        <v>59.117629630943199</v>
      </c>
      <c r="CB55" s="22">
        <f t="shared" si="10"/>
        <v>526.45656094055948</v>
      </c>
      <c r="CC55" s="60">
        <f t="shared" si="11"/>
        <v>819.78989427389274</v>
      </c>
      <c r="CD55" s="60">
        <f ca="1">AVERAGE(OFFSET($CC$3,0,0,'Données projet'!$E$12+1,1))-AVERAGE(OFFSET($H$3,0,0,'Données projet'!$E$12+1,1))</f>
        <v>542.70639622812973</v>
      </c>
      <c r="CE55" s="60">
        <f t="shared" si="40"/>
        <v>294.45557293177131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19</v>
      </c>
      <c r="CT55" s="13">
        <f>IF('Données projet'!$A$140&gt;35,CT54+CS55-DB54,IF(A55&lt;'Données projet'!$A$140,$CQ$205^A55,IF(A55='Données projet'!$A$140,'Données projet'!$B$140,CT54+CS55-DB54)))</f>
        <v>404.99999999999966</v>
      </c>
      <c r="CU55" s="18">
        <f>CT55*VLOOKUP('Données projet'!$B$13,Paramètres!$A$1:$I$89,3,0)*VLOOKUP('Données projet'!$B$13,Paramètres!$A$1:$I$89,5,0)</f>
        <v>242.1899999999998</v>
      </c>
      <c r="CV55" s="14">
        <f t="shared" si="41"/>
        <v>58.910470259429303</v>
      </c>
      <c r="CW55" s="22">
        <f t="shared" si="13"/>
        <v>524.41665236850577</v>
      </c>
      <c r="CX55" s="60">
        <f t="shared" si="14"/>
        <v>817.74998570183902</v>
      </c>
      <c r="CY55" s="60">
        <f ca="1">AVERAGE(OFFSET($CX$3,0,0,'Données projet'!$E$13+1,1))-AVERAGE(OFFSET($H$3,0,0,'Données projet'!$E$13+1,1))</f>
        <v>329.68364686090933</v>
      </c>
      <c r="CZ55" s="60">
        <f t="shared" si="42"/>
        <v>302.54354650449721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22.7</v>
      </c>
      <c r="DO55" s="13">
        <f>IF('Données projet'!$A$166&gt;35,DO54+DN55-DW54,IF(A55&lt;'Données projet'!$A$166,$DL$205^A55,IF(A55='Données projet'!$A$166,'Données projet'!$B$166,DO54+DN55-DW54)))</f>
        <v>334.39999999999975</v>
      </c>
      <c r="DP55" s="18">
        <f>DO55*VLOOKUP('Données projet'!$B$14,Paramètres!$A$1:$I$89,3,0)*VLOOKUP('Données projet'!$B$14,Paramètres!$A$1:$I$89,5,0)</f>
        <v>156.49919999999989</v>
      </c>
      <c r="DQ55" s="14">
        <f t="shared" si="43"/>
        <v>40.051886402928353</v>
      </c>
      <c r="DR55" s="22">
        <f t="shared" si="16"/>
        <v>342.32647548509999</v>
      </c>
      <c r="DS55" s="60">
        <f t="shared" si="17"/>
        <v>635.65980881843325</v>
      </c>
      <c r="DT55" s="60">
        <f ca="1">AVERAGE(OFFSET($DS$3,0,0,'Données projet'!$E$14+1,1))-AVERAGE(OFFSET($H$3,0,0,'Données projet'!$E$14+1,1))</f>
        <v>399.92909819003523</v>
      </c>
      <c r="DU55" s="60">
        <f t="shared" si="44"/>
        <v>163.7053537268381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</v>
      </c>
      <c r="EJ55" s="13">
        <f>IF('Données projet'!$A$192&gt;35,EJ54+EI55-ER54,IF(A55&lt;'Données projet'!$A$192,$EG$205^A55,IF(A55='Données projet'!$A$192,'Données projet'!$B$192,EJ54+EI55-ER54)))</f>
        <v>132.19999999999996</v>
      </c>
      <c r="EK55" s="18">
        <f>EJ55*VLOOKUP('Données projet'!$B$15,Paramètres!$A$1:$I$89,3,0)*VLOOKUP('Données projet'!$B$15,Paramètres!$A$1:$I$89,5,0)</f>
        <v>134.05079999999998</v>
      </c>
      <c r="EL55" s="14">
        <f t="shared" si="45"/>
        <v>34.930702157857986</v>
      </c>
      <c r="EM55" s="22">
        <f t="shared" si="19"/>
        <v>294.30944959160263</v>
      </c>
      <c r="EN55" s="60">
        <f t="shared" si="20"/>
        <v>587.642782924936</v>
      </c>
      <c r="EO55" s="60">
        <f ca="1">AVERAGE(OFFSET($EN$3,0,0,'Données projet'!$E$15+1,1))-AVERAGE(OFFSET($H$3,0,0,'Données projet'!$E$15+1,1))</f>
        <v>360.49030729679129</v>
      </c>
      <c r="EP55" s="60">
        <f t="shared" si="46"/>
        <v>159.6134369231965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4.7599999999999962</v>
      </c>
      <c r="FE55" s="13">
        <f>IF('Données projet'!$A$218&gt;35,FE54+FD55-FM54,IF(A55&lt;'Données projet'!$A$218,$FB$205^A55,IF(A55='Données projet'!$A$218,'Données projet'!$B$218,FE54+FD55-FM54)))</f>
        <v>183.7200000000002</v>
      </c>
      <c r="FF55" s="18">
        <f>FE55*VLOOKUP('Données projet'!$B$16,Paramètres!$A$1:$I$89,3,0)*VLOOKUP('Données projet'!$B$16,Paramètres!$A$1:$I$89,5,0)</f>
        <v>160.49779200000017</v>
      </c>
      <c r="FG55" s="14">
        <f t="shared" si="47"/>
        <v>40.95477347484691</v>
      </c>
      <c r="FH55" s="22">
        <f t="shared" si="22"/>
        <v>350.86321820202534</v>
      </c>
      <c r="FI55" s="60">
        <f t="shared" si="23"/>
        <v>644.19655153535859</v>
      </c>
      <c r="FJ55" s="60">
        <f ca="1">AVERAGE(OFFSET($FI$3,0,0,'Données projet'!$E$16+1,1))-AVERAGE(OFFSET($H$3,0,0,'Données projet'!$E$16+1,1))</f>
        <v>274.38315511766132</v>
      </c>
      <c r="FK55" s="60">
        <f t="shared" si="48"/>
        <v>255.96663040027175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4.2307692307692317</v>
      </c>
      <c r="FZ55" s="13">
        <f>IF('Données projet'!$A$244&gt;35,FZ54+FY55-GH54,IF(A55&lt;'Données projet'!$A$244,$FW$205^A55,IF(A55='Données projet'!$A$244,'Données projet'!$B$244,FZ54+FY55-GH54)))</f>
        <v>137.9487179487179</v>
      </c>
      <c r="GA55" s="18">
        <f>FZ55*VLOOKUP('Données projet'!$B$17,Paramètres!$A$1:$I$89,3,0)*VLOOKUP('Données projet'!$B$17,Paramètres!$A$1:$I$89,5,0)</f>
        <v>131.27199999999996</v>
      </c>
      <c r="GB55" s="14">
        <f t="shared" si="49"/>
        <v>34.290114413733548</v>
      </c>
      <c r="GC55" s="22">
        <f t="shared" si="25"/>
        <v>288.35401593725254</v>
      </c>
      <c r="GD55" s="60">
        <f t="shared" si="26"/>
        <v>581.68734927058586</v>
      </c>
      <c r="GE55" s="60">
        <f ca="1">AVERAGE(OFFSET($GD$3,0,0,'Données projet'!$E$17+1,1))-AVERAGE(OFFSET($H$3,0,0,'Données projet'!$E$17+1,1))</f>
        <v>302.15505558308411</v>
      </c>
      <c r="GF55" s="60">
        <f t="shared" si="50"/>
        <v>197.15142751137051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806.12127283656628</v>
      </c>
      <c r="S56" s="60">
        <f ca="1">AVERAGE(OFFSET($R$3,0,0,'Données projet'!$E$9+1,1))-AVERAGE(OFFSET($H$3,0,0,'Données projet'!$E$9+1,1))</f>
        <v>510.5342913385627</v>
      </c>
      <c r="T56" s="60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231.37499999999989</v>
      </c>
      <c r="AJ56" s="14">
        <f>AI56*VLOOKUP('Données projet'!$B$10,Paramètres!$A$1:$I$89,3,0)*VLOOKUP('Données projet'!$B$10,Paramètres!$A$1:$I$89,5,0)</f>
        <v>180.47249999999991</v>
      </c>
      <c r="AK56" s="14">
        <f t="shared" si="35"/>
        <v>45.427292666837829</v>
      </c>
      <c r="AL56" s="22">
        <f t="shared" si="4"/>
        <v>393.44213889474241</v>
      </c>
      <c r="AM56" s="60">
        <f t="shared" si="5"/>
        <v>686.77547222807573</v>
      </c>
      <c r="AN56" s="60">
        <f ca="1">AVERAGE(OFFSET($AM$3,0,0,'Données projet'!$E$10+1,1))-AVERAGE(OFFSET($H$3,0,0,'Données projet'!$E$10+1,1))</f>
        <v>289.19475369871481</v>
      </c>
      <c r="AO56" s="60">
        <f t="shared" si="36"/>
        <v>283.48738729114024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4.8717948717948731</v>
      </c>
      <c r="BD56" s="13">
        <f>IF('Données projet'!$A$88&gt;35,BD55+BC56-BL55,IF(A56&lt;'Données projet'!$A$88,$BA$205^A56,IF(A56='Données projet'!$A$88,'Données projet'!$B$88,BD55+BC56-BL55)))</f>
        <v>165.89743589743591</v>
      </c>
      <c r="BE56" s="14">
        <f>BD56*VLOOKUP('Données projet'!$B$11,Paramètres!$A$1:$I$89,3,0)*VLOOKUP('Données projet'!$B$11,Paramètres!$A$1:$I$89,5,0)</f>
        <v>111.28400000000001</v>
      </c>
      <c r="BF56" s="14">
        <f t="shared" si="37"/>
        <v>29.633300356578172</v>
      </c>
      <c r="BG56" s="22">
        <f t="shared" si="7"/>
        <v>245.43096478770701</v>
      </c>
      <c r="BH56" s="60">
        <f t="shared" si="8"/>
        <v>538.76429812104038</v>
      </c>
      <c r="BI56" s="60">
        <f ca="1">AVERAGE(OFFSET($BH$3,0,0,'Données projet'!$E$11+1,1))-AVERAGE(OFFSET($H$3,0,0,'Données projet'!$E$11+1,1))</f>
        <v>243.09463198616982</v>
      </c>
      <c r="BJ56" s="60">
        <f t="shared" si="38"/>
        <v>171.50445439470928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253.01952000000003</v>
      </c>
      <c r="CA56" s="14">
        <f t="shared" si="39"/>
        <v>61.232073131479261</v>
      </c>
      <c r="CB56" s="22">
        <f t="shared" si="10"/>
        <v>547.32152470399308</v>
      </c>
      <c r="CC56" s="60">
        <f t="shared" si="11"/>
        <v>840.65485803732645</v>
      </c>
      <c r="CD56" s="60">
        <f ca="1">AVERAGE(OFFSET($CC$3,0,0,'Données projet'!$E$12+1,1))-AVERAGE(OFFSET($H$3,0,0,'Données projet'!$E$12+1,1))</f>
        <v>542.70639622812973</v>
      </c>
      <c r="CE56" s="60">
        <f t="shared" si="40"/>
        <v>294.45557293177131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19</v>
      </c>
      <c r="CT56" s="13">
        <f>IF('Données projet'!$A$140&gt;35,CT55+CS56-DB55,IF(A56&lt;'Données projet'!$A$140,$CQ$205^A56,IF(A56='Données projet'!$A$140,'Données projet'!$B$140,CT55+CS56-DB55)))</f>
        <v>423.99999999999966</v>
      </c>
      <c r="CU56" s="18">
        <f>CT56*VLOOKUP('Données projet'!$B$13,Paramètres!$A$1:$I$89,3,0)*VLOOKUP('Données projet'!$B$13,Paramètres!$A$1:$I$89,5,0)</f>
        <v>253.55199999999982</v>
      </c>
      <c r="CV56" s="14">
        <f t="shared" si="41"/>
        <v>61.34592254261343</v>
      </c>
      <c r="CW56" s="22">
        <f t="shared" si="13"/>
        <v>548.44721509505132</v>
      </c>
      <c r="CX56" s="60">
        <f t="shared" si="14"/>
        <v>841.78054842838469</v>
      </c>
      <c r="CY56" s="60">
        <f ca="1">AVERAGE(OFFSET($CX$3,0,0,'Données projet'!$E$13+1,1))-AVERAGE(OFFSET($H$3,0,0,'Données projet'!$E$13+1,1))</f>
        <v>329.68364686090933</v>
      </c>
      <c r="CZ56" s="60">
        <f t="shared" si="42"/>
        <v>302.54354650449721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22.7</v>
      </c>
      <c r="DO56" s="13">
        <f>IF('Données projet'!$A$166&gt;35,DO55+DN56-DW55,IF(A56&lt;'Données projet'!$A$166,$DL$205^A56,IF(A56='Données projet'!$A$166,'Données projet'!$B$166,DO55+DN56-DW55)))</f>
        <v>357.09999999999974</v>
      </c>
      <c r="DP56" s="18">
        <f>DO56*VLOOKUP('Données projet'!$B$14,Paramètres!$A$1:$I$89,3,0)*VLOOKUP('Données projet'!$B$14,Paramètres!$A$1:$I$89,5,0)</f>
        <v>167.12279999999987</v>
      </c>
      <c r="DQ56" s="14">
        <f t="shared" si="43"/>
        <v>42.444987720629342</v>
      </c>
      <c r="DR56" s="22">
        <f t="shared" si="16"/>
        <v>364.99723028009589</v>
      </c>
      <c r="DS56" s="60">
        <f t="shared" si="17"/>
        <v>658.33056361342915</v>
      </c>
      <c r="DT56" s="60">
        <f ca="1">AVERAGE(OFFSET($DS$3,0,0,'Données projet'!$E$14+1,1))-AVERAGE(OFFSET($H$3,0,0,'Données projet'!$E$14+1,1))</f>
        <v>399.92909819003523</v>
      </c>
      <c r="DU56" s="60">
        <f t="shared" si="44"/>
        <v>163.7053537268381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</v>
      </c>
      <c r="EJ56" s="13">
        <f>IF('Données projet'!$A$192&gt;35,EJ55+EI56-ER55,IF(A56&lt;'Données projet'!$A$192,$EG$205^A56,IF(A56='Données projet'!$A$192,'Données projet'!$B$192,EJ55+EI56-ER55)))</f>
        <v>137.79999999999995</v>
      </c>
      <c r="EK56" s="18">
        <f>EJ56*VLOOKUP('Données projet'!$B$15,Paramètres!$A$1:$I$89,3,0)*VLOOKUP('Données projet'!$B$15,Paramètres!$A$1:$I$89,5,0)</f>
        <v>139.72919999999996</v>
      </c>
      <c r="EL56" s="14">
        <f t="shared" si="45"/>
        <v>36.234962028891381</v>
      </c>
      <c r="EM56" s="22">
        <f t="shared" si="19"/>
        <v>306.47091553365243</v>
      </c>
      <c r="EN56" s="60">
        <f t="shared" si="20"/>
        <v>599.80424886698574</v>
      </c>
      <c r="EO56" s="60">
        <f ca="1">AVERAGE(OFFSET($EN$3,0,0,'Données projet'!$E$15+1,1))-AVERAGE(OFFSET($H$3,0,0,'Données projet'!$E$15+1,1))</f>
        <v>360.49030729679129</v>
      </c>
      <c r="EP56" s="60">
        <f t="shared" si="46"/>
        <v>159.6134369231965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4.7599999999999962</v>
      </c>
      <c r="FE56" s="13">
        <f>IF('Données projet'!$A$218&gt;35,FE55+FD56-FM55,IF(A56&lt;'Données projet'!$A$218,$FB$205^A56,IF(A56='Données projet'!$A$218,'Données projet'!$B$218,FE55+FD56-FM55)))</f>
        <v>188.48000000000019</v>
      </c>
      <c r="FF56" s="18">
        <f>FE56*VLOOKUP('Données projet'!$B$16,Paramètres!$A$1:$I$89,3,0)*VLOOKUP('Données projet'!$B$16,Paramètres!$A$1:$I$89,5,0)</f>
        <v>164.65612800000019</v>
      </c>
      <c r="FG56" s="14">
        <f t="shared" si="47"/>
        <v>41.890958351593589</v>
      </c>
      <c r="FH56" s="22">
        <f t="shared" si="22"/>
        <v>359.7361753956925</v>
      </c>
      <c r="FI56" s="60">
        <f t="shared" si="23"/>
        <v>653.06950872902576</v>
      </c>
      <c r="FJ56" s="60">
        <f ca="1">AVERAGE(OFFSET($FI$3,0,0,'Données projet'!$E$16+1,1))-AVERAGE(OFFSET($H$3,0,0,'Données projet'!$E$16+1,1))</f>
        <v>274.38315511766132</v>
      </c>
      <c r="FK56" s="60">
        <f t="shared" si="48"/>
        <v>255.96663040027175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4.2307692307692317</v>
      </c>
      <c r="FZ56" s="13">
        <f>IF('Données projet'!$A$244&gt;35,FZ55+FY56-GH55,IF(A56&lt;'Données projet'!$A$244,$FW$205^A56,IF(A56='Données projet'!$A$244,'Données projet'!$B$244,FZ55+FY56-GH55)))</f>
        <v>142.17948717948713</v>
      </c>
      <c r="GA56" s="18">
        <f>FZ56*VLOOKUP('Données projet'!$B$17,Paramètres!$A$1:$I$89,3,0)*VLOOKUP('Données projet'!$B$17,Paramètres!$A$1:$I$89,5,0)</f>
        <v>135.29799999999997</v>
      </c>
      <c r="GB56" s="14">
        <f t="shared" si="49"/>
        <v>35.217711012909547</v>
      </c>
      <c r="GC56" s="22">
        <f t="shared" si="25"/>
        <v>296.98153001415074</v>
      </c>
      <c r="GD56" s="60">
        <f t="shared" si="26"/>
        <v>590.31486334748411</v>
      </c>
      <c r="GE56" s="60">
        <f ca="1">AVERAGE(OFFSET($GD$3,0,0,'Données projet'!$E$17+1,1))-AVERAGE(OFFSET($H$3,0,0,'Données projet'!$E$17+1,1))</f>
        <v>302.15505558308411</v>
      </c>
      <c r="GF56" s="60">
        <f t="shared" si="50"/>
        <v>197.15142751137051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825.65123169891604</v>
      </c>
      <c r="S57" s="60">
        <f ca="1">AVERAGE(OFFSET($R$3,0,0,'Données projet'!$E$9+1,1))-AVERAGE(OFFSET($H$3,0,0,'Données projet'!$E$9+1,1))</f>
        <v>510.5342913385627</v>
      </c>
      <c r="T57" s="60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240.74999999999989</v>
      </c>
      <c r="AJ57" s="14">
        <f>AI57*VLOOKUP('Données projet'!$B$10,Paramètres!$A$1:$I$89,3,0)*VLOOKUP('Données projet'!$B$10,Paramètres!$A$1:$I$89,5,0)</f>
        <v>187.78499999999991</v>
      </c>
      <c r="AK57" s="14">
        <f t="shared" si="35"/>
        <v>47.049914090154054</v>
      </c>
      <c r="AL57" s="22">
        <f t="shared" si="4"/>
        <v>409.0041420403515</v>
      </c>
      <c r="AM57" s="60">
        <f t="shared" si="5"/>
        <v>702.33747537368481</v>
      </c>
      <c r="AN57" s="60">
        <f ca="1">AVERAGE(OFFSET($AM$3,0,0,'Données projet'!$E$10+1,1))-AVERAGE(OFFSET($H$3,0,0,'Données projet'!$E$10+1,1))</f>
        <v>289.19475369871481</v>
      </c>
      <c r="AO57" s="60">
        <f t="shared" si="36"/>
        <v>283.48738729114024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4.8717948717948731</v>
      </c>
      <c r="BD57" s="13">
        <f>IF('Données projet'!$A$88&gt;35,BD56+BC57-BL56,IF(A57&lt;'Données projet'!$A$88,$BA$205^A57,IF(A57='Données projet'!$A$88,'Données projet'!$B$88,BD56+BC57-BL56)))</f>
        <v>170.76923076923077</v>
      </c>
      <c r="BE57" s="14">
        <f>BD57*VLOOKUP('Données projet'!$B$11,Paramètres!$A$1:$I$89,3,0)*VLOOKUP('Données projet'!$B$11,Paramètres!$A$1:$I$89,5,0)</f>
        <v>114.55200000000001</v>
      </c>
      <c r="BF57" s="14">
        <f t="shared" si="37"/>
        <v>30.400927204443946</v>
      </c>
      <c r="BG57" s="22">
        <f t="shared" si="7"/>
        <v>252.45968154773985</v>
      </c>
      <c r="BH57" s="60">
        <f t="shared" si="8"/>
        <v>545.79301488107319</v>
      </c>
      <c r="BI57" s="60">
        <f ca="1">AVERAGE(OFFSET($BH$3,0,0,'Données projet'!$E$11+1,1))-AVERAGE(OFFSET($H$3,0,0,'Données projet'!$E$11+1,1))</f>
        <v>243.09463198616982</v>
      </c>
      <c r="BJ57" s="60">
        <f t="shared" si="38"/>
        <v>171.50445439470928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262.88496000000004</v>
      </c>
      <c r="CA57" s="14">
        <f t="shared" si="39"/>
        <v>63.336939343271965</v>
      </c>
      <c r="CB57" s="22">
        <f t="shared" si="10"/>
        <v>568.16980802286537</v>
      </c>
      <c r="CC57" s="60">
        <f t="shared" si="11"/>
        <v>861.50314135619874</v>
      </c>
      <c r="CD57" s="60">
        <f ca="1">AVERAGE(OFFSET($CC$3,0,0,'Données projet'!$E$12+1,1))-AVERAGE(OFFSET($H$3,0,0,'Données projet'!$E$12+1,1))</f>
        <v>542.70639622812973</v>
      </c>
      <c r="CE57" s="60">
        <f t="shared" si="40"/>
        <v>294.45557293177131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19</v>
      </c>
      <c r="CT57" s="13">
        <f>IF('Données projet'!$A$140&gt;35,CT56+CS57-DB56,IF(A57&lt;'Données projet'!$A$140,$CQ$205^A57,IF(A57='Données projet'!$A$140,'Données projet'!$B$140,CT56+CS57-DB56)))</f>
        <v>442.99999999999966</v>
      </c>
      <c r="CU57" s="18">
        <f>CT57*VLOOKUP('Données projet'!$B$13,Paramètres!$A$1:$I$89,3,0)*VLOOKUP('Données projet'!$B$13,Paramètres!$A$1:$I$89,5,0)</f>
        <v>264.91399999999982</v>
      </c>
      <c r="CV57" s="14">
        <f t="shared" si="41"/>
        <v>63.768700008671566</v>
      </c>
      <c r="CW57" s="22">
        <f t="shared" si="13"/>
        <v>572.45570251510264</v>
      </c>
      <c r="CX57" s="60">
        <f t="shared" si="14"/>
        <v>865.78903584843601</v>
      </c>
      <c r="CY57" s="60">
        <f ca="1">AVERAGE(OFFSET($CX$3,0,0,'Données projet'!$E$13+1,1))-AVERAGE(OFFSET($H$3,0,0,'Données projet'!$E$13+1,1))</f>
        <v>329.68364686090933</v>
      </c>
      <c r="CZ57" s="60">
        <f t="shared" si="42"/>
        <v>302.54354650449721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22.7</v>
      </c>
      <c r="DO57" s="13">
        <f>IF('Données projet'!$A$166&gt;35,DO56+DN57-DW56,IF(A57&lt;'Données projet'!$A$166,$DL$205^A57,IF(A57='Données projet'!$A$166,'Données projet'!$B$166,DO56+DN57-DW56)))</f>
        <v>379.79999999999973</v>
      </c>
      <c r="DP57" s="18">
        <f>DO57*VLOOKUP('Données projet'!$B$14,Paramètres!$A$1:$I$89,3,0)*VLOOKUP('Données projet'!$B$14,Paramètres!$A$1:$I$89,5,0)</f>
        <v>177.74639999999988</v>
      </c>
      <c r="DQ57" s="14">
        <f t="shared" si="43"/>
        <v>44.820434632332443</v>
      </c>
      <c r="DR57" s="22">
        <f t="shared" si="16"/>
        <v>387.63723698464543</v>
      </c>
      <c r="DS57" s="60">
        <f t="shared" si="17"/>
        <v>680.97057031797874</v>
      </c>
      <c r="DT57" s="60">
        <f ca="1">AVERAGE(OFFSET($DS$3,0,0,'Données projet'!$E$14+1,1))-AVERAGE(OFFSET($H$3,0,0,'Données projet'!$E$14+1,1))</f>
        <v>399.92909819003523</v>
      </c>
      <c r="DU57" s="60">
        <f t="shared" si="44"/>
        <v>163.7053537268381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</v>
      </c>
      <c r="EJ57" s="13">
        <f>IF('Données projet'!$A$192&gt;35,EJ56+EI57-ER56,IF(A57&lt;'Données projet'!$A$192,$EG$205^A57,IF(A57='Données projet'!$A$192,'Données projet'!$B$192,EJ56+EI57-ER56)))</f>
        <v>143.39999999999995</v>
      </c>
      <c r="EK57" s="18">
        <f>EJ57*VLOOKUP('Données projet'!$B$15,Paramètres!$A$1:$I$89,3,0)*VLOOKUP('Données projet'!$B$15,Paramètres!$A$1:$I$89,5,0)</f>
        <v>145.40759999999995</v>
      </c>
      <c r="EL57" s="14">
        <f t="shared" si="45"/>
        <v>37.533065094701904</v>
      </c>
      <c r="EM57" s="22">
        <f t="shared" si="19"/>
        <v>318.62165837327234</v>
      </c>
      <c r="EN57" s="60">
        <f t="shared" si="20"/>
        <v>611.9549917066056</v>
      </c>
      <c r="EO57" s="60">
        <f ca="1">AVERAGE(OFFSET($EN$3,0,0,'Données projet'!$E$15+1,1))-AVERAGE(OFFSET($H$3,0,0,'Données projet'!$E$15+1,1))</f>
        <v>360.49030729679129</v>
      </c>
      <c r="EP57" s="60">
        <f t="shared" si="46"/>
        <v>159.6134369231965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4.7599999999999962</v>
      </c>
      <c r="FE57" s="13">
        <f>IF('Données projet'!$A$218&gt;35,FE56+FD57-FM56,IF(A57&lt;'Données projet'!$A$218,$FB$205^A57,IF(A57='Données projet'!$A$218,'Données projet'!$B$218,FE56+FD57-FM56)))</f>
        <v>193.24000000000018</v>
      </c>
      <c r="FF57" s="18">
        <f>FE57*VLOOKUP('Données projet'!$B$16,Paramètres!$A$1:$I$89,3,0)*VLOOKUP('Données projet'!$B$16,Paramètres!$A$1:$I$89,5,0)</f>
        <v>168.81446400000019</v>
      </c>
      <c r="FG57" s="14">
        <f t="shared" si="47"/>
        <v>42.824394910906719</v>
      </c>
      <c r="FH57" s="22">
        <f t="shared" si="22"/>
        <v>368.60434593649614</v>
      </c>
      <c r="FI57" s="60">
        <f t="shared" si="23"/>
        <v>661.93767926982946</v>
      </c>
      <c r="FJ57" s="60">
        <f ca="1">AVERAGE(OFFSET($FI$3,0,0,'Données projet'!$E$16+1,1))-AVERAGE(OFFSET($H$3,0,0,'Données projet'!$E$16+1,1))</f>
        <v>274.38315511766132</v>
      </c>
      <c r="FK57" s="60">
        <f t="shared" si="48"/>
        <v>255.96663040027175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4.2307692307692317</v>
      </c>
      <c r="FZ57" s="13">
        <f>IF('Données projet'!$A$244&gt;35,FZ56+FY57-GH56,IF(A57&lt;'Données projet'!$A$244,$FW$205^A57,IF(A57='Données projet'!$A$244,'Données projet'!$B$244,FZ56+FY57-GH56)))</f>
        <v>146.41025641025635</v>
      </c>
      <c r="GA57" s="18">
        <f>FZ57*VLOOKUP('Données projet'!$B$17,Paramètres!$A$1:$I$89,3,0)*VLOOKUP('Données projet'!$B$17,Paramètres!$A$1:$I$89,5,0)</f>
        <v>139.32399999999996</v>
      </c>
      <c r="GB57" s="14">
        <f t="shared" si="49"/>
        <v>36.142099789520231</v>
      </c>
      <c r="GC57" s="22">
        <f t="shared" si="25"/>
        <v>305.60345713341434</v>
      </c>
      <c r="GD57" s="60">
        <f t="shared" si="26"/>
        <v>598.93679046674765</v>
      </c>
      <c r="GE57" s="60">
        <f ca="1">AVERAGE(OFFSET($GD$3,0,0,'Données projet'!$E$17+1,1))-AVERAGE(OFFSET($H$3,0,0,'Données projet'!$E$17+1,1))</f>
        <v>302.15505558308411</v>
      </c>
      <c r="GF57" s="60">
        <f t="shared" si="50"/>
        <v>197.15142751137051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845.16612239513051</v>
      </c>
      <c r="S58" s="60">
        <f ca="1">AVERAGE(OFFSET($R$3,0,0,'Données projet'!$E$9+1,1))-AVERAGE(OFFSET($H$3,0,0,'Données projet'!$E$9+1,1))</f>
        <v>510.5342913385627</v>
      </c>
      <c r="T58" s="60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250.12499999999989</v>
      </c>
      <c r="AJ58" s="14">
        <f>AI58*VLOOKUP('Données projet'!$B$10,Paramètres!$A$1:$I$89,3,0)*VLOOKUP('Données projet'!$B$10,Paramètres!$A$1:$I$89,5,0)</f>
        <v>195.09749999999991</v>
      </c>
      <c r="AK58" s="14">
        <f t="shared" si="35"/>
        <v>48.66519532492579</v>
      </c>
      <c r="AL58" s="22">
        <f t="shared" si="4"/>
        <v>424.55336102424553</v>
      </c>
      <c r="AM58" s="60">
        <f t="shared" si="5"/>
        <v>717.88669435757879</v>
      </c>
      <c r="AN58" s="60">
        <f ca="1">AVERAGE(OFFSET($AM$3,0,0,'Données projet'!$E$10+1,1))-AVERAGE(OFFSET($H$3,0,0,'Données projet'!$E$10+1,1))</f>
        <v>289.19475369871481</v>
      </c>
      <c r="AO58" s="60">
        <f t="shared" si="36"/>
        <v>283.48738729114024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175.64102564102564</v>
      </c>
      <c r="BB58" s="13">
        <f>VLOOKUP(A58,'Données projet'!$A$87:$I$107,9,0)</f>
        <v>4.8717948717948731</v>
      </c>
      <c r="BC58" s="13">
        <f t="array" ref="BC58">INDEX(BB:BB,MIN(IF(ISNUMBER(BB58:BB254),ROW(BB58:BB254),"")))</f>
        <v>4.8717948717948731</v>
      </c>
      <c r="BD58" s="13">
        <f>IF('Données projet'!$A$88&gt;35,BD57+BC58-BL57,IF(A58&lt;'Données projet'!$A$88,$BA$205^A58,IF(A58='Données projet'!$A$88,'Données projet'!$B$88,BD57+BC58-BL57)))</f>
        <v>175.64102564102564</v>
      </c>
      <c r="BE58" s="14">
        <f>BD58*VLOOKUP('Données projet'!$B$11,Paramètres!$A$1:$I$89,3,0)*VLOOKUP('Données projet'!$B$11,Paramètres!$A$1:$I$89,5,0)</f>
        <v>117.82</v>
      </c>
      <c r="BF58" s="14">
        <f t="shared" si="37"/>
        <v>31.166008840824041</v>
      </c>
      <c r="BG58" s="22">
        <f t="shared" si="7"/>
        <v>259.48396539776849</v>
      </c>
      <c r="BH58" s="60">
        <f t="shared" si="8"/>
        <v>552.8172987311018</v>
      </c>
      <c r="BI58" s="60">
        <f ca="1">AVERAGE(OFFSET($BH$3,0,0,'Données projet'!$E$11+1,1))-AVERAGE(OFFSET($H$3,0,0,'Données projet'!$E$11+1,1))</f>
        <v>243.09463198616982</v>
      </c>
      <c r="BJ58" s="60">
        <f t="shared" si="38"/>
        <v>171.50445439470928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25.641025641025639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272.75040000000001</v>
      </c>
      <c r="CA58" s="14">
        <f t="shared" si="39"/>
        <v>65.43262883082069</v>
      </c>
      <c r="CB58" s="22">
        <f t="shared" si="10"/>
        <v>589.00210854701277</v>
      </c>
      <c r="CC58" s="60">
        <f t="shared" si="11"/>
        <v>882.33544188034602</v>
      </c>
      <c r="CD58" s="60">
        <f ca="1">AVERAGE(OFFSET($CC$3,0,0,'Données projet'!$E$12+1,1))-AVERAGE(OFFSET($H$3,0,0,'Données projet'!$E$12+1,1))</f>
        <v>542.70639622812973</v>
      </c>
      <c r="CE58" s="60">
        <f t="shared" si="40"/>
        <v>294.45557293177131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462</v>
      </c>
      <c r="CR58" s="13">
        <f>VLOOKUP(A58,'Données projet'!$A$139:$I$159,9,0)</f>
        <v>19</v>
      </c>
      <c r="CS58" s="13">
        <f t="array" ref="CS58">INDEX(CR:CR,MIN(IF(ISNUMBER(CR58:CR254),ROW(CR58:CR254),"")))</f>
        <v>19</v>
      </c>
      <c r="CT58" s="13">
        <f>IF('Données projet'!$A$140&gt;35,CT57+CS58-DB57,IF(A58&lt;'Données projet'!$A$140,$CQ$205^A58,IF(A58='Données projet'!$A$140,'Données projet'!$B$140,CT57+CS58-DB57)))</f>
        <v>461.99999999999966</v>
      </c>
      <c r="CU58" s="18">
        <f>CT58*VLOOKUP('Données projet'!$B$13,Paramètres!$A$1:$I$89,3,0)*VLOOKUP('Données projet'!$B$13,Paramètres!$A$1:$I$89,5,0)</f>
        <v>276.27599999999978</v>
      </c>
      <c r="CV58" s="14">
        <f t="shared" si="41"/>
        <v>66.179408416217157</v>
      </c>
      <c r="CW58" s="22">
        <f t="shared" si="13"/>
        <v>596.44316965824441</v>
      </c>
      <c r="CX58" s="60">
        <f t="shared" si="14"/>
        <v>889.77650299157767</v>
      </c>
      <c r="CY58" s="60">
        <f ca="1">AVERAGE(OFFSET($CX$3,0,0,'Données projet'!$E$13+1,1))-AVERAGE(OFFSET($H$3,0,0,'Données projet'!$E$13+1,1))</f>
        <v>329.68364686090933</v>
      </c>
      <c r="CZ58" s="60">
        <f t="shared" si="42"/>
        <v>302.54354650449721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95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22.7</v>
      </c>
      <c r="DO58" s="13">
        <f>IF('Données projet'!$A$166&gt;35,DO57+DN58-DW57,IF(A58&lt;'Données projet'!$A$166,$DL$205^A58,IF(A58='Données projet'!$A$166,'Données projet'!$B$166,DO57+DN58-DW57)))</f>
        <v>402.49999999999972</v>
      </c>
      <c r="DP58" s="18">
        <f>DO58*VLOOKUP('Données projet'!$B$14,Paramètres!$A$1:$I$89,3,0)*VLOOKUP('Données projet'!$B$14,Paramètres!$A$1:$I$89,5,0)</f>
        <v>188.36999999999986</v>
      </c>
      <c r="DQ58" s="14">
        <f t="shared" si="43"/>
        <v>47.179402486491256</v>
      </c>
      <c r="DR58" s="22">
        <f t="shared" si="16"/>
        <v>410.24854266397205</v>
      </c>
      <c r="DS58" s="60">
        <f t="shared" si="17"/>
        <v>703.58187599730536</v>
      </c>
      <c r="DT58" s="60">
        <f ca="1">AVERAGE(OFFSET($DS$3,0,0,'Données projet'!$E$14+1,1))-AVERAGE(OFFSET($H$3,0,0,'Données projet'!$E$14+1,1))</f>
        <v>399.92909819003523</v>
      </c>
      <c r="DU58" s="60">
        <f t="shared" si="44"/>
        <v>163.7053537268381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149</v>
      </c>
      <c r="EH58" s="13">
        <f>VLOOKUP(A58,'Données projet'!$A$191:$I$211,9,0)</f>
        <v>5.6</v>
      </c>
      <c r="EI58" s="13">
        <f t="array" ref="EI58">INDEX(EH:EH,MIN(IF(ISNUMBER(EH58:EH254),ROW(EH58:EH254),"")))</f>
        <v>5.6</v>
      </c>
      <c r="EJ58" s="13">
        <f>IF('Données projet'!$A$192&gt;35,EJ57+EI58-ER57,IF(A58&lt;'Données projet'!$A$192,$EG$205^A58,IF(A58='Données projet'!$A$192,'Données projet'!$B$192,EJ57+EI58-ER57)))</f>
        <v>148.99999999999994</v>
      </c>
      <c r="EK58" s="18">
        <f>EJ58*VLOOKUP('Données projet'!$B$15,Paramètres!$A$1:$I$89,3,0)*VLOOKUP('Données projet'!$B$15,Paramètres!$A$1:$I$89,5,0)</f>
        <v>151.08599999999996</v>
      </c>
      <c r="EL58" s="14">
        <f t="shared" si="45"/>
        <v>38.825279304404233</v>
      </c>
      <c r="EM58" s="22">
        <f t="shared" si="19"/>
        <v>330.76214478850397</v>
      </c>
      <c r="EN58" s="60">
        <f t="shared" si="20"/>
        <v>624.09547812183723</v>
      </c>
      <c r="EO58" s="60">
        <f ca="1">AVERAGE(OFFSET($EN$3,0,0,'Données projet'!$E$15+1,1))-AVERAGE(OFFSET($H$3,0,0,'Données projet'!$E$15+1,1))</f>
        <v>360.49030729679129</v>
      </c>
      <c r="EP58" s="60">
        <f t="shared" si="46"/>
        <v>159.6134369231965</v>
      </c>
      <c r="EQ58" s="16">
        <f>IF(ISNA(VLOOKUP(A58,'Données projet'!$A$191:$I$211,3,0)),0,VLOOKUP(A58,'Données projet'!$A$191:$I$211,3,0))</f>
        <v>3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198</v>
      </c>
      <c r="FC58" s="13">
        <f>VLOOKUP(A58,'Données projet'!$A$217:$I$237,9,0)</f>
        <v>4.7599999999999962</v>
      </c>
      <c r="FD58" s="13">
        <f t="array" ref="FD58">INDEX(FC:FC,MIN(IF(ISNUMBER(FC58:FC254),ROW(FC58:FC254),"")))</f>
        <v>4.7599999999999962</v>
      </c>
      <c r="FE58" s="13">
        <f>IF('Données projet'!$A$218&gt;35,FE57+FD58-FM57,IF(A58&lt;'Données projet'!$A$218,$FB$205^A58,IF(A58='Données projet'!$A$218,'Données projet'!$B$218,FE57+FD58-FM57)))</f>
        <v>198.00000000000017</v>
      </c>
      <c r="FF58" s="18">
        <f>FE58*VLOOKUP('Données projet'!$B$16,Paramètres!$A$1:$I$89,3,0)*VLOOKUP('Données projet'!$B$16,Paramètres!$A$1:$I$89,5,0)</f>
        <v>172.97280000000018</v>
      </c>
      <c r="FG58" s="14">
        <f t="shared" si="47"/>
        <v>43.755158638197322</v>
      </c>
      <c r="FH58" s="22">
        <f t="shared" si="22"/>
        <v>377.4678612948606</v>
      </c>
      <c r="FI58" s="60">
        <f t="shared" si="23"/>
        <v>670.80119462819391</v>
      </c>
      <c r="FJ58" s="60">
        <f ca="1">AVERAGE(OFFSET($FI$3,0,0,'Données projet'!$E$16+1,1))-AVERAGE(OFFSET($H$3,0,0,'Données projet'!$E$16+1,1))</f>
        <v>274.38315511766132</v>
      </c>
      <c r="FK58" s="60">
        <f t="shared" si="48"/>
        <v>255.96663040027175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23.8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150.64102564102564</v>
      </c>
      <c r="FX58" s="13">
        <f>VLOOKUP(A58,'Données projet'!$A$243:$I$263,9,0)</f>
        <v>4.2307692307692317</v>
      </c>
      <c r="FY58" s="13">
        <f t="array" ref="FY58">INDEX(FX:FX,MIN(IF(ISNUMBER(FX58:FX254),ROW(FX58:FX254),"")))</f>
        <v>4.2307692307692317</v>
      </c>
      <c r="FZ58" s="13">
        <f>IF('Données projet'!$A$244&gt;35,FZ57+FY58-GH57,IF(A58&lt;'Données projet'!$A$244,$FW$205^A58,IF(A58='Données projet'!$A$244,'Données projet'!$B$244,FZ57+FY58-GH57)))</f>
        <v>150.64102564102558</v>
      </c>
      <c r="GA58" s="18">
        <f>FZ58*VLOOKUP('Données projet'!$B$17,Paramètres!$A$1:$I$89,3,0)*VLOOKUP('Données projet'!$B$17,Paramètres!$A$1:$I$89,5,0)</f>
        <v>143.34999999999994</v>
      </c>
      <c r="GB58" s="14">
        <f t="shared" si="49"/>
        <v>37.063384084012156</v>
      </c>
      <c r="GC58" s="22">
        <f t="shared" si="25"/>
        <v>314.21997727965436</v>
      </c>
      <c r="GD58" s="60">
        <f t="shared" si="26"/>
        <v>607.55331061298762</v>
      </c>
      <c r="GE58" s="60">
        <f ca="1">AVERAGE(OFFSET($GD$3,0,0,'Données projet'!$E$17+1,1))-AVERAGE(OFFSET($H$3,0,0,'Données projet'!$E$17+1,1))</f>
        <v>302.15505558308411</v>
      </c>
      <c r="GF58" s="60">
        <f t="shared" si="50"/>
        <v>197.15142751137051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23.076923076923077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755.88227529661003</v>
      </c>
      <c r="S59" s="60">
        <f ca="1">AVERAGE(OFFSET($R$3,0,0,'Données projet'!$E$9+1,1))-AVERAGE(OFFSET($H$3,0,0,'Données projet'!$E$9+1,1))</f>
        <v>510.5342913385627</v>
      </c>
      <c r="T59" s="60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259.49999999999989</v>
      </c>
      <c r="AJ59" s="14">
        <f>AI59*VLOOKUP('Données projet'!$B$10,Paramètres!$A$1:$I$89,3,0)*VLOOKUP('Données projet'!$B$10,Paramètres!$A$1:$I$89,5,0)</f>
        <v>202.40999999999991</v>
      </c>
      <c r="AK59" s="14">
        <f t="shared" si="35"/>
        <v>50.273442991661817</v>
      </c>
      <c r="AL59" s="22">
        <f t="shared" si="4"/>
        <v>440.09032987714414</v>
      </c>
      <c r="AM59" s="60">
        <f t="shared" si="5"/>
        <v>733.42366321047746</v>
      </c>
      <c r="AN59" s="60">
        <f ca="1">AVERAGE(OFFSET($AM$3,0,0,'Données projet'!$E$10+1,1))-AVERAGE(OFFSET($H$3,0,0,'Données projet'!$E$10+1,1))</f>
        <v>289.19475369871481</v>
      </c>
      <c r="AO59" s="60">
        <f t="shared" si="36"/>
        <v>283.48738729114024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4.6153846153846132</v>
      </c>
      <c r="BD59" s="13">
        <f>IF('Données projet'!$A$88&gt;35,BD58+BC59-BL58,IF(A59&lt;'Données projet'!$A$88,$BA$205^A59,IF(A59='Données projet'!$A$88,'Données projet'!$B$88,BD58+BC59-BL58)))</f>
        <v>154.61538461538461</v>
      </c>
      <c r="BE59" s="14">
        <f>BD59*VLOOKUP('Données projet'!$B$11,Paramètres!$A$1:$I$89,3,0)*VLOOKUP('Données projet'!$B$11,Paramètres!$A$1:$I$89,5,0)</f>
        <v>103.71599999999999</v>
      </c>
      <c r="BF59" s="14">
        <f t="shared" si="37"/>
        <v>27.845394655279556</v>
      </c>
      <c r="BG59" s="22">
        <f t="shared" si="7"/>
        <v>229.13609569127854</v>
      </c>
      <c r="BH59" s="60">
        <f t="shared" si="8"/>
        <v>522.46942902461183</v>
      </c>
      <c r="BI59" s="60">
        <f ca="1">AVERAGE(OFFSET($BH$3,0,0,'Données projet'!$E$11+1,1))-AVERAGE(OFFSET($H$3,0,0,'Données projet'!$E$11+1,1))</f>
        <v>243.09463198616982</v>
      </c>
      <c r="BJ59" s="60">
        <f t="shared" si="38"/>
        <v>171.50445439470928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0">
        <f t="shared" si="11"/>
        <v>787.0250959418571</v>
      </c>
      <c r="CD59" s="60">
        <f ca="1">AVERAGE(OFFSET($CC$3,0,0,'Données projet'!$E$12+1,1))-AVERAGE(OFFSET($H$3,0,0,'Données projet'!$E$12+1,1))</f>
        <v>542.70639622812973</v>
      </c>
      <c r="CE59" s="60">
        <f t="shared" si="40"/>
        <v>294.45557293177131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20.2</v>
      </c>
      <c r="CT59" s="13">
        <f>IF('Données projet'!$A$140&gt;35,CT58+CS59-DB58,IF(A59&lt;'Données projet'!$A$140,$CQ$205^A59,IF(A59='Données projet'!$A$140,'Données projet'!$B$140,CT58+CS59-DB58)))</f>
        <v>387.19999999999965</v>
      </c>
      <c r="CU59" s="18">
        <f>CT59*VLOOKUP('Données projet'!$B$13,Paramètres!$A$1:$I$89,3,0)*VLOOKUP('Données projet'!$B$13,Paramètres!$A$1:$I$89,5,0)</f>
        <v>231.54559999999981</v>
      </c>
      <c r="CV59" s="14">
        <f t="shared" si="41"/>
        <v>56.616746008031377</v>
      </c>
      <c r="CW59" s="22">
        <f t="shared" si="13"/>
        <v>501.88275263065435</v>
      </c>
      <c r="CX59" s="60">
        <f t="shared" si="14"/>
        <v>795.21608596398767</v>
      </c>
      <c r="CY59" s="60">
        <f ca="1">AVERAGE(OFFSET($CX$3,0,0,'Données projet'!$E$13+1,1))-AVERAGE(OFFSET($H$3,0,0,'Données projet'!$E$13+1,1))</f>
        <v>329.68364686090933</v>
      </c>
      <c r="CZ59" s="60">
        <f t="shared" si="42"/>
        <v>302.54354650449721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22.7</v>
      </c>
      <c r="DO59" s="13">
        <f>IF('Données projet'!$A$166&gt;35,DO58+DN59-DW58,IF(A59&lt;'Données projet'!$A$166,$DL$205^A59,IF(A59='Données projet'!$A$166,'Données projet'!$B$166,DO58+DN59-DW58)))</f>
        <v>425.1999999999997</v>
      </c>
      <c r="DP59" s="18">
        <f>DO59*VLOOKUP('Données projet'!$B$14,Paramètres!$A$1:$I$89,3,0)*VLOOKUP('Données projet'!$B$14,Paramètres!$A$1:$I$89,5,0)</f>
        <v>198.99359999999987</v>
      </c>
      <c r="DQ59" s="14">
        <f t="shared" si="43"/>
        <v>49.522926570252494</v>
      </c>
      <c r="DR59" s="22">
        <f t="shared" si="16"/>
        <v>432.83295044318953</v>
      </c>
      <c r="DS59" s="60">
        <f t="shared" si="17"/>
        <v>726.16628377652285</v>
      </c>
      <c r="DT59" s="60">
        <f ca="1">AVERAGE(OFFSET($DS$3,0,0,'Données projet'!$E$14+1,1))-AVERAGE(OFFSET($H$3,0,0,'Données projet'!$E$14+1,1))</f>
        <v>399.92909819003523</v>
      </c>
      <c r="DU59" s="60">
        <f t="shared" si="44"/>
        <v>163.7053537268381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5.4</v>
      </c>
      <c r="EJ59" s="13">
        <f>IF('Données projet'!$A$192&gt;35,EJ58+EI59-ER58,IF(A59&lt;'Données projet'!$A$192,$EG$205^A59,IF(A59='Données projet'!$A$192,'Données projet'!$B$192,EJ58+EI59-ER58)))</f>
        <v>126.39999999999995</v>
      </c>
      <c r="EK59" s="18">
        <f>EJ59*VLOOKUP('Données projet'!$B$15,Paramètres!$A$1:$I$89,3,0)*VLOOKUP('Données projet'!$B$15,Paramètres!$A$1:$I$89,5,0)</f>
        <v>128.16959999999995</v>
      </c>
      <c r="EL59" s="14">
        <f t="shared" si="45"/>
        <v>33.573059214253476</v>
      </c>
      <c r="EM59" s="22">
        <f t="shared" si="19"/>
        <v>281.70179813149139</v>
      </c>
      <c r="EN59" s="60">
        <f t="shared" si="20"/>
        <v>575.03513146482464</v>
      </c>
      <c r="EO59" s="60">
        <f ca="1">AVERAGE(OFFSET($EN$3,0,0,'Données projet'!$E$15+1,1))-AVERAGE(OFFSET($H$3,0,0,'Données projet'!$E$15+1,1))</f>
        <v>360.49030729679129</v>
      </c>
      <c r="EP59" s="60">
        <f t="shared" si="46"/>
        <v>159.6134369231965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4.0600000000000023</v>
      </c>
      <c r="FE59" s="13">
        <f>IF('Données projet'!$A$218&gt;35,FE58+FD59-FM58,IF(A59&lt;'Données projet'!$A$218,$FB$205^A59,IF(A59='Données projet'!$A$218,'Données projet'!$B$218,FE58+FD59-FM58)))</f>
        <v>178.26000000000016</v>
      </c>
      <c r="FF59" s="18">
        <f>FE59*VLOOKUP('Données projet'!$B$16,Paramètres!$A$1:$I$89,3,0)*VLOOKUP('Données projet'!$B$16,Paramètres!$A$1:$I$89,5,0)</f>
        <v>155.72793600000014</v>
      </c>
      <c r="FG59" s="14">
        <f t="shared" si="47"/>
        <v>39.87742699338623</v>
      </c>
      <c r="FH59" s="22">
        <f t="shared" si="22"/>
        <v>340.67934054681456</v>
      </c>
      <c r="FI59" s="60">
        <f t="shared" si="23"/>
        <v>634.01267388014787</v>
      </c>
      <c r="FJ59" s="60">
        <f ca="1">AVERAGE(OFFSET($FI$3,0,0,'Données projet'!$E$16+1,1))-AVERAGE(OFFSET($H$3,0,0,'Données projet'!$E$16+1,1))</f>
        <v>274.38315511766132</v>
      </c>
      <c r="FK59" s="60">
        <f t="shared" si="48"/>
        <v>255.96663040027175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4.1025641025641022</v>
      </c>
      <c r="FZ59" s="13">
        <f>IF('Données projet'!$A$244&gt;35,FZ58+FY59-GH58,IF(A59&lt;'Données projet'!$A$244,$FW$205^A59,IF(A59='Données projet'!$A$244,'Données projet'!$B$244,FZ58+FY59-GH58)))</f>
        <v>131.6666666666666</v>
      </c>
      <c r="GA59" s="18">
        <f>FZ59*VLOOKUP('Données projet'!$B$17,Paramètres!$A$1:$I$89,3,0)*VLOOKUP('Données projet'!$B$17,Paramètres!$A$1:$I$89,5,0)</f>
        <v>125.29399999999993</v>
      </c>
      <c r="GB59" s="14">
        <f t="shared" si="49"/>
        <v>32.906618419657974</v>
      </c>
      <c r="GC59" s="22">
        <f t="shared" si="25"/>
        <v>275.53274374757081</v>
      </c>
      <c r="GD59" s="60">
        <f t="shared" si="26"/>
        <v>568.86607708090412</v>
      </c>
      <c r="GE59" s="60">
        <f ca="1">AVERAGE(OFFSET($GD$3,0,0,'Données projet'!$E$17+1,1))-AVERAGE(OFFSET($H$3,0,0,'Données projet'!$E$17+1,1))</f>
        <v>302.15505558308411</v>
      </c>
      <c r="GF59" s="60">
        <f t="shared" si="50"/>
        <v>197.15142751137051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773.91966709175358</v>
      </c>
      <c r="S60" s="60">
        <f ca="1">AVERAGE(OFFSET($R$3,0,0,'Données projet'!$E$9+1,1))-AVERAGE(OFFSET($H$3,0,0,'Données projet'!$E$9+1,1))</f>
        <v>510.5342913385627</v>
      </c>
      <c r="T60" s="60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268.87499999999989</v>
      </c>
      <c r="AJ60" s="14">
        <f>AI60*VLOOKUP('Données projet'!$B$10,Paramètres!$A$1:$I$89,3,0)*VLOOKUP('Données projet'!$B$10,Paramètres!$A$1:$I$89,5,0)</f>
        <v>209.72249999999991</v>
      </c>
      <c r="AK60" s="14">
        <f t="shared" si="35"/>
        <v>51.874940300502246</v>
      </c>
      <c r="AL60" s="22">
        <f t="shared" si="4"/>
        <v>455.61554185670792</v>
      </c>
      <c r="AM60" s="60">
        <f t="shared" si="5"/>
        <v>748.94887519004124</v>
      </c>
      <c r="AN60" s="60">
        <f ca="1">AVERAGE(OFFSET($AM$3,0,0,'Données projet'!$E$10+1,1))-AVERAGE(OFFSET($H$3,0,0,'Données projet'!$E$10+1,1))</f>
        <v>289.19475369871481</v>
      </c>
      <c r="AO60" s="60">
        <f t="shared" si="36"/>
        <v>283.48738729114024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4.6153846153846132</v>
      </c>
      <c r="BD60" s="13">
        <f>IF('Données projet'!$A$88&gt;35,BD59+BC60-BL59,IF(A60&lt;'Données projet'!$A$88,$BA$205^A60,IF(A60='Données projet'!$A$88,'Données projet'!$B$88,BD59+BC60-BL59)))</f>
        <v>159.23076923076923</v>
      </c>
      <c r="BE60" s="14">
        <f>BD60*VLOOKUP('Données projet'!$B$11,Paramètres!$A$1:$I$89,3,0)*VLOOKUP('Données projet'!$B$11,Paramètres!$A$1:$I$89,5,0)</f>
        <v>106.812</v>
      </c>
      <c r="BF60" s="14">
        <f t="shared" si="37"/>
        <v>28.578586088017484</v>
      </c>
      <c r="BG60" s="22">
        <f t="shared" si="7"/>
        <v>235.80527076996373</v>
      </c>
      <c r="BH60" s="60">
        <f t="shared" si="8"/>
        <v>529.13860410329698</v>
      </c>
      <c r="BI60" s="60">
        <f ca="1">AVERAGE(OFFSET($BH$3,0,0,'Données projet'!$E$11+1,1))-AVERAGE(OFFSET($H$3,0,0,'Données projet'!$E$11+1,1))</f>
        <v>243.09463198616982</v>
      </c>
      <c r="BJ60" s="60">
        <f t="shared" si="38"/>
        <v>171.50445439470928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0">
        <f t="shared" si="11"/>
        <v>806.27979327409707</v>
      </c>
      <c r="CD60" s="60">
        <f ca="1">AVERAGE(OFFSET($CC$3,0,0,'Données projet'!$E$12+1,1))-AVERAGE(OFFSET($H$3,0,0,'Données projet'!$E$12+1,1))</f>
        <v>542.70639622812973</v>
      </c>
      <c r="CE60" s="60">
        <f t="shared" si="40"/>
        <v>294.45557293177131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20.2</v>
      </c>
      <c r="CT60" s="13">
        <f>IF('Données projet'!$A$140&gt;35,CT59+CS60-DB59,IF(A60&lt;'Données projet'!$A$140,$CQ$205^A60,IF(A60='Données projet'!$A$140,'Données projet'!$B$140,CT59+CS60-DB59)))</f>
        <v>407.39999999999964</v>
      </c>
      <c r="CU60" s="18">
        <f>CT60*VLOOKUP('Données projet'!$B$13,Paramètres!$A$1:$I$89,3,0)*VLOOKUP('Données projet'!$B$13,Paramètres!$A$1:$I$89,5,0)</f>
        <v>243.62519999999981</v>
      </c>
      <c r="CV60" s="14">
        <f t="shared" si="41"/>
        <v>59.21882805726861</v>
      </c>
      <c r="CW60" s="22">
        <f t="shared" si="13"/>
        <v>527.45334886640921</v>
      </c>
      <c r="CX60" s="60">
        <f t="shared" si="14"/>
        <v>820.78668219974247</v>
      </c>
      <c r="CY60" s="60">
        <f ca="1">AVERAGE(OFFSET($CX$3,0,0,'Données projet'!$E$13+1,1))-AVERAGE(OFFSET($H$3,0,0,'Données projet'!$E$13+1,1))</f>
        <v>329.68364686090933</v>
      </c>
      <c r="CZ60" s="60">
        <f t="shared" si="42"/>
        <v>302.54354650449721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22.7</v>
      </c>
      <c r="DO60" s="13">
        <f>IF('Données projet'!$A$166&gt;35,DO59+DN60-DW59,IF(A60&lt;'Données projet'!$A$166,$DL$205^A60,IF(A60='Données projet'!$A$166,'Données projet'!$B$166,DO59+DN60-DW59)))</f>
        <v>447.89999999999969</v>
      </c>
      <c r="DP60" s="18">
        <f>DO60*VLOOKUP('Données projet'!$B$14,Paramètres!$A$1:$I$89,3,0)*VLOOKUP('Données projet'!$B$14,Paramètres!$A$1:$I$89,5,0)</f>
        <v>209.61719999999985</v>
      </c>
      <c r="DQ60" s="14">
        <f t="shared" si="43"/>
        <v>51.851925386563117</v>
      </c>
      <c r="DR60" s="22">
        <f t="shared" si="16"/>
        <v>455.39206004826383</v>
      </c>
      <c r="DS60" s="60">
        <f t="shared" si="17"/>
        <v>748.72539338159709</v>
      </c>
      <c r="DT60" s="60">
        <f ca="1">AVERAGE(OFFSET($DS$3,0,0,'Données projet'!$E$14+1,1))-AVERAGE(OFFSET($H$3,0,0,'Données projet'!$E$14+1,1))</f>
        <v>399.92909819003523</v>
      </c>
      <c r="DU60" s="60">
        <f t="shared" si="44"/>
        <v>163.7053537268381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5.4</v>
      </c>
      <c r="EJ60" s="13">
        <f>IF('Données projet'!$A$192&gt;35,EJ59+EI60-ER59,IF(A60&lt;'Données projet'!$A$192,$EG$205^A60,IF(A60='Données projet'!$A$192,'Données projet'!$B$192,EJ59+EI60-ER59)))</f>
        <v>131.79999999999995</v>
      </c>
      <c r="EK60" s="18">
        <f>EJ60*VLOOKUP('Données projet'!$B$15,Paramètres!$A$1:$I$89,3,0)*VLOOKUP('Données projet'!$B$15,Paramètres!$A$1:$I$89,5,0)</f>
        <v>133.64519999999996</v>
      </c>
      <c r="EL60" s="14">
        <f t="shared" si="45"/>
        <v>34.837297589797373</v>
      </c>
      <c r="EM60" s="22">
        <f t="shared" si="19"/>
        <v>293.44034996889701</v>
      </c>
      <c r="EN60" s="60">
        <f t="shared" si="20"/>
        <v>586.77368330223032</v>
      </c>
      <c r="EO60" s="60">
        <f ca="1">AVERAGE(OFFSET($EN$3,0,0,'Données projet'!$E$15+1,1))-AVERAGE(OFFSET($H$3,0,0,'Données projet'!$E$15+1,1))</f>
        <v>360.49030729679129</v>
      </c>
      <c r="EP60" s="60">
        <f t="shared" si="46"/>
        <v>159.6134369231965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4.0600000000000023</v>
      </c>
      <c r="FE60" s="13">
        <f>IF('Données projet'!$A$218&gt;35,FE59+FD60-FM59,IF(A60&lt;'Données projet'!$A$218,$FB$205^A60,IF(A60='Données projet'!$A$218,'Données projet'!$B$218,FE59+FD60-FM59)))</f>
        <v>182.32000000000016</v>
      </c>
      <c r="FF60" s="18">
        <f>FE60*VLOOKUP('Données projet'!$B$16,Paramètres!$A$1:$I$89,3,0)*VLOOKUP('Données projet'!$B$16,Paramètres!$A$1:$I$89,5,0)</f>
        <v>159.27475200000015</v>
      </c>
      <c r="FG60" s="14">
        <f t="shared" si="47"/>
        <v>40.678890468597814</v>
      </c>
      <c r="FH60" s="22">
        <f t="shared" si="22"/>
        <v>348.25259396614143</v>
      </c>
      <c r="FI60" s="60">
        <f t="shared" si="23"/>
        <v>641.58592729947475</v>
      </c>
      <c r="FJ60" s="60">
        <f ca="1">AVERAGE(OFFSET($FI$3,0,0,'Données projet'!$E$16+1,1))-AVERAGE(OFFSET($H$3,0,0,'Données projet'!$E$16+1,1))</f>
        <v>274.38315511766132</v>
      </c>
      <c r="FK60" s="60">
        <f t="shared" si="48"/>
        <v>255.96663040027175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4.1025641025641022</v>
      </c>
      <c r="FZ60" s="13">
        <f>IF('Données projet'!$A$244&gt;35,FZ59+FY60-GH59,IF(A60&lt;'Données projet'!$A$244,$FW$205^A60,IF(A60='Données projet'!$A$244,'Données projet'!$B$244,FZ59+FY60-GH59)))</f>
        <v>135.76923076923072</v>
      </c>
      <c r="GA60" s="18">
        <f>FZ60*VLOOKUP('Données projet'!$B$17,Paramètres!$A$1:$I$89,3,0)*VLOOKUP('Données projet'!$B$17,Paramètres!$A$1:$I$89,5,0)</f>
        <v>129.19799999999995</v>
      </c>
      <c r="GB60" s="14">
        <f t="shared" si="49"/>
        <v>33.810973987871463</v>
      </c>
      <c r="GC60" s="22">
        <f t="shared" si="25"/>
        <v>283.90729636220937</v>
      </c>
      <c r="GD60" s="60">
        <f t="shared" si="26"/>
        <v>577.24062969554268</v>
      </c>
      <c r="GE60" s="60">
        <f ca="1">AVERAGE(OFFSET($GD$3,0,0,'Données projet'!$E$17+1,1))-AVERAGE(OFFSET($H$3,0,0,'Données projet'!$E$17+1,1))</f>
        <v>302.15505558308411</v>
      </c>
      <c r="GF60" s="60">
        <f t="shared" si="50"/>
        <v>197.15142751137051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791.94267592098333</v>
      </c>
      <c r="S61" s="60">
        <f ca="1">AVERAGE(OFFSET($R$3,0,0,'Données projet'!$E$9+1,1))-AVERAGE(OFFSET($H$3,0,0,'Données projet'!$E$9+1,1))</f>
        <v>510.5342913385627</v>
      </c>
      <c r="T61" s="60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278.24999999999989</v>
      </c>
      <c r="AJ61" s="14">
        <f>AI61*VLOOKUP('Données projet'!$B$10,Paramètres!$A$1:$I$89,3,0)*VLOOKUP('Données projet'!$B$10,Paramètres!$A$1:$I$89,5,0)</f>
        <v>217.03499999999991</v>
      </c>
      <c r="AK61" s="14">
        <f t="shared" si="35"/>
        <v>53.469949591969474</v>
      </c>
      <c r="AL61" s="22">
        <f t="shared" si="4"/>
        <v>471.12945387267996</v>
      </c>
      <c r="AM61" s="60">
        <f t="shared" si="5"/>
        <v>764.46278720601322</v>
      </c>
      <c r="AN61" s="60">
        <f ca="1">AVERAGE(OFFSET($AM$3,0,0,'Données projet'!$E$10+1,1))-AVERAGE(OFFSET($H$3,0,0,'Données projet'!$E$10+1,1))</f>
        <v>289.19475369871481</v>
      </c>
      <c r="AO61" s="60">
        <f t="shared" si="36"/>
        <v>283.48738729114024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4.6153846153846132</v>
      </c>
      <c r="BD61" s="13">
        <f>IF('Données projet'!$A$88&gt;35,BD60+BC61-BL60,IF(A61&lt;'Données projet'!$A$88,$BA$205^A61,IF(A61='Données projet'!$A$88,'Données projet'!$B$88,BD60+BC61-BL60)))</f>
        <v>163.84615384615384</v>
      </c>
      <c r="BE61" s="14">
        <f>BD61*VLOOKUP('Données projet'!$B$11,Paramètres!$A$1:$I$89,3,0)*VLOOKUP('Données projet'!$B$11,Paramètres!$A$1:$I$89,5,0)</f>
        <v>109.90799999999999</v>
      </c>
      <c r="BF61" s="14">
        <f t="shared" si="37"/>
        <v>29.309307599552149</v>
      </c>
      <c r="BG61" s="22">
        <f t="shared" si="7"/>
        <v>242.47014406921994</v>
      </c>
      <c r="BH61" s="60">
        <f t="shared" si="8"/>
        <v>535.8034774025532</v>
      </c>
      <c r="BI61" s="60">
        <f ca="1">AVERAGE(OFFSET($BH$3,0,0,'Données projet'!$E$11+1,1))-AVERAGE(OFFSET($H$3,0,0,'Données projet'!$E$11+1,1))</f>
        <v>243.09463198616982</v>
      </c>
      <c r="BJ61" s="60">
        <f t="shared" si="38"/>
        <v>171.50445439470928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0">
        <f t="shared" si="11"/>
        <v>825.51923460307307</v>
      </c>
      <c r="CD61" s="60">
        <f ca="1">AVERAGE(OFFSET($CC$3,0,0,'Données projet'!$E$12+1,1))-AVERAGE(OFFSET($H$3,0,0,'Données projet'!$E$12+1,1))</f>
        <v>542.70639622812973</v>
      </c>
      <c r="CE61" s="60">
        <f t="shared" si="40"/>
        <v>294.45557293177131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20.2</v>
      </c>
      <c r="CT61" s="13">
        <f>IF('Données projet'!$A$140&gt;35,CT60+CS61-DB60,IF(A61&lt;'Données projet'!$A$140,$CQ$205^A61,IF(A61='Données projet'!$A$140,'Données projet'!$B$140,CT60+CS61-DB60)))</f>
        <v>427.59999999999962</v>
      </c>
      <c r="CU61" s="18">
        <f>CT61*VLOOKUP('Données projet'!$B$13,Paramètres!$A$1:$I$89,3,0)*VLOOKUP('Données projet'!$B$13,Paramètres!$A$1:$I$89,5,0)</f>
        <v>255.70479999999978</v>
      </c>
      <c r="CV61" s="14">
        <f t="shared" si="41"/>
        <v>61.805929148749584</v>
      </c>
      <c r="CW61" s="22">
        <f t="shared" si="13"/>
        <v>552.99785326740505</v>
      </c>
      <c r="CX61" s="60">
        <f t="shared" si="14"/>
        <v>846.33118660073842</v>
      </c>
      <c r="CY61" s="60">
        <f ca="1">AVERAGE(OFFSET($CX$3,0,0,'Données projet'!$E$13+1,1))-AVERAGE(OFFSET($H$3,0,0,'Données projet'!$E$13+1,1))</f>
        <v>329.68364686090933</v>
      </c>
      <c r="CZ61" s="60">
        <f t="shared" si="42"/>
        <v>302.54354650449721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22.7</v>
      </c>
      <c r="DO61" s="13">
        <f>IF('Données projet'!$A$166&gt;35,DO60+DN61-DW60,IF(A61&lt;'Données projet'!$A$166,$DL$205^A61,IF(A61='Données projet'!$A$166,'Données projet'!$B$166,DO60+DN61-DW60)))</f>
        <v>470.59999999999968</v>
      </c>
      <c r="DP61" s="18">
        <f>DO61*VLOOKUP('Données projet'!$B$14,Paramètres!$A$1:$I$89,3,0)*VLOOKUP('Données projet'!$B$14,Paramètres!$A$1:$I$89,5,0)</f>
        <v>220.24079999999987</v>
      </c>
      <c r="DQ61" s="14">
        <f t="shared" si="43"/>
        <v>54.167219078226751</v>
      </c>
      <c r="DR61" s="22">
        <f t="shared" si="16"/>
        <v>477.92729989457803</v>
      </c>
      <c r="DS61" s="60">
        <f t="shared" si="17"/>
        <v>771.26063322791128</v>
      </c>
      <c r="DT61" s="60">
        <f ca="1">AVERAGE(OFFSET($DS$3,0,0,'Données projet'!$E$14+1,1))-AVERAGE(OFFSET($H$3,0,0,'Données projet'!$E$14+1,1))</f>
        <v>399.92909819003523</v>
      </c>
      <c r="DU61" s="60">
        <f t="shared" si="44"/>
        <v>163.7053537268381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5.4</v>
      </c>
      <c r="EJ61" s="13">
        <f>IF('Données projet'!$A$192&gt;35,EJ60+EI61-ER60,IF(A61&lt;'Données projet'!$A$192,$EG$205^A61,IF(A61='Données projet'!$A$192,'Données projet'!$B$192,EJ60+EI61-ER60)))</f>
        <v>137.19999999999996</v>
      </c>
      <c r="EK61" s="18">
        <f>EJ61*VLOOKUP('Données projet'!$B$15,Paramètres!$A$1:$I$89,3,0)*VLOOKUP('Données projet'!$B$15,Paramètres!$A$1:$I$89,5,0)</f>
        <v>139.12079999999997</v>
      </c>
      <c r="EL61" s="14">
        <f t="shared" si="45"/>
        <v>36.095519333110218</v>
      </c>
      <c r="EM61" s="22">
        <f t="shared" si="19"/>
        <v>305.16842283850025</v>
      </c>
      <c r="EN61" s="60">
        <f t="shared" si="20"/>
        <v>598.50175617183356</v>
      </c>
      <c r="EO61" s="60">
        <f ca="1">AVERAGE(OFFSET($EN$3,0,0,'Données projet'!$E$15+1,1))-AVERAGE(OFFSET($H$3,0,0,'Données projet'!$E$15+1,1))</f>
        <v>360.49030729679129</v>
      </c>
      <c r="EP61" s="60">
        <f t="shared" si="46"/>
        <v>159.6134369231965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4.0600000000000023</v>
      </c>
      <c r="FE61" s="13">
        <f>IF('Données projet'!$A$218&gt;35,FE60+FD61-FM60,IF(A61&lt;'Données projet'!$A$218,$FB$205^A61,IF(A61='Données projet'!$A$218,'Données projet'!$B$218,FE60+FD61-FM60)))</f>
        <v>186.38000000000017</v>
      </c>
      <c r="FF61" s="18">
        <f>FE61*VLOOKUP('Données projet'!$B$16,Paramètres!$A$1:$I$89,3,0)*VLOOKUP('Données projet'!$B$16,Paramètres!$A$1:$I$89,5,0)</f>
        <v>162.82156800000016</v>
      </c>
      <c r="FG61" s="14">
        <f t="shared" si="47"/>
        <v>41.47827901290183</v>
      </c>
      <c r="FH61" s="22">
        <f t="shared" si="22"/>
        <v>355.82223354747094</v>
      </c>
      <c r="FI61" s="60">
        <f t="shared" si="23"/>
        <v>649.15556688080426</v>
      </c>
      <c r="FJ61" s="60">
        <f ca="1">AVERAGE(OFFSET($FI$3,0,0,'Données projet'!$E$16+1,1))-AVERAGE(OFFSET($H$3,0,0,'Données projet'!$E$16+1,1))</f>
        <v>274.38315511766132</v>
      </c>
      <c r="FK61" s="60">
        <f t="shared" si="48"/>
        <v>255.96663040027175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4.1025641025641022</v>
      </c>
      <c r="FZ61" s="13">
        <f>IF('Données projet'!$A$244&gt;35,FZ60+FY61-GH60,IF(A61&lt;'Données projet'!$A$244,$FW$205^A61,IF(A61='Données projet'!$A$244,'Données projet'!$B$244,FZ60+FY61-GH60)))</f>
        <v>139.8717948717948</v>
      </c>
      <c r="GA61" s="18">
        <f>FZ61*VLOOKUP('Données projet'!$B$17,Paramètres!$A$1:$I$89,3,0)*VLOOKUP('Données projet'!$B$17,Paramètres!$A$1:$I$89,5,0)</f>
        <v>133.10199999999995</v>
      </c>
      <c r="GB61" s="14">
        <f t="shared" si="49"/>
        <v>34.712153760745586</v>
      </c>
      <c r="GC61" s="22">
        <f t="shared" si="25"/>
        <v>292.27631779996517</v>
      </c>
      <c r="GD61" s="60">
        <f t="shared" si="26"/>
        <v>585.60965113329848</v>
      </c>
      <c r="GE61" s="60">
        <f ca="1">AVERAGE(OFFSET($GD$3,0,0,'Données projet'!$E$17+1,1))-AVERAGE(OFFSET($H$3,0,0,'Données projet'!$E$17+1,1))</f>
        <v>302.15505558308411</v>
      </c>
      <c r="GF61" s="60">
        <f t="shared" si="50"/>
        <v>197.15142751137051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809.95189455631794</v>
      </c>
      <c r="S62" s="60">
        <f ca="1">AVERAGE(OFFSET($R$3,0,0,'Données projet'!$E$9+1,1))-AVERAGE(OFFSET($H$3,0,0,'Données projet'!$E$9+1,1))</f>
        <v>510.5342913385627</v>
      </c>
      <c r="T62" s="60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287.62499999999989</v>
      </c>
      <c r="AJ62" s="14">
        <f>AI62*VLOOKUP('Données projet'!$B$10,Paramètres!$A$1:$I$89,3,0)*VLOOKUP('Données projet'!$B$10,Paramètres!$A$1:$I$89,5,0)</f>
        <v>224.34749999999991</v>
      </c>
      <c r="AK62" s="14">
        <f t="shared" si="35"/>
        <v>55.058714525680429</v>
      </c>
      <c r="AL62" s="22">
        <f t="shared" si="4"/>
        <v>486.63249029889329</v>
      </c>
      <c r="AM62" s="60">
        <f t="shared" si="5"/>
        <v>779.9658236322266</v>
      </c>
      <c r="AN62" s="60">
        <f ca="1">AVERAGE(OFFSET($AM$3,0,0,'Données projet'!$E$10+1,1))-AVERAGE(OFFSET($H$3,0,0,'Données projet'!$E$10+1,1))</f>
        <v>289.19475369871481</v>
      </c>
      <c r="AO62" s="60">
        <f t="shared" si="36"/>
        <v>283.48738729114024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4.6153846153846132</v>
      </c>
      <c r="BD62" s="13">
        <f>IF('Données projet'!$A$88&gt;35,BD61+BC62-BL61,IF(A62&lt;'Données projet'!$A$88,$BA$205^A62,IF(A62='Données projet'!$A$88,'Données projet'!$B$88,BD61+BC62-BL61)))</f>
        <v>168.46153846153845</v>
      </c>
      <c r="BE62" s="14">
        <f>BD62*VLOOKUP('Données projet'!$B$11,Paramètres!$A$1:$I$89,3,0)*VLOOKUP('Données projet'!$B$11,Paramètres!$A$1:$I$89,5,0)</f>
        <v>113.004</v>
      </c>
      <c r="BF62" s="14">
        <f t="shared" si="37"/>
        <v>30.037636757269077</v>
      </c>
      <c r="BG62" s="22">
        <f t="shared" si="7"/>
        <v>249.130850685577</v>
      </c>
      <c r="BH62" s="60">
        <f t="shared" si="8"/>
        <v>542.46418401891037</v>
      </c>
      <c r="BI62" s="60">
        <f ca="1">AVERAGE(OFFSET($BH$3,0,0,'Données projet'!$E$11+1,1))-AVERAGE(OFFSET($H$3,0,0,'Données projet'!$E$11+1,1))</f>
        <v>243.09463198616982</v>
      </c>
      <c r="BJ62" s="60">
        <f t="shared" si="38"/>
        <v>171.50445439470928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0">
        <f t="shared" si="11"/>
        <v>844.74404868170814</v>
      </c>
      <c r="CD62" s="60">
        <f ca="1">AVERAGE(OFFSET($CC$3,0,0,'Données projet'!$E$12+1,1))-AVERAGE(OFFSET($H$3,0,0,'Données projet'!$E$12+1,1))</f>
        <v>542.70639622812973</v>
      </c>
      <c r="CE62" s="60">
        <f t="shared" si="40"/>
        <v>294.45557293177131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20.2</v>
      </c>
      <c r="CT62" s="13">
        <f>IF('Données projet'!$A$140&gt;35,CT61+CS62-DB61,IF(A62&lt;'Données projet'!$A$140,$CQ$205^A62,IF(A62='Données projet'!$A$140,'Données projet'!$B$140,CT61+CS62-DB61)))</f>
        <v>447.79999999999961</v>
      </c>
      <c r="CU62" s="18">
        <f>CT62*VLOOKUP('Données projet'!$B$13,Paramètres!$A$1:$I$89,3,0)*VLOOKUP('Données projet'!$B$13,Paramètres!$A$1:$I$89,5,0)</f>
        <v>267.78439999999978</v>
      </c>
      <c r="CV62" s="14">
        <f t="shared" si="41"/>
        <v>64.378837797711483</v>
      </c>
      <c r="CW62" s="22">
        <f t="shared" si="13"/>
        <v>578.51763916434709</v>
      </c>
      <c r="CX62" s="60">
        <f t="shared" si="14"/>
        <v>871.85097249768046</v>
      </c>
      <c r="CY62" s="60">
        <f ca="1">AVERAGE(OFFSET($CX$3,0,0,'Données projet'!$E$13+1,1))-AVERAGE(OFFSET($H$3,0,0,'Données projet'!$E$13+1,1))</f>
        <v>329.68364686090933</v>
      </c>
      <c r="CZ62" s="60">
        <f t="shared" si="42"/>
        <v>302.54354650449721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22.7</v>
      </c>
      <c r="DO62" s="13">
        <f>IF('Données projet'!$A$166&gt;35,DO61+DN62-DW61,IF(A62&lt;'Données projet'!$A$166,$DL$205^A62,IF(A62='Données projet'!$A$166,'Données projet'!$B$166,DO61+DN62-DW61)))</f>
        <v>493.29999999999967</v>
      </c>
      <c r="DP62" s="18">
        <f>DO62*VLOOKUP('Données projet'!$B$14,Paramètres!$A$1:$I$89,3,0)*VLOOKUP('Données projet'!$B$14,Paramètres!$A$1:$I$89,5,0)</f>
        <v>230.86439999999985</v>
      </c>
      <c r="DQ62" s="14">
        <f t="shared" si="43"/>
        <v>56.469544196332308</v>
      </c>
      <c r="DR62" s="22">
        <f t="shared" si="16"/>
        <v>500.43995280861185</v>
      </c>
      <c r="DS62" s="60">
        <f t="shared" si="17"/>
        <v>793.77328614194516</v>
      </c>
      <c r="DT62" s="60">
        <f ca="1">AVERAGE(OFFSET($DS$3,0,0,'Données projet'!$E$14+1,1))-AVERAGE(OFFSET($H$3,0,0,'Données projet'!$E$14+1,1))</f>
        <v>399.92909819003523</v>
      </c>
      <c r="DU62" s="60">
        <f t="shared" si="44"/>
        <v>163.7053537268381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5.4</v>
      </c>
      <c r="EJ62" s="13">
        <f>IF('Données projet'!$A$192&gt;35,EJ61+EI62-ER61,IF(A62&lt;'Données projet'!$A$192,$EG$205^A62,IF(A62='Données projet'!$A$192,'Données projet'!$B$192,EJ61+EI62-ER61)))</f>
        <v>142.59999999999997</v>
      </c>
      <c r="EK62" s="18">
        <f>EJ62*VLOOKUP('Données projet'!$B$15,Paramètres!$A$1:$I$89,3,0)*VLOOKUP('Données projet'!$B$15,Paramètres!$A$1:$I$89,5,0)</f>
        <v>144.59639999999999</v>
      </c>
      <c r="EL62" s="14">
        <f t="shared" si="45"/>
        <v>37.347988348805522</v>
      </c>
      <c r="EM62" s="22">
        <f t="shared" si="19"/>
        <v>316.8864763741696</v>
      </c>
      <c r="EN62" s="60">
        <f t="shared" si="20"/>
        <v>610.21980970750292</v>
      </c>
      <c r="EO62" s="60">
        <f ca="1">AVERAGE(OFFSET($EN$3,0,0,'Données projet'!$E$15+1,1))-AVERAGE(OFFSET($H$3,0,0,'Données projet'!$E$15+1,1))</f>
        <v>360.49030729679129</v>
      </c>
      <c r="EP62" s="60">
        <f t="shared" si="46"/>
        <v>159.6134369231965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4.0600000000000023</v>
      </c>
      <c r="FE62" s="13">
        <f>IF('Données projet'!$A$218&gt;35,FE61+FD62-FM61,IF(A62&lt;'Données projet'!$A$218,$FB$205^A62,IF(A62='Données projet'!$A$218,'Données projet'!$B$218,FE61+FD62-FM61)))</f>
        <v>190.44000000000017</v>
      </c>
      <c r="FF62" s="18">
        <f>FE62*VLOOKUP('Données projet'!$B$16,Paramètres!$A$1:$I$89,3,0)*VLOOKUP('Données projet'!$B$16,Paramètres!$A$1:$I$89,5,0)</f>
        <v>166.36838400000016</v>
      </c>
      <c r="FG62" s="14">
        <f t="shared" si="47"/>
        <v>42.275643030773502</v>
      </c>
      <c r="FH62" s="22">
        <f t="shared" si="22"/>
        <v>363.38834707859746</v>
      </c>
      <c r="FI62" s="60">
        <f t="shared" si="23"/>
        <v>656.72168041193072</v>
      </c>
      <c r="FJ62" s="60">
        <f ca="1">AVERAGE(OFFSET($FI$3,0,0,'Données projet'!$E$16+1,1))-AVERAGE(OFFSET($H$3,0,0,'Données projet'!$E$16+1,1))</f>
        <v>274.38315511766132</v>
      </c>
      <c r="FK62" s="60">
        <f t="shared" si="48"/>
        <v>255.96663040027175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4.1025641025641022</v>
      </c>
      <c r="FZ62" s="13">
        <f>IF('Données projet'!$A$244&gt;35,FZ61+FY62-GH61,IF(A62&lt;'Données projet'!$A$244,$FW$205^A62,IF(A62='Données projet'!$A$244,'Données projet'!$B$244,FZ61+FY62-GH61)))</f>
        <v>143.97435897435889</v>
      </c>
      <c r="GA62" s="18">
        <f>FZ62*VLOOKUP('Données projet'!$B$17,Paramètres!$A$1:$I$89,3,0)*VLOOKUP('Données projet'!$B$17,Paramètres!$A$1:$I$89,5,0)</f>
        <v>137.00599999999994</v>
      </c>
      <c r="GB62" s="14">
        <f t="shared" si="49"/>
        <v>35.610261582580215</v>
      </c>
      <c r="GC62" s="22">
        <f t="shared" si="25"/>
        <v>300.63998892299378</v>
      </c>
      <c r="GD62" s="60">
        <f t="shared" si="26"/>
        <v>593.97332225632704</v>
      </c>
      <c r="GE62" s="60">
        <f ca="1">AVERAGE(OFFSET($GD$3,0,0,'Données projet'!$E$17+1,1))-AVERAGE(OFFSET($H$3,0,0,'Données projet'!$E$17+1,1))</f>
        <v>302.15505558308411</v>
      </c>
      <c r="GF62" s="60">
        <f t="shared" si="50"/>
        <v>197.15142751137051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827.94787109652862</v>
      </c>
      <c r="S63" s="60">
        <f ca="1">AVERAGE(OFFSET($R$3,0,0,'Données projet'!$E$9+1,1))-AVERAGE(OFFSET($H$3,0,0,'Données projet'!$E$9+1,1))</f>
        <v>510.5342913385627</v>
      </c>
      <c r="T63" s="60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296.99999999999989</v>
      </c>
      <c r="AJ63" s="14">
        <f>AI63*VLOOKUP('Données projet'!$B$10,Paramètres!$A$1:$I$89,3,0)*VLOOKUP('Données projet'!$B$10,Paramètres!$A$1:$I$89,5,0)</f>
        <v>231.65999999999991</v>
      </c>
      <c r="AK63" s="14">
        <f t="shared" si="35"/>
        <v>56.641461975682766</v>
      </c>
      <c r="AL63" s="22">
        <f t="shared" si="4"/>
        <v>502.125046274314</v>
      </c>
      <c r="AM63" s="60">
        <f t="shared" si="5"/>
        <v>795.45837960764732</v>
      </c>
      <c r="AN63" s="60">
        <f ca="1">AVERAGE(OFFSET($AM$3,0,0,'Données projet'!$E$10+1,1))-AVERAGE(OFFSET($H$3,0,0,'Données projet'!$E$10+1,1))</f>
        <v>289.19475369871481</v>
      </c>
      <c r="AO63" s="60">
        <f t="shared" si="36"/>
        <v>283.48738729114024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173.07692307692307</v>
      </c>
      <c r="BB63" s="13">
        <f>VLOOKUP(A63,'Données projet'!$A$87:$I$107,9,0)</f>
        <v>4.6153846153846132</v>
      </c>
      <c r="BC63" s="13">
        <f t="array" ref="BC63">INDEX(BB:BB,MIN(IF(ISNUMBER(BB63:BB259),ROW(BB63:BB259),"")))</f>
        <v>4.6153846153846132</v>
      </c>
      <c r="BD63" s="13">
        <f>IF('Données projet'!$A$88&gt;35,BD62+BC63-BL62,IF(A63&lt;'Données projet'!$A$88,$BA$205^A63,IF(A63='Données projet'!$A$88,'Données projet'!$B$88,BD62+BC63-BL62)))</f>
        <v>173.07692307692307</v>
      </c>
      <c r="BE63" s="14">
        <f>BD63*VLOOKUP('Données projet'!$B$11,Paramètres!$A$1:$I$89,3,0)*VLOOKUP('Données projet'!$B$11,Paramètres!$A$1:$I$89,5,0)</f>
        <v>116.1</v>
      </c>
      <c r="BF63" s="14">
        <f t="shared" si="37"/>
        <v>30.763646636385982</v>
      </c>
      <c r="BG63" s="22">
        <f t="shared" si="7"/>
        <v>255.78751789170556</v>
      </c>
      <c r="BH63" s="60">
        <f t="shared" si="8"/>
        <v>549.1208512250389</v>
      </c>
      <c r="BI63" s="60">
        <f ca="1">AVERAGE(OFFSET($BH$3,0,0,'Données projet'!$E$11+1,1))-AVERAGE(OFFSET($H$3,0,0,'Données projet'!$E$11+1,1))</f>
        <v>243.09463198616982</v>
      </c>
      <c r="BJ63" s="60">
        <f t="shared" si="38"/>
        <v>171.50445439470928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0">
        <f t="shared" si="11"/>
        <v>863.95481687803726</v>
      </c>
      <c r="CD63" s="60">
        <f ca="1">AVERAGE(OFFSET($CC$3,0,0,'Données projet'!$E$12+1,1))-AVERAGE(OFFSET($H$3,0,0,'Données projet'!$E$12+1,1))</f>
        <v>542.70639622812973</v>
      </c>
      <c r="CE63" s="60">
        <f t="shared" si="40"/>
        <v>294.45557293177131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468</v>
      </c>
      <c r="CR63" s="13">
        <f>VLOOKUP(A63,'Données projet'!$A$139:$I$159,9,0)</f>
        <v>20.2</v>
      </c>
      <c r="CS63" s="13">
        <f t="array" ref="CS63">INDEX(CR:CR,MIN(IF(ISNUMBER(CR63:CR259),ROW(CR63:CR259),"")))</f>
        <v>20.2</v>
      </c>
      <c r="CT63" s="13">
        <f>IF('Données projet'!$A$140&gt;35,CT62+CS63-DB62,IF(A63&lt;'Données projet'!$A$140,$CQ$205^A63,IF(A63='Données projet'!$A$140,'Données projet'!$B$140,CT62+CS63-DB62)))</f>
        <v>467.9999999999996</v>
      </c>
      <c r="CU63" s="18">
        <f>CT63*VLOOKUP('Données projet'!$B$13,Paramètres!$A$1:$I$89,3,0)*VLOOKUP('Données projet'!$B$13,Paramètres!$A$1:$I$89,5,0)</f>
        <v>279.86399999999981</v>
      </c>
      <c r="CV63" s="14">
        <f t="shared" si="41"/>
        <v>66.938267358965007</v>
      </c>
      <c r="CW63" s="22">
        <f t="shared" si="13"/>
        <v>604.01394898353021</v>
      </c>
      <c r="CX63" s="60">
        <f t="shared" si="14"/>
        <v>897.34728231686358</v>
      </c>
      <c r="CY63" s="60">
        <f ca="1">AVERAGE(OFFSET($CX$3,0,0,'Données projet'!$E$13+1,1))-AVERAGE(OFFSET($H$3,0,0,'Données projet'!$E$13+1,1))</f>
        <v>329.68364686090933</v>
      </c>
      <c r="CZ63" s="60">
        <f t="shared" si="42"/>
        <v>302.54354650449721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516</v>
      </c>
      <c r="DM63" s="13">
        <f>VLOOKUP(A63,'Données projet'!$A$165:$I$185,9,0)</f>
        <v>22.7</v>
      </c>
      <c r="DN63" s="13">
        <f t="array" ref="DN63">INDEX(DM:DM,MIN(IF(ISNUMBER(DM63:DM259),ROW(DM63:DM259),"")))</f>
        <v>22.7</v>
      </c>
      <c r="DO63" s="13">
        <f>IF('Données projet'!$A$166&gt;35,DO62+DN63-DW62,IF(A63&lt;'Données projet'!$A$166,$DL$205^A63,IF(A63='Données projet'!$A$166,'Données projet'!$B$166,DO62+DN63-DW62)))</f>
        <v>515.99999999999966</v>
      </c>
      <c r="DP63" s="18">
        <f>DO63*VLOOKUP('Données projet'!$B$14,Paramètres!$A$1:$I$89,3,0)*VLOOKUP('Données projet'!$B$14,Paramètres!$A$1:$I$89,5,0)</f>
        <v>241.48799999999986</v>
      </c>
      <c r="DQ63" s="14">
        <f t="shared" si="43"/>
        <v>58.759565673424916</v>
      </c>
      <c r="DR63" s="22">
        <f t="shared" si="16"/>
        <v>522.93117688121481</v>
      </c>
      <c r="DS63" s="60">
        <f t="shared" si="17"/>
        <v>816.26451021454818</v>
      </c>
      <c r="DT63" s="60">
        <f ca="1">AVERAGE(OFFSET($DS$3,0,0,'Données projet'!$E$14+1,1))-AVERAGE(OFFSET($H$3,0,0,'Données projet'!$E$14+1,1))</f>
        <v>399.92909819003523</v>
      </c>
      <c r="DU63" s="60">
        <f t="shared" si="44"/>
        <v>163.7053537268381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112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148</v>
      </c>
      <c r="EH63" s="13">
        <f>VLOOKUP(A63,'Données projet'!$A$191:$I$211,9,0)</f>
        <v>5.4</v>
      </c>
      <c r="EI63" s="13">
        <f t="array" ref="EI63">INDEX(EH:EH,MIN(IF(ISNUMBER(EH63:EH259),ROW(EH63:EH259),"")))</f>
        <v>5.4</v>
      </c>
      <c r="EJ63" s="13">
        <f>IF('Données projet'!$A$192&gt;35,EJ62+EI63-ER62,IF(A63&lt;'Données projet'!$A$192,$EG$205^A63,IF(A63='Données projet'!$A$192,'Données projet'!$B$192,EJ62+EI63-ER62)))</f>
        <v>147.99999999999997</v>
      </c>
      <c r="EK63" s="18">
        <f>EJ63*VLOOKUP('Données projet'!$B$15,Paramètres!$A$1:$I$89,3,0)*VLOOKUP('Données projet'!$B$15,Paramètres!$A$1:$I$89,5,0)</f>
        <v>150.07199999999997</v>
      </c>
      <c r="EL63" s="14">
        <f t="shared" si="45"/>
        <v>38.594947422201457</v>
      </c>
      <c r="EM63" s="22">
        <f t="shared" si="19"/>
        <v>328.5949334270008</v>
      </c>
      <c r="EN63" s="60">
        <f t="shared" si="20"/>
        <v>621.92826676033405</v>
      </c>
      <c r="EO63" s="60">
        <f ca="1">AVERAGE(OFFSET($EN$3,0,0,'Données projet'!$E$15+1,1))-AVERAGE(OFFSET($H$3,0,0,'Données projet'!$E$15+1,1))</f>
        <v>360.49030729679129</v>
      </c>
      <c r="EP63" s="60">
        <f t="shared" si="46"/>
        <v>159.6134369231965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194.5</v>
      </c>
      <c r="FC63" s="13">
        <f>VLOOKUP(A63,'Données projet'!$A$217:$I$237,9,0)</f>
        <v>4.0600000000000023</v>
      </c>
      <c r="FD63" s="13">
        <f t="array" ref="FD63">INDEX(FC:FC,MIN(IF(ISNUMBER(FC63:FC259),ROW(FC63:FC259),"")))</f>
        <v>4.0600000000000023</v>
      </c>
      <c r="FE63" s="13">
        <f>IF('Données projet'!$A$218&gt;35,FE62+FD63-FM62,IF(A63&lt;'Données projet'!$A$218,$FB$205^A63,IF(A63='Données projet'!$A$218,'Données projet'!$B$218,FE62+FD63-FM62)))</f>
        <v>194.50000000000017</v>
      </c>
      <c r="FF63" s="18">
        <f>FE63*VLOOKUP('Données projet'!$B$16,Paramètres!$A$1:$I$89,3,0)*VLOOKUP('Données projet'!$B$16,Paramètres!$A$1:$I$89,5,0)</f>
        <v>169.91520000000017</v>
      </c>
      <c r="FG63" s="14">
        <f t="shared" si="47"/>
        <v>43.071030654758864</v>
      </c>
      <c r="FH63" s="22">
        <f t="shared" si="22"/>
        <v>370.95101839037198</v>
      </c>
      <c r="FI63" s="60">
        <f t="shared" si="23"/>
        <v>664.2843517237053</v>
      </c>
      <c r="FJ63" s="60">
        <f ca="1">AVERAGE(OFFSET($FI$3,0,0,'Données projet'!$E$16+1,1))-AVERAGE(OFFSET($H$3,0,0,'Données projet'!$E$16+1,1))</f>
        <v>274.38315511766132</v>
      </c>
      <c r="FK63" s="60">
        <f t="shared" si="48"/>
        <v>255.96663040027175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148.07692307692307</v>
      </c>
      <c r="FX63" s="13">
        <f>VLOOKUP(A63,'Données projet'!$A$243:$I$263,9,0)</f>
        <v>4.1025641025641022</v>
      </c>
      <c r="FY63" s="13">
        <f t="array" ref="FY63">INDEX(FX:FX,MIN(IF(ISNUMBER(FX63:FX259),ROW(FX63:FX259),"")))</f>
        <v>4.1025641025641022</v>
      </c>
      <c r="FZ63" s="13">
        <f>IF('Données projet'!$A$244&gt;35,FZ62+FY63-GH62,IF(A63&lt;'Données projet'!$A$244,$FW$205^A63,IF(A63='Données projet'!$A$244,'Données projet'!$B$244,FZ62+FY63-GH62)))</f>
        <v>148.07692307692298</v>
      </c>
      <c r="GA63" s="18">
        <f>FZ63*VLOOKUP('Données projet'!$B$17,Paramètres!$A$1:$I$89,3,0)*VLOOKUP('Données projet'!$B$17,Paramètres!$A$1:$I$89,5,0)</f>
        <v>140.90999999999991</v>
      </c>
      <c r="GB63" s="14">
        <f t="shared" si="49"/>
        <v>36.505395042946809</v>
      </c>
      <c r="GC63" s="22">
        <f t="shared" si="25"/>
        <v>308.99847969979891</v>
      </c>
      <c r="GD63" s="60">
        <f t="shared" si="26"/>
        <v>602.33181303313222</v>
      </c>
      <c r="GE63" s="60">
        <f ca="1">AVERAGE(OFFSET($GD$3,0,0,'Données projet'!$E$17+1,1))-AVERAGE(OFFSET($H$3,0,0,'Données projet'!$E$17+1,1))</f>
        <v>302.15505558308411</v>
      </c>
      <c r="GF63" s="60">
        <f t="shared" si="50"/>
        <v>197.15142751137051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844.78361837999637</v>
      </c>
      <c r="S64" s="60">
        <f ca="1">AVERAGE(OFFSET($R$3,0,0,'Données projet'!$E$9+1,1))-AVERAGE(OFFSET($H$3,0,0,'Données projet'!$E$9+1,1))</f>
        <v>510.5342913385627</v>
      </c>
      <c r="T64" s="60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8.6666666666666661</v>
      </c>
      <c r="AI64" s="14">
        <f>IF('Données projet'!$A$62&gt;35,AI63+AH64-AQ63,IF(A64&lt;'Données projet'!$A$62,$AF$205^A64,IF(A64='Données projet'!$A$62,'Données projet'!$B$62,AI63+AH64-AQ63)))</f>
        <v>258.66666666666657</v>
      </c>
      <c r="AJ64" s="14">
        <f>AI64*VLOOKUP('Données projet'!$B$10,Paramètres!$A$1:$I$89,3,0)*VLOOKUP('Données projet'!$B$10,Paramètres!$A$1:$I$89,5,0)</f>
        <v>201.75999999999993</v>
      </c>
      <c r="AK64" s="14">
        <f t="shared" si="35"/>
        <v>50.130765000424169</v>
      </c>
      <c r="AL64" s="22">
        <f t="shared" si="4"/>
        <v>438.70974904240529</v>
      </c>
      <c r="AM64" s="60">
        <f t="shared" si="5"/>
        <v>732.04308237573855</v>
      </c>
      <c r="AN64" s="60">
        <f ca="1">AVERAGE(OFFSET($AM$3,0,0,'Données projet'!$E$10+1,1))-AVERAGE(OFFSET($H$3,0,0,'Données projet'!$E$10+1,1))</f>
        <v>289.19475369871481</v>
      </c>
      <c r="AO64" s="60">
        <f t="shared" si="36"/>
        <v>283.48738729114024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4.3589743589743595</v>
      </c>
      <c r="BD64" s="13">
        <f>IF('Données projet'!$A$88&gt;35,BD63+BC64-BL63,IF(A64&lt;'Données projet'!$A$88,$BA$205^A64,IF(A64='Données projet'!$A$88,'Données projet'!$B$88,BD63+BC64-BL63)))</f>
        <v>177.43589743589743</v>
      </c>
      <c r="BE64" s="14">
        <f>BD64*VLOOKUP('Données projet'!$B$11,Paramètres!$A$1:$I$89,3,0)*VLOOKUP('Données projet'!$B$11,Paramètres!$A$1:$I$89,5,0)</f>
        <v>119.02399999999999</v>
      </c>
      <c r="BF64" s="14">
        <f t="shared" si="37"/>
        <v>31.447255240551456</v>
      </c>
      <c r="BG64" s="22">
        <f t="shared" si="7"/>
        <v>262.07076954396041</v>
      </c>
      <c r="BH64" s="60">
        <f t="shared" si="8"/>
        <v>555.40410287729378</v>
      </c>
      <c r="BI64" s="60">
        <f ca="1">AVERAGE(OFFSET($BH$3,0,0,'Données projet'!$E$11+1,1))-AVERAGE(OFFSET($H$3,0,0,'Données projet'!$E$11+1,1))</f>
        <v>243.09463198616982</v>
      </c>
      <c r="BJ64" s="60">
        <f t="shared" si="38"/>
        <v>171.50445439470928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272.55696</v>
      </c>
      <c r="CA64" s="14">
        <f t="shared" si="39"/>
        <v>65.391622690449097</v>
      </c>
      <c r="CB64" s="22">
        <f t="shared" si="10"/>
        <v>588.59378151919873</v>
      </c>
      <c r="CC64" s="60">
        <f t="shared" si="11"/>
        <v>881.92711485253199</v>
      </c>
      <c r="CD64" s="60">
        <f ca="1">AVERAGE(OFFSET($CC$3,0,0,'Données projet'!$E$12+1,1))-AVERAGE(OFFSET($H$3,0,0,'Données projet'!$E$12+1,1))</f>
        <v>542.70639622812973</v>
      </c>
      <c r="CE64" s="60">
        <f t="shared" si="40"/>
        <v>294.45557293177131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18.2</v>
      </c>
      <c r="CT64" s="13">
        <f>IF('Données projet'!$A$140&gt;35,CT63+CS64-DB63,IF(A64&lt;'Données projet'!$A$140,$CQ$205^A64,IF(A64='Données projet'!$A$140,'Données projet'!$B$140,CT63+CS64-DB63)))</f>
        <v>486.19999999999959</v>
      </c>
      <c r="CU64" s="18">
        <f>CT64*VLOOKUP('Données projet'!$B$13,Paramètres!$A$1:$I$89,3,0)*VLOOKUP('Données projet'!$B$13,Paramètres!$A$1:$I$89,5,0)</f>
        <v>290.74759999999975</v>
      </c>
      <c r="CV64" s="14">
        <f t="shared" si="41"/>
        <v>69.233282803206862</v>
      </c>
      <c r="CW64" s="22">
        <f t="shared" si="13"/>
        <v>626.96670421558485</v>
      </c>
      <c r="CX64" s="60">
        <f t="shared" si="14"/>
        <v>920.30003754891823</v>
      </c>
      <c r="CY64" s="60">
        <f ca="1">AVERAGE(OFFSET($CX$3,0,0,'Données projet'!$E$13+1,1))-AVERAGE(OFFSET($H$3,0,0,'Données projet'!$E$13+1,1))</f>
        <v>329.68364686090933</v>
      </c>
      <c r="CZ64" s="60">
        <f t="shared" si="42"/>
        <v>302.54354650449721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22.7</v>
      </c>
      <c r="DO64" s="13">
        <f>IF('Données projet'!$A$166&gt;35,DO63+DN64-DW63,IF(A64&lt;'Données projet'!$A$166,$DL$205^A64,IF(A64='Données projet'!$A$166,'Données projet'!$B$166,DO63+DN64-DW63)))</f>
        <v>426.6999999999997</v>
      </c>
      <c r="DP64" s="18">
        <f>DO64*VLOOKUP('Données projet'!$B$14,Paramètres!$A$1:$I$89,3,0)*VLOOKUP('Données projet'!$B$14,Paramètres!$A$1:$I$89,5,0)</f>
        <v>199.69559999999984</v>
      </c>
      <c r="DQ64" s="14">
        <f t="shared" si="43"/>
        <v>49.677263889452327</v>
      </c>
      <c r="DR64" s="22">
        <f t="shared" si="16"/>
        <v>434.32440460746255</v>
      </c>
      <c r="DS64" s="60">
        <f t="shared" si="17"/>
        <v>727.65773794079587</v>
      </c>
      <c r="DT64" s="60">
        <f ca="1">AVERAGE(OFFSET($DS$3,0,0,'Données projet'!$E$14+1,1))-AVERAGE(OFFSET($H$3,0,0,'Données projet'!$E$14+1,1))</f>
        <v>399.92909819003523</v>
      </c>
      <c r="DU64" s="60">
        <f t="shared" si="44"/>
        <v>163.7053537268381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5.4</v>
      </c>
      <c r="EJ64" s="13">
        <f>IF('Données projet'!$A$192&gt;35,EJ63+EI64-ER63,IF(A64&lt;'Données projet'!$A$192,$EG$205^A64,IF(A64='Données projet'!$A$192,'Données projet'!$B$192,EJ63+EI64-ER63)))</f>
        <v>153.39999999999998</v>
      </c>
      <c r="EK64" s="18">
        <f>EJ64*VLOOKUP('Données projet'!$B$15,Paramètres!$A$1:$I$89,3,0)*VLOOKUP('Données projet'!$B$15,Paramètres!$A$1:$I$89,5,0)</f>
        <v>155.54759999999999</v>
      </c>
      <c r="EL64" s="14">
        <f t="shared" si="45"/>
        <v>39.836620617816237</v>
      </c>
      <c r="EM64" s="22">
        <f t="shared" si="19"/>
        <v>340.29418424269653</v>
      </c>
      <c r="EN64" s="60">
        <f t="shared" si="20"/>
        <v>633.62751757602985</v>
      </c>
      <c r="EO64" s="60">
        <f ca="1">AVERAGE(OFFSET($EN$3,0,0,'Données projet'!$E$15+1,1))-AVERAGE(OFFSET($H$3,0,0,'Données projet'!$E$15+1,1))</f>
        <v>360.49030729679129</v>
      </c>
      <c r="EP64" s="60">
        <f t="shared" si="46"/>
        <v>159.6134369231965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3.4400000000000035</v>
      </c>
      <c r="FE64" s="13">
        <f>IF('Données projet'!$A$218&gt;35,FE63+FD64-FM63,IF(A64&lt;'Données projet'!$A$218,$FB$205^A64,IF(A64='Données projet'!$A$218,'Données projet'!$B$218,FE63+FD64-FM63)))</f>
        <v>197.94000000000017</v>
      </c>
      <c r="FF64" s="18">
        <f>FE64*VLOOKUP('Données projet'!$B$16,Paramètres!$A$1:$I$89,3,0)*VLOOKUP('Données projet'!$B$16,Paramètres!$A$1:$I$89,5,0)</f>
        <v>172.92038400000015</v>
      </c>
      <c r="FG64" s="14">
        <f t="shared" si="47"/>
        <v>43.743442656346502</v>
      </c>
      <c r="FH64" s="22">
        <f t="shared" si="22"/>
        <v>377.35616475980373</v>
      </c>
      <c r="FI64" s="60">
        <f t="shared" si="23"/>
        <v>670.68949809313699</v>
      </c>
      <c r="FJ64" s="60">
        <f ca="1">AVERAGE(OFFSET($FI$3,0,0,'Données projet'!$E$16+1,1))-AVERAGE(OFFSET($H$3,0,0,'Données projet'!$E$16+1,1))</f>
        <v>274.38315511766132</v>
      </c>
      <c r="FK64" s="60">
        <f t="shared" si="48"/>
        <v>255.96663040027175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3.974358974358978</v>
      </c>
      <c r="FZ64" s="13">
        <f>IF('Données projet'!$A$244&gt;35,FZ63+FY64-GH63,IF(A64&lt;'Données projet'!$A$244,$FW$205^A64,IF(A64='Données projet'!$A$244,'Données projet'!$B$244,FZ63+FY64-GH63)))</f>
        <v>152.05128205128196</v>
      </c>
      <c r="GA64" s="18">
        <f>FZ64*VLOOKUP('Données projet'!$B$17,Paramètres!$A$1:$I$89,3,0)*VLOOKUP('Données projet'!$B$17,Paramètres!$A$1:$I$89,5,0)</f>
        <v>144.69199999999992</v>
      </c>
      <c r="GB64" s="14">
        <f t="shared" si="49"/>
        <v>37.369805931272168</v>
      </c>
      <c r="GC64" s="22">
        <f t="shared" si="25"/>
        <v>317.09097866363226</v>
      </c>
      <c r="GD64" s="60">
        <f t="shared" si="26"/>
        <v>610.42431199696557</v>
      </c>
      <c r="GE64" s="60">
        <f ca="1">AVERAGE(OFFSET($GD$3,0,0,'Données projet'!$E$17+1,1))-AVERAGE(OFFSET($H$3,0,0,'Données projet'!$E$17+1,1))</f>
        <v>302.15505558308411</v>
      </c>
      <c r="GF64" s="60">
        <f t="shared" si="50"/>
        <v>197.15142751137051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861.60859430939536</v>
      </c>
      <c r="S65" s="60">
        <f ca="1">AVERAGE(OFFSET($R$3,0,0,'Données projet'!$E$9+1,1))-AVERAGE(OFFSET($H$3,0,0,'Données projet'!$E$9+1,1))</f>
        <v>510.5342913385627</v>
      </c>
      <c r="T65" s="60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8.6666666666666661</v>
      </c>
      <c r="AI65" s="14">
        <f>IF('Données projet'!$A$62&gt;35,AI64+AH65-AQ64,IF(A65&lt;'Données projet'!$A$62,$AF$205^A65,IF(A65='Données projet'!$A$62,'Données projet'!$B$62,AI64+AH65-AQ64)))</f>
        <v>267.33333333333326</v>
      </c>
      <c r="AJ65" s="14">
        <f>AI65*VLOOKUP('Données projet'!$B$10,Paramètres!$A$1:$I$89,3,0)*VLOOKUP('Données projet'!$B$10,Paramètres!$A$1:$I$89,5,0)</f>
        <v>208.51999999999995</v>
      </c>
      <c r="AK65" s="14">
        <f t="shared" si="35"/>
        <v>51.612035456318459</v>
      </c>
      <c r="AL65" s="22">
        <f t="shared" si="4"/>
        <v>453.06329508642119</v>
      </c>
      <c r="AM65" s="60">
        <f t="shared" si="5"/>
        <v>746.39662841975451</v>
      </c>
      <c r="AN65" s="60">
        <f ca="1">AVERAGE(OFFSET($AM$3,0,0,'Données projet'!$E$10+1,1))-AVERAGE(OFFSET($H$3,0,0,'Données projet'!$E$10+1,1))</f>
        <v>289.19475369871481</v>
      </c>
      <c r="AO65" s="60">
        <f t="shared" si="36"/>
        <v>283.48738729114024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4.3589743589743595</v>
      </c>
      <c r="BD65" s="13">
        <f>IF('Données projet'!$A$88&gt;35,BD64+BC65-BL64,IF(A65&lt;'Données projet'!$A$88,$BA$205^A65,IF(A65='Données projet'!$A$88,'Données projet'!$B$88,BD64+BC65-BL64)))</f>
        <v>181.7948717948718</v>
      </c>
      <c r="BE65" s="14">
        <f>BD65*VLOOKUP('Données projet'!$B$11,Paramètres!$A$1:$I$89,3,0)*VLOOKUP('Données projet'!$B$11,Paramètres!$A$1:$I$89,5,0)</f>
        <v>121.94800000000001</v>
      </c>
      <c r="BF65" s="14">
        <f t="shared" si="37"/>
        <v>32.128911624958555</v>
      </c>
      <c r="BG65" s="22">
        <f t="shared" si="7"/>
        <v>268.35062108013614</v>
      </c>
      <c r="BH65" s="60">
        <f t="shared" si="8"/>
        <v>561.68395441346945</v>
      </c>
      <c r="BI65" s="60">
        <f ca="1">AVERAGE(OFFSET($BH$3,0,0,'Données projet'!$E$11+1,1))-AVERAGE(OFFSET($H$3,0,0,'Données projet'!$E$11+1,1))</f>
        <v>243.09463198616982</v>
      </c>
      <c r="BJ65" s="60">
        <f t="shared" si="38"/>
        <v>171.50445439470928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281.06831999999997</v>
      </c>
      <c r="CA65" s="14">
        <f t="shared" si="39"/>
        <v>67.19272554541665</v>
      </c>
      <c r="CB65" s="22">
        <f t="shared" si="10"/>
        <v>606.55465432493395</v>
      </c>
      <c r="CC65" s="60">
        <f t="shared" si="11"/>
        <v>899.88798765826732</v>
      </c>
      <c r="CD65" s="60">
        <f ca="1">AVERAGE(OFFSET($CC$3,0,0,'Données projet'!$E$12+1,1))-AVERAGE(OFFSET($H$3,0,0,'Données projet'!$E$12+1,1))</f>
        <v>542.70639622812973</v>
      </c>
      <c r="CE65" s="60">
        <f t="shared" si="40"/>
        <v>294.45557293177131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18.2</v>
      </c>
      <c r="CT65" s="13">
        <f>IF('Données projet'!$A$140&gt;35,CT64+CS65-DB64,IF(A65&lt;'Données projet'!$A$140,$CQ$205^A65,IF(A65='Données projet'!$A$140,'Données projet'!$B$140,CT64+CS65-DB64)))</f>
        <v>504.39999999999958</v>
      </c>
      <c r="CU65" s="18">
        <f>CT65*VLOOKUP('Données projet'!$B$13,Paramètres!$A$1:$I$89,3,0)*VLOOKUP('Données projet'!$B$13,Paramètres!$A$1:$I$89,5,0)</f>
        <v>301.63119999999981</v>
      </c>
      <c r="CV65" s="14">
        <f t="shared" si="41"/>
        <v>71.518317654219203</v>
      </c>
      <c r="CW65" s="22">
        <f t="shared" si="13"/>
        <v>649.90207658109819</v>
      </c>
      <c r="CX65" s="60">
        <f t="shared" si="14"/>
        <v>943.23540991443156</v>
      </c>
      <c r="CY65" s="60">
        <f ca="1">AVERAGE(OFFSET($CX$3,0,0,'Données projet'!$E$13+1,1))-AVERAGE(OFFSET($H$3,0,0,'Données projet'!$E$13+1,1))</f>
        <v>329.68364686090933</v>
      </c>
      <c r="CZ65" s="60">
        <f t="shared" si="42"/>
        <v>302.54354650449721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22.7</v>
      </c>
      <c r="DO65" s="13">
        <f>IF('Données projet'!$A$166&gt;35,DO64+DN65-DW64,IF(A65&lt;'Données projet'!$A$166,$DL$205^A65,IF(A65='Données projet'!$A$166,'Données projet'!$B$166,DO64+DN65-DW64)))</f>
        <v>449.39999999999969</v>
      </c>
      <c r="DP65" s="18">
        <f>DO65*VLOOKUP('Données projet'!$B$14,Paramètres!$A$1:$I$89,3,0)*VLOOKUP('Données projet'!$B$14,Paramètres!$A$1:$I$89,5,0)</f>
        <v>210.31919999999985</v>
      </c>
      <c r="DQ65" s="14">
        <f t="shared" si="43"/>
        <v>52.005332762093687</v>
      </c>
      <c r="DR65" s="22">
        <f t="shared" si="16"/>
        <v>456.88189456064629</v>
      </c>
      <c r="DS65" s="60">
        <f t="shared" si="17"/>
        <v>750.21522789397955</v>
      </c>
      <c r="DT65" s="60">
        <f ca="1">AVERAGE(OFFSET($DS$3,0,0,'Données projet'!$E$14+1,1))-AVERAGE(OFFSET($H$3,0,0,'Données projet'!$E$14+1,1))</f>
        <v>399.92909819003523</v>
      </c>
      <c r="DU65" s="60">
        <f t="shared" si="44"/>
        <v>163.7053537268381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5.4</v>
      </c>
      <c r="EJ65" s="13">
        <f>IF('Données projet'!$A$192&gt;35,EJ64+EI65-ER64,IF(A65&lt;'Données projet'!$A$192,$EG$205^A65,IF(A65='Données projet'!$A$192,'Données projet'!$B$192,EJ64+EI65-ER64)))</f>
        <v>158.79999999999998</v>
      </c>
      <c r="EK65" s="18">
        <f>EJ65*VLOOKUP('Données projet'!$B$15,Paramètres!$A$1:$I$89,3,0)*VLOOKUP('Données projet'!$B$15,Paramètres!$A$1:$I$89,5,0)</f>
        <v>161.0232</v>
      </c>
      <c r="EL65" s="14">
        <f t="shared" si="45"/>
        <v>41.073215330646036</v>
      </c>
      <c r="EM65" s="22">
        <f t="shared" si="19"/>
        <v>351.98459003420857</v>
      </c>
      <c r="EN65" s="60">
        <f t="shared" si="20"/>
        <v>645.31792336754188</v>
      </c>
      <c r="EO65" s="60">
        <f ca="1">AVERAGE(OFFSET($EN$3,0,0,'Données projet'!$E$15+1,1))-AVERAGE(OFFSET($H$3,0,0,'Données projet'!$E$15+1,1))</f>
        <v>360.49030729679129</v>
      </c>
      <c r="EP65" s="60">
        <f t="shared" si="46"/>
        <v>159.6134369231965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3.4400000000000035</v>
      </c>
      <c r="FE65" s="13">
        <f>IF('Données projet'!$A$218&gt;35,FE64+FD65-FM64,IF(A65&lt;'Données projet'!$A$218,$FB$205^A65,IF(A65='Données projet'!$A$218,'Données projet'!$B$218,FE64+FD65-FM64)))</f>
        <v>201.38000000000017</v>
      </c>
      <c r="FF65" s="18">
        <f>FE65*VLOOKUP('Données projet'!$B$16,Paramètres!$A$1:$I$89,3,0)*VLOOKUP('Données projet'!$B$16,Paramètres!$A$1:$I$89,5,0)</f>
        <v>175.92556800000017</v>
      </c>
      <c r="FG65" s="14">
        <f t="shared" si="47"/>
        <v>44.414495727485608</v>
      </c>
      <c r="FH65" s="22">
        <f t="shared" si="22"/>
        <v>383.75894432537103</v>
      </c>
      <c r="FI65" s="60">
        <f t="shared" si="23"/>
        <v>677.09227765870435</v>
      </c>
      <c r="FJ65" s="60">
        <f ca="1">AVERAGE(OFFSET($FI$3,0,0,'Données projet'!$E$16+1,1))-AVERAGE(OFFSET($H$3,0,0,'Données projet'!$E$16+1,1))</f>
        <v>274.38315511766132</v>
      </c>
      <c r="FK65" s="60">
        <f t="shared" si="48"/>
        <v>255.96663040027175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3.974358974358978</v>
      </c>
      <c r="FZ65" s="13">
        <f>IF('Données projet'!$A$244&gt;35,FZ64+FY65-GH64,IF(A65&lt;'Données projet'!$A$244,$FW$205^A65,IF(A65='Données projet'!$A$244,'Données projet'!$B$244,FZ64+FY65-GH64)))</f>
        <v>156.02564102564094</v>
      </c>
      <c r="GA65" s="18">
        <f>FZ65*VLOOKUP('Données projet'!$B$17,Paramètres!$A$1:$I$89,3,0)*VLOOKUP('Données projet'!$B$17,Paramètres!$A$1:$I$89,5,0)</f>
        <v>148.47399999999993</v>
      </c>
      <c r="GB65" s="14">
        <f t="shared" si="49"/>
        <v>38.231590533864001</v>
      </c>
      <c r="GC65" s="22">
        <f t="shared" si="25"/>
        <v>325.17890351314634</v>
      </c>
      <c r="GD65" s="60">
        <f t="shared" si="26"/>
        <v>618.51223684647971</v>
      </c>
      <c r="GE65" s="60">
        <f ca="1">AVERAGE(OFFSET($GD$3,0,0,'Données projet'!$E$17+1,1))-AVERAGE(OFFSET($H$3,0,0,'Données projet'!$E$17+1,1))</f>
        <v>302.15505558308411</v>
      </c>
      <c r="GF65" s="60">
        <f t="shared" si="50"/>
        <v>197.15142751137051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878.42316250379099</v>
      </c>
      <c r="S66" s="60">
        <f ca="1">AVERAGE(OFFSET($R$3,0,0,'Données projet'!$E$9+1,1))-AVERAGE(OFFSET($H$3,0,0,'Données projet'!$E$9+1,1))</f>
        <v>510.5342913385627</v>
      </c>
      <c r="T66" s="60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8.6666666666666661</v>
      </c>
      <c r="AI66" s="14">
        <f>IF('Données projet'!$A$62&gt;35,AI65+AH66-AQ65,IF(A66&lt;'Données projet'!$A$62,$AF$205^A66,IF(A66='Données projet'!$A$62,'Données projet'!$B$62,AI65+AH66-AQ65)))</f>
        <v>275.99999999999994</v>
      </c>
      <c r="AJ66" s="14">
        <f>AI66*VLOOKUP('Données projet'!$B$10,Paramètres!$A$1:$I$89,3,0)*VLOOKUP('Données projet'!$B$10,Paramètres!$A$1:$I$89,5,0)</f>
        <v>215.27999999999997</v>
      </c>
      <c r="AK66" s="14">
        <f t="shared" si="35"/>
        <v>53.087725740853138</v>
      </c>
      <c r="AL66" s="22">
        <f t="shared" si="4"/>
        <v>467.40712233198587</v>
      </c>
      <c r="AM66" s="60">
        <f t="shared" si="5"/>
        <v>760.74045566531913</v>
      </c>
      <c r="AN66" s="60">
        <f ca="1">AVERAGE(OFFSET($AM$3,0,0,'Données projet'!$E$10+1,1))-AVERAGE(OFFSET($H$3,0,0,'Données projet'!$E$10+1,1))</f>
        <v>289.19475369871481</v>
      </c>
      <c r="AO66" s="60">
        <f t="shared" si="36"/>
        <v>283.48738729114024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4.3589743589743595</v>
      </c>
      <c r="BD66" s="13">
        <f>IF('Données projet'!$A$88&gt;35,BD65+BC66-BL65,IF(A66&lt;'Données projet'!$A$88,$BA$205^A66,IF(A66='Données projet'!$A$88,'Données projet'!$B$88,BD65+BC66-BL65)))</f>
        <v>186.15384615384616</v>
      </c>
      <c r="BE66" s="14">
        <f>BD66*VLOOKUP('Données projet'!$B$11,Paramètres!$A$1:$I$89,3,0)*VLOOKUP('Données projet'!$B$11,Paramètres!$A$1:$I$89,5,0)</f>
        <v>124.872</v>
      </c>
      <c r="BF66" s="14">
        <f t="shared" si="37"/>
        <v>32.808667984674223</v>
      </c>
      <c r="BG66" s="22">
        <f t="shared" si="7"/>
        <v>274.62716340664093</v>
      </c>
      <c r="BH66" s="60">
        <f t="shared" si="8"/>
        <v>567.96049673997425</v>
      </c>
      <c r="BI66" s="60">
        <f ca="1">AVERAGE(OFFSET($BH$3,0,0,'Données projet'!$E$11+1,1))-AVERAGE(OFFSET($H$3,0,0,'Données projet'!$E$11+1,1))</f>
        <v>243.09463198616982</v>
      </c>
      <c r="BJ66" s="60">
        <f t="shared" si="38"/>
        <v>171.50445439470928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289.57968</v>
      </c>
      <c r="CA66" s="14">
        <f t="shared" si="39"/>
        <v>68.987489943980663</v>
      </c>
      <c r="CB66" s="22">
        <f t="shared" si="10"/>
        <v>624.504487652433</v>
      </c>
      <c r="CC66" s="60">
        <f t="shared" si="11"/>
        <v>917.83782098576626</v>
      </c>
      <c r="CD66" s="60">
        <f ca="1">AVERAGE(OFFSET($CC$3,0,0,'Données projet'!$E$12+1,1))-AVERAGE(OFFSET($H$3,0,0,'Données projet'!$E$12+1,1))</f>
        <v>542.70639622812973</v>
      </c>
      <c r="CE66" s="60">
        <f t="shared" si="40"/>
        <v>294.45557293177131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18.2</v>
      </c>
      <c r="CT66" s="13">
        <f>IF('Données projet'!$A$140&gt;35,CT65+CS66-DB65,IF(A66&lt;'Données projet'!$A$140,$CQ$205^A66,IF(A66='Données projet'!$A$140,'Données projet'!$B$140,CT65+CS66-DB65)))</f>
        <v>522.59999999999957</v>
      </c>
      <c r="CU66" s="18">
        <f>CT66*VLOOKUP('Données projet'!$B$13,Paramètres!$A$1:$I$89,3,0)*VLOOKUP('Données projet'!$B$13,Paramètres!$A$1:$I$89,5,0)</f>
        <v>312.51479999999975</v>
      </c>
      <c r="CV66" s="14">
        <f t="shared" si="41"/>
        <v>73.793773289024898</v>
      </c>
      <c r="CW66" s="22">
        <f t="shared" si="13"/>
        <v>672.82076514505127</v>
      </c>
      <c r="CX66" s="60">
        <f t="shared" si="14"/>
        <v>966.15409847838464</v>
      </c>
      <c r="CY66" s="60">
        <f ca="1">AVERAGE(OFFSET($CX$3,0,0,'Données projet'!$E$13+1,1))-AVERAGE(OFFSET($H$3,0,0,'Données projet'!$E$13+1,1))</f>
        <v>329.68364686090933</v>
      </c>
      <c r="CZ66" s="60">
        <f t="shared" si="42"/>
        <v>302.54354650449721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22.7</v>
      </c>
      <c r="DO66" s="13">
        <f>IF('Données projet'!$A$166&gt;35,DO65+DN66-DW65,IF(A66&lt;'Données projet'!$A$166,$DL$205^A66,IF(A66='Données projet'!$A$166,'Données projet'!$B$166,DO65+DN66-DW65)))</f>
        <v>472.09999999999968</v>
      </c>
      <c r="DP66" s="18">
        <f>DO66*VLOOKUP('Données projet'!$B$14,Paramètres!$A$1:$I$89,3,0)*VLOOKUP('Données projet'!$B$14,Paramètres!$A$1:$I$89,5,0)</f>
        <v>220.94279999999983</v>
      </c>
      <c r="DQ66" s="14">
        <f t="shared" si="43"/>
        <v>54.31974761568528</v>
      </c>
      <c r="DR66" s="22">
        <f t="shared" si="16"/>
        <v>479.41560376398479</v>
      </c>
      <c r="DS66" s="60">
        <f t="shared" si="17"/>
        <v>772.74893709731805</v>
      </c>
      <c r="DT66" s="60">
        <f ca="1">AVERAGE(OFFSET($DS$3,0,0,'Données projet'!$E$14+1,1))-AVERAGE(OFFSET($H$3,0,0,'Données projet'!$E$14+1,1))</f>
        <v>399.92909819003523</v>
      </c>
      <c r="DU66" s="60">
        <f t="shared" si="44"/>
        <v>163.7053537268381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5.4</v>
      </c>
      <c r="EJ66" s="13">
        <f>IF('Données projet'!$A$192&gt;35,EJ65+EI66-ER65,IF(A66&lt;'Données projet'!$A$192,$EG$205^A66,IF(A66='Données projet'!$A$192,'Données projet'!$B$192,EJ65+EI66-ER65)))</f>
        <v>164.2</v>
      </c>
      <c r="EK66" s="18">
        <f>EJ66*VLOOKUP('Données projet'!$B$15,Paramètres!$A$1:$I$89,3,0)*VLOOKUP('Données projet'!$B$15,Paramètres!$A$1:$I$89,5,0)</f>
        <v>166.49879999999999</v>
      </c>
      <c r="EL66" s="14">
        <f t="shared" si="45"/>
        <v>42.304924050589179</v>
      </c>
      <c r="EM66" s="22">
        <f t="shared" si="19"/>
        <v>363.66648605477604</v>
      </c>
      <c r="EN66" s="60">
        <f t="shared" si="20"/>
        <v>656.99981938810936</v>
      </c>
      <c r="EO66" s="60">
        <f ca="1">AVERAGE(OFFSET($EN$3,0,0,'Données projet'!$E$15+1,1))-AVERAGE(OFFSET($H$3,0,0,'Données projet'!$E$15+1,1))</f>
        <v>360.49030729679129</v>
      </c>
      <c r="EP66" s="60">
        <f t="shared" si="46"/>
        <v>159.6134369231965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3.4400000000000035</v>
      </c>
      <c r="FE66" s="13">
        <f>IF('Données projet'!$A$218&gt;35,FE65+FD66-FM65,IF(A66&lt;'Données projet'!$A$218,$FB$205^A66,IF(A66='Données projet'!$A$218,'Données projet'!$B$218,FE65+FD66-FM65)))</f>
        <v>204.82000000000016</v>
      </c>
      <c r="FF66" s="18">
        <f>FE66*VLOOKUP('Données projet'!$B$16,Paramètres!$A$1:$I$89,3,0)*VLOOKUP('Données projet'!$B$16,Paramètres!$A$1:$I$89,5,0)</f>
        <v>178.93075200000015</v>
      </c>
      <c r="FG66" s="14">
        <f t="shared" si="47"/>
        <v>45.084215760441054</v>
      </c>
      <c r="FH66" s="22">
        <f t="shared" si="22"/>
        <v>390.15940218276842</v>
      </c>
      <c r="FI66" s="60">
        <f t="shared" si="23"/>
        <v>683.49273551610167</v>
      </c>
      <c r="FJ66" s="60">
        <f ca="1">AVERAGE(OFFSET($FI$3,0,0,'Données projet'!$E$16+1,1))-AVERAGE(OFFSET($H$3,0,0,'Données projet'!$E$16+1,1))</f>
        <v>274.38315511766132</v>
      </c>
      <c r="FK66" s="60">
        <f t="shared" si="48"/>
        <v>255.96663040027175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3.974358974358978</v>
      </c>
      <c r="FZ66" s="13">
        <f>IF('Données projet'!$A$244&gt;35,FZ65+FY66-GH65,IF(A66&lt;'Données projet'!$A$244,$FW$205^A66,IF(A66='Données projet'!$A$244,'Données projet'!$B$244,FZ65+FY66-GH65)))</f>
        <v>159.99999999999991</v>
      </c>
      <c r="GA66" s="18">
        <f>FZ66*VLOOKUP('Données projet'!$B$17,Paramètres!$A$1:$I$89,3,0)*VLOOKUP('Données projet'!$B$17,Paramètres!$A$1:$I$89,5,0)</f>
        <v>152.25599999999994</v>
      </c>
      <c r="GB66" s="14">
        <f t="shared" si="49"/>
        <v>39.090823441353066</v>
      </c>
      <c r="GC66" s="22">
        <f t="shared" si="25"/>
        <v>333.26238416035648</v>
      </c>
      <c r="GD66" s="60">
        <f t="shared" si="26"/>
        <v>626.59571749368979</v>
      </c>
      <c r="GE66" s="60">
        <f ca="1">AVERAGE(OFFSET($GD$3,0,0,'Données projet'!$E$17+1,1))-AVERAGE(OFFSET($H$3,0,0,'Données projet'!$E$17+1,1))</f>
        <v>302.15505558308411</v>
      </c>
      <c r="GF66" s="60">
        <f t="shared" si="50"/>
        <v>197.15142751137051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895.22766399195029</v>
      </c>
      <c r="S67" s="60">
        <f ca="1">AVERAGE(OFFSET($R$3,0,0,'Données projet'!$E$9+1,1))-AVERAGE(OFFSET($H$3,0,0,'Données projet'!$E$9+1,1))</f>
        <v>510.5342913385627</v>
      </c>
      <c r="T67" s="60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8.6666666666666661</v>
      </c>
      <c r="AI67" s="14">
        <f>IF('Données projet'!$A$62&gt;35,AI66+AH67-AQ66,IF(A67&lt;'Données projet'!$A$62,$AF$205^A67,IF(A67='Données projet'!$A$62,'Données projet'!$B$62,AI66+AH67-AQ66)))</f>
        <v>284.66666666666663</v>
      </c>
      <c r="AJ67" s="14">
        <f>AI67*VLOOKUP('Données projet'!$B$10,Paramètres!$A$1:$I$89,3,0)*VLOOKUP('Données projet'!$B$10,Paramètres!$A$1:$I$89,5,0)</f>
        <v>222.04</v>
      </c>
      <c r="AK67" s="14">
        <f t="shared" si="35"/>
        <v>54.558031180803546</v>
      </c>
      <c r="AL67" s="22">
        <f t="shared" si="4"/>
        <v>481.74157097323285</v>
      </c>
      <c r="AM67" s="60">
        <f t="shared" si="5"/>
        <v>775.07490430656617</v>
      </c>
      <c r="AN67" s="60">
        <f ca="1">AVERAGE(OFFSET($AM$3,0,0,'Données projet'!$E$10+1,1))-AVERAGE(OFFSET($H$3,0,0,'Données projet'!$E$10+1,1))</f>
        <v>289.19475369871481</v>
      </c>
      <c r="AO67" s="60">
        <f t="shared" si="36"/>
        <v>283.48738729114024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4.3589743589743595</v>
      </c>
      <c r="BD67" s="13">
        <f>IF('Données projet'!$A$88&gt;35,BD66+BC67-BL66,IF(A67&lt;'Données projet'!$A$88,$BA$205^A67,IF(A67='Données projet'!$A$88,'Données projet'!$B$88,BD66+BC67-BL66)))</f>
        <v>190.51282051282053</v>
      </c>
      <c r="BE67" s="14">
        <f>BD67*VLOOKUP('Données projet'!$B$11,Paramètres!$A$1:$I$89,3,0)*VLOOKUP('Données projet'!$B$11,Paramètres!$A$1:$I$89,5,0)</f>
        <v>127.79600000000001</v>
      </c>
      <c r="BF67" s="14">
        <f t="shared" si="37"/>
        <v>33.486573930915796</v>
      </c>
      <c r="BG67" s="22">
        <f t="shared" si="7"/>
        <v>280.90048292967839</v>
      </c>
      <c r="BH67" s="60">
        <f t="shared" si="8"/>
        <v>574.2338162630117</v>
      </c>
      <c r="BI67" s="60">
        <f ca="1">AVERAGE(OFFSET($BH$3,0,0,'Données projet'!$E$11+1,1))-AVERAGE(OFFSET($H$3,0,0,'Données projet'!$E$11+1,1))</f>
        <v>243.09463198616982</v>
      </c>
      <c r="BJ67" s="60">
        <f t="shared" si="38"/>
        <v>171.50445439470928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298.09104000000002</v>
      </c>
      <c r="CA67" s="14">
        <f t="shared" si="39"/>
        <v>70.776123577436934</v>
      </c>
      <c r="CB67" s="22">
        <f t="shared" si="10"/>
        <v>642.44364323070261</v>
      </c>
      <c r="CC67" s="60">
        <f t="shared" si="11"/>
        <v>935.77697656403598</v>
      </c>
      <c r="CD67" s="60">
        <f ca="1">AVERAGE(OFFSET($CC$3,0,0,'Données projet'!$E$12+1,1))-AVERAGE(OFFSET($H$3,0,0,'Données projet'!$E$12+1,1))</f>
        <v>542.70639622812973</v>
      </c>
      <c r="CE67" s="60">
        <f t="shared" si="40"/>
        <v>294.45557293177131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18.2</v>
      </c>
      <c r="CT67" s="13">
        <f>IF('Données projet'!$A$140&gt;35,CT66+CS67-DB66,IF(A67&lt;'Données projet'!$A$140,$CQ$205^A67,IF(A67='Données projet'!$A$140,'Données projet'!$B$140,CT66+CS67-DB66)))</f>
        <v>540.79999999999961</v>
      </c>
      <c r="CU67" s="18">
        <f>CT67*VLOOKUP('Données projet'!$B$13,Paramètres!$A$1:$I$89,3,0)*VLOOKUP('Données projet'!$B$13,Paramètres!$A$1:$I$89,5,0)</f>
        <v>323.39839999999981</v>
      </c>
      <c r="CV67" s="14">
        <f t="shared" si="41"/>
        <v>76.060021542657481</v>
      </c>
      <c r="CW67" s="22">
        <f t="shared" si="13"/>
        <v>695.72341752012801</v>
      </c>
      <c r="CX67" s="60">
        <f t="shared" si="14"/>
        <v>989.05675085346138</v>
      </c>
      <c r="CY67" s="60">
        <f ca="1">AVERAGE(OFFSET($CX$3,0,0,'Données projet'!$E$13+1,1))-AVERAGE(OFFSET($H$3,0,0,'Données projet'!$E$13+1,1))</f>
        <v>329.68364686090933</v>
      </c>
      <c r="CZ67" s="60">
        <f t="shared" si="42"/>
        <v>302.54354650449721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22.7</v>
      </c>
      <c r="DO67" s="13">
        <f>IF('Données projet'!$A$166&gt;35,DO66+DN67-DW66,IF(A67&lt;'Données projet'!$A$166,$DL$205^A67,IF(A67='Données projet'!$A$166,'Données projet'!$B$166,DO66+DN67-DW66)))</f>
        <v>494.79999999999967</v>
      </c>
      <c r="DP67" s="18">
        <f>DO67*VLOOKUP('Données projet'!$B$14,Paramètres!$A$1:$I$89,3,0)*VLOOKUP('Données projet'!$B$14,Paramètres!$A$1:$I$89,5,0)</f>
        <v>231.56639999999985</v>
      </c>
      <c r="DQ67" s="14">
        <f t="shared" si="43"/>
        <v>56.621239926036594</v>
      </c>
      <c r="DR67" s="22">
        <f t="shared" si="16"/>
        <v>501.92680620451353</v>
      </c>
      <c r="DS67" s="60">
        <f t="shared" si="17"/>
        <v>795.26013953784684</v>
      </c>
      <c r="DT67" s="60">
        <f ca="1">AVERAGE(OFFSET($DS$3,0,0,'Données projet'!$E$14+1,1))-AVERAGE(OFFSET($H$3,0,0,'Données projet'!$E$14+1,1))</f>
        <v>399.92909819003523</v>
      </c>
      <c r="DU67" s="60">
        <f t="shared" si="44"/>
        <v>163.7053537268381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5.4</v>
      </c>
      <c r="EJ67" s="13">
        <f>IF('Données projet'!$A$192&gt;35,EJ66+EI67-ER66,IF(A67&lt;'Données projet'!$A$192,$EG$205^A67,IF(A67='Données projet'!$A$192,'Données projet'!$B$192,EJ66+EI67-ER66)))</f>
        <v>169.6</v>
      </c>
      <c r="EK67" s="18">
        <f>EJ67*VLOOKUP('Données projet'!$B$15,Paramètres!$A$1:$I$89,3,0)*VLOOKUP('Données projet'!$B$15,Paramètres!$A$1:$I$89,5,0)</f>
        <v>171.9744</v>
      </c>
      <c r="EL67" s="14">
        <f t="shared" si="45"/>
        <v>43.531925888246128</v>
      </c>
      <c r="EM67" s="22">
        <f t="shared" si="19"/>
        <v>375.34018425536198</v>
      </c>
      <c r="EN67" s="60">
        <f t="shared" si="20"/>
        <v>668.67351758869529</v>
      </c>
      <c r="EO67" s="60">
        <f ca="1">AVERAGE(OFFSET($EN$3,0,0,'Données projet'!$E$15+1,1))-AVERAGE(OFFSET($H$3,0,0,'Données projet'!$E$15+1,1))</f>
        <v>360.49030729679129</v>
      </c>
      <c r="EP67" s="60">
        <f t="shared" si="46"/>
        <v>159.6134369231965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3.4400000000000035</v>
      </c>
      <c r="FE67" s="13">
        <f>IF('Données projet'!$A$218&gt;35,FE66+FD67-FM66,IF(A67&lt;'Données projet'!$A$218,$FB$205^A67,IF(A67='Données projet'!$A$218,'Données projet'!$B$218,FE66+FD67-FM66)))</f>
        <v>208.26000000000016</v>
      </c>
      <c r="FF67" s="18">
        <f>FE67*VLOOKUP('Données projet'!$B$16,Paramètres!$A$1:$I$89,3,0)*VLOOKUP('Données projet'!$B$16,Paramètres!$A$1:$I$89,5,0)</f>
        <v>181.93593600000017</v>
      </c>
      <c r="FG67" s="14">
        <f t="shared" si="47"/>
        <v>45.752627727895565</v>
      </c>
      <c r="FH67" s="22">
        <f t="shared" si="22"/>
        <v>396.55758182608514</v>
      </c>
      <c r="FI67" s="60">
        <f t="shared" si="23"/>
        <v>689.89091515941846</v>
      </c>
      <c r="FJ67" s="60">
        <f ca="1">AVERAGE(OFFSET($FI$3,0,0,'Données projet'!$E$16+1,1))-AVERAGE(OFFSET($H$3,0,0,'Données projet'!$E$16+1,1))</f>
        <v>274.38315511766132</v>
      </c>
      <c r="FK67" s="60">
        <f t="shared" si="48"/>
        <v>255.96663040027175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3.974358974358978</v>
      </c>
      <c r="FZ67" s="13">
        <f>IF('Données projet'!$A$244&gt;35,FZ66+FY67-GH66,IF(A67&lt;'Données projet'!$A$244,$FW$205^A67,IF(A67='Données projet'!$A$244,'Données projet'!$B$244,FZ66+FY67-GH66)))</f>
        <v>163.97435897435889</v>
      </c>
      <c r="GA67" s="18">
        <f>FZ67*VLOOKUP('Données projet'!$B$17,Paramètres!$A$1:$I$89,3,0)*VLOOKUP('Données projet'!$B$17,Paramètres!$A$1:$I$89,5,0)</f>
        <v>156.03799999999993</v>
      </c>
      <c r="GB67" s="14">
        <f t="shared" si="49"/>
        <v>39.94757532752773</v>
      </c>
      <c r="GC67" s="22">
        <f t="shared" si="25"/>
        <v>341.34154369544399</v>
      </c>
      <c r="GD67" s="60">
        <f t="shared" si="26"/>
        <v>634.67487702877725</v>
      </c>
      <c r="GE67" s="60">
        <f ca="1">AVERAGE(OFFSET($GD$3,0,0,'Données projet'!$E$17+1,1))-AVERAGE(OFFSET($H$3,0,0,'Données projet'!$E$17+1,1))</f>
        <v>302.15505558308411</v>
      </c>
      <c r="GF67" s="60">
        <f t="shared" si="50"/>
        <v>197.15142751137051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912.02241922024541</v>
      </c>
      <c r="S68" s="60">
        <f ca="1">AVERAGE(OFFSET($R$3,0,0,'Données projet'!$E$9+1,1))-AVERAGE(OFFSET($H$3,0,0,'Données projet'!$E$9+1,1))</f>
        <v>510.5342913385627</v>
      </c>
      <c r="T68" s="60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8.6666666666666661</v>
      </c>
      <c r="AI68" s="14">
        <f>IF('Données projet'!$A$62&gt;35,AI67+AH68-AQ67,IF(A68&lt;'Données projet'!$A$62,$AF$205^A68,IF(A68='Données projet'!$A$62,'Données projet'!$B$62,AI67+AH68-AQ67)))</f>
        <v>293.33333333333331</v>
      </c>
      <c r="AJ68" s="14">
        <f>AI68*VLOOKUP('Données projet'!$B$10,Paramètres!$A$1:$I$89,3,0)*VLOOKUP('Données projet'!$B$10,Paramètres!$A$1:$I$89,5,0)</f>
        <v>228.79999999999998</v>
      </c>
      <c r="AK68" s="14">
        <f t="shared" si="35"/>
        <v>56.023134533701196</v>
      </c>
      <c r="AL68" s="22">
        <f t="shared" ref="AL68:AL131" si="58">(AJ68+AK68)*0.475*44/12</f>
        <v>496.06695931286293</v>
      </c>
      <c r="AM68" s="60">
        <f t="shared" ref="AM68:AM131" si="59">AL68+(AD68+AE68)*44/12</f>
        <v>789.40029264619625</v>
      </c>
      <c r="AN68" s="60">
        <f ca="1">AVERAGE(OFFSET($AM$3,0,0,'Données projet'!$E$10+1,1))-AVERAGE(OFFSET($H$3,0,0,'Données projet'!$E$10+1,1))</f>
        <v>289.19475369871481</v>
      </c>
      <c r="AO68" s="60">
        <f t="shared" si="36"/>
        <v>283.48738729114024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194.87179487179486</v>
      </c>
      <c r="BB68" s="13">
        <f>VLOOKUP(A68,'Données projet'!$A$87:$I$107,9,0)</f>
        <v>4.3589743589743595</v>
      </c>
      <c r="BC68" s="13">
        <f t="array" ref="BC68">INDEX(BB:BB,MIN(IF(ISNUMBER(BB68:BB264),ROW(BB68:BB264),"")))</f>
        <v>4.3589743589743595</v>
      </c>
      <c r="BD68" s="13">
        <f>IF('Données projet'!$A$88&gt;35,BD67+BC68-BL67,IF(A68&lt;'Données projet'!$A$88,$BA$205^A68,IF(A68='Données projet'!$A$88,'Données projet'!$B$88,BD67+BC68-BL67)))</f>
        <v>194.87179487179489</v>
      </c>
      <c r="BE68" s="14">
        <f>BD68*VLOOKUP('Données projet'!$B$11,Paramètres!$A$1:$I$89,3,0)*VLOOKUP('Données projet'!$B$11,Paramètres!$A$1:$I$89,5,0)</f>
        <v>130.72</v>
      </c>
      <c r="BF68" s="14">
        <f t="shared" si="37"/>
        <v>34.162676675108806</v>
      </c>
      <c r="BG68" s="22">
        <f t="shared" ref="BG68:BG131" si="61">(BE68+BF68)*0.475*44/12</f>
        <v>287.17066187581446</v>
      </c>
      <c r="BH68" s="60">
        <f t="shared" ref="BH68:BH131" si="62">BG68+(AY68+AZ68)*44/12</f>
        <v>580.50399520914777</v>
      </c>
      <c r="BI68" s="60">
        <f ca="1">AVERAGE(OFFSET($BH$3,0,0,'Données projet'!$E$11+1,1))-AVERAGE(OFFSET($H$3,0,0,'Données projet'!$E$11+1,1))</f>
        <v>243.09463198616982</v>
      </c>
      <c r="BJ68" s="60">
        <f t="shared" si="38"/>
        <v>171.50445439470928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23.717948717948715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306.60239999999999</v>
      </c>
      <c r="CA68" s="14">
        <f t="shared" si="39"/>
        <v>72.558821602115088</v>
      </c>
      <c r="CB68" s="22">
        <f t="shared" ref="CB68:CB131" si="64">(BZ68+CA68)*0.475*44/12</f>
        <v>660.3724609570171</v>
      </c>
      <c r="CC68" s="60">
        <f t="shared" ref="CC68:CC131" si="65">CB68+(BT68+BU68)*44/12</f>
        <v>953.70579429035047</v>
      </c>
      <c r="CD68" s="60">
        <f ca="1">AVERAGE(OFFSET($CC$3,0,0,'Données projet'!$E$12+1,1))-AVERAGE(OFFSET($H$3,0,0,'Données projet'!$E$12+1,1))</f>
        <v>542.70639622812973</v>
      </c>
      <c r="CE68" s="60">
        <f t="shared" si="40"/>
        <v>294.45557293177131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559</v>
      </c>
      <c r="CR68" s="13">
        <f>VLOOKUP(A68,'Données projet'!$A$139:$I$159,9,0)</f>
        <v>18.2</v>
      </c>
      <c r="CS68" s="13">
        <f t="array" ref="CS68">INDEX(CR:CR,MIN(IF(ISNUMBER(CR68:CR264),ROW(CR68:CR264),"")))</f>
        <v>18.2</v>
      </c>
      <c r="CT68" s="13">
        <f>IF('Données projet'!$A$140&gt;35,CT67+CS68-DB67,IF(A68&lt;'Données projet'!$A$140,$CQ$205^A68,IF(A68='Données projet'!$A$140,'Données projet'!$B$140,CT67+CS68-DB67)))</f>
        <v>558.99999999999966</v>
      </c>
      <c r="CU68" s="18">
        <f>CT68*VLOOKUP('Données projet'!$B$13,Paramètres!$A$1:$I$89,3,0)*VLOOKUP('Données projet'!$B$13,Paramètres!$A$1:$I$89,5,0)</f>
        <v>334.28199999999987</v>
      </c>
      <c r="CV68" s="14">
        <f t="shared" si="41"/>
        <v>78.31740780282</v>
      </c>
      <c r="CW68" s="22">
        <f t="shared" ref="CW68:CW131" si="67">(CU68+CV68)*0.475*44/12</f>
        <v>718.61063525657789</v>
      </c>
      <c r="CX68" s="60">
        <f t="shared" ref="CX68:CX131" si="68">CW68+(CO68+CP68)*44/12</f>
        <v>1011.9439685899113</v>
      </c>
      <c r="CY68" s="60">
        <f ca="1">AVERAGE(OFFSET($CX$3,0,0,'Données projet'!$E$13+1,1))-AVERAGE(OFFSET($H$3,0,0,'Données projet'!$E$13+1,1))</f>
        <v>329.68364686090933</v>
      </c>
      <c r="CZ68" s="60">
        <f t="shared" si="42"/>
        <v>302.54354650449721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559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22.7</v>
      </c>
      <c r="DO68" s="13">
        <f>IF('Données projet'!$A$166&gt;35,DO67+DN68-DW67,IF(A68&lt;'Données projet'!$A$166,$DL$205^A68,IF(A68='Données projet'!$A$166,'Données projet'!$B$166,DO67+DN68-DW67)))</f>
        <v>517.49999999999966</v>
      </c>
      <c r="DP68" s="18">
        <f>DO68*VLOOKUP('Données projet'!$B$14,Paramètres!$A$1:$I$89,3,0)*VLOOKUP('Données projet'!$B$14,Paramètres!$A$1:$I$89,5,0)</f>
        <v>242.18999999999983</v>
      </c>
      <c r="DQ68" s="14">
        <f t="shared" si="43"/>
        <v>58.910470259429303</v>
      </c>
      <c r="DR68" s="22">
        <f t="shared" ref="DR68:DR131" si="70">(DP68+DQ68)*0.475*44/12</f>
        <v>524.41665236850577</v>
      </c>
      <c r="DS68" s="60">
        <f t="shared" ref="DS68:DS131" si="71">DR68+(DJ68+DK68)*44/12</f>
        <v>817.74998570183902</v>
      </c>
      <c r="DT68" s="60">
        <f ca="1">AVERAGE(OFFSET($DS$3,0,0,'Données projet'!$E$14+1,1))-AVERAGE(OFFSET($H$3,0,0,'Données projet'!$E$14+1,1))</f>
        <v>399.92909819003523</v>
      </c>
      <c r="DU68" s="60">
        <f t="shared" si="44"/>
        <v>163.7053537268381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175</v>
      </c>
      <c r="EH68" s="13">
        <f>VLOOKUP(A68,'Données projet'!$A$191:$I$211,9,0)</f>
        <v>5.4</v>
      </c>
      <c r="EI68" s="13">
        <f t="array" ref="EI68">INDEX(EH:EH,MIN(IF(ISNUMBER(EH68:EH264),ROW(EH68:EH264),"")))</f>
        <v>5.4</v>
      </c>
      <c r="EJ68" s="13">
        <f>IF('Données projet'!$A$192&gt;35,EJ67+EI68-ER67,IF(A68&lt;'Données projet'!$A$192,$EG$205^A68,IF(A68='Données projet'!$A$192,'Données projet'!$B$192,EJ67+EI68-ER67)))</f>
        <v>175</v>
      </c>
      <c r="EK68" s="18">
        <f>EJ68*VLOOKUP('Données projet'!$B$15,Paramètres!$A$1:$I$89,3,0)*VLOOKUP('Données projet'!$B$15,Paramètres!$A$1:$I$89,5,0)</f>
        <v>177.45000000000002</v>
      </c>
      <c r="EL68" s="14">
        <f t="shared" si="45"/>
        <v>44.754387900936791</v>
      </c>
      <c r="EM68" s="22">
        <f t="shared" ref="EM68:EM131" si="73">(EK68+EL68)*0.475*44/12</f>
        <v>387.0059755941316</v>
      </c>
      <c r="EN68" s="60">
        <f t="shared" ref="EN68:EN131" si="74">EM68+(EE68+EF68)*44/12</f>
        <v>680.33930892746491</v>
      </c>
      <c r="EO68" s="60">
        <f ca="1">AVERAGE(OFFSET($EN$3,0,0,'Données projet'!$E$15+1,1))-AVERAGE(OFFSET($H$3,0,0,'Données projet'!$E$15+1,1))</f>
        <v>360.49030729679129</v>
      </c>
      <c r="EP68" s="60">
        <f t="shared" si="46"/>
        <v>159.6134369231965</v>
      </c>
      <c r="EQ68" s="16">
        <f>IF(ISNA(VLOOKUP(A68,'Données projet'!$A$191:$I$211,3,0)),0,VLOOKUP(A68,'Données projet'!$A$191:$I$211,3,0))</f>
        <v>4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211.70000000000002</v>
      </c>
      <c r="FC68" s="13">
        <f>VLOOKUP(A68,'Données projet'!$A$217:$I$237,9,0)</f>
        <v>3.4400000000000035</v>
      </c>
      <c r="FD68" s="13">
        <f t="array" ref="FD68">INDEX(FC:FC,MIN(IF(ISNUMBER(FC68:FC264),ROW(FC68:FC264),"")))</f>
        <v>3.4400000000000035</v>
      </c>
      <c r="FE68" s="13">
        <f>IF('Données projet'!$A$218&gt;35,FE67+FD68-FM67,IF(A68&lt;'Données projet'!$A$218,$FB$205^A68,IF(A68='Données projet'!$A$218,'Données projet'!$B$218,FE67+FD68-FM67)))</f>
        <v>211.70000000000016</v>
      </c>
      <c r="FF68" s="18">
        <f>FE68*VLOOKUP('Données projet'!$B$16,Paramètres!$A$1:$I$89,3,0)*VLOOKUP('Données projet'!$B$16,Paramètres!$A$1:$I$89,5,0)</f>
        <v>184.94112000000018</v>
      </c>
      <c r="FG68" s="14">
        <f t="shared" si="47"/>
        <v>46.419755730249477</v>
      </c>
      <c r="FH68" s="22">
        <f t="shared" ref="FH68:FH131" si="76">(FF68+FG68)*0.475*44/12</f>
        <v>402.95352523018482</v>
      </c>
      <c r="FI68" s="60">
        <f t="shared" ref="FI68:FI131" si="77">FH68+(EZ68+FA68)*44/12</f>
        <v>696.28685856351808</v>
      </c>
      <c r="FJ68" s="60">
        <f ca="1">AVERAGE(OFFSET($FI$3,0,0,'Données projet'!$E$16+1,1))-AVERAGE(OFFSET($H$3,0,0,'Données projet'!$E$16+1,1))</f>
        <v>274.38315511766132</v>
      </c>
      <c r="FK68" s="60">
        <f t="shared" si="48"/>
        <v>255.96663040027175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17.700000000000003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167.94871794871796</v>
      </c>
      <c r="FX68" s="13">
        <f>VLOOKUP(A68,'Données projet'!$A$243:$I$263,9,0)</f>
        <v>3.974358974358978</v>
      </c>
      <c r="FY68" s="13">
        <f t="array" ref="FY68">INDEX(FX:FX,MIN(IF(ISNUMBER(FX68:FX264),ROW(FX68:FX264),"")))</f>
        <v>3.974358974358978</v>
      </c>
      <c r="FZ68" s="13">
        <f>IF('Données projet'!$A$244&gt;35,FZ67+FY68-GH67,IF(A68&lt;'Données projet'!$A$244,$FW$205^A68,IF(A68='Données projet'!$A$244,'Données projet'!$B$244,FZ67+FY68-GH67)))</f>
        <v>167.94871794871787</v>
      </c>
      <c r="GA68" s="18">
        <f>FZ68*VLOOKUP('Données projet'!$B$17,Paramètres!$A$1:$I$89,3,0)*VLOOKUP('Données projet'!$B$17,Paramètres!$A$1:$I$89,5,0)</f>
        <v>159.81999999999994</v>
      </c>
      <c r="GB68" s="14">
        <f t="shared" si="49"/>
        <v>40.801913244889811</v>
      </c>
      <c r="GC68" s="22">
        <f t="shared" ref="GC68:GC131" si="79">(GA68+GB68)*0.475*44/12</f>
        <v>349.41649890151626</v>
      </c>
      <c r="GD68" s="60">
        <f t="shared" ref="GD68:GD131" si="80">GC68+(FU68+FV68)*44/12</f>
        <v>642.74983223484958</v>
      </c>
      <c r="GE68" s="60">
        <f ca="1">AVERAGE(OFFSET($GD$3,0,0,'Données projet'!$E$17+1,1))-AVERAGE(OFFSET($H$3,0,0,'Données projet'!$E$17+1,1))</f>
        <v>302.15505558308411</v>
      </c>
      <c r="GF68" s="60">
        <f t="shared" si="50"/>
        <v>197.15142751137051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23.076923076923077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820.67446302574353</v>
      </c>
      <c r="S69" s="60">
        <f ca="1">AVERAGE(OFFSET($R$3,0,0,'Données projet'!$E$9+1,1))-AVERAGE(OFFSET($H$3,0,0,'Données projet'!$E$9+1,1))</f>
        <v>510.5342913385627</v>
      </c>
      <c r="T69" s="60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8.6666666666666661</v>
      </c>
      <c r="AI69" s="14">
        <f>IF('Données projet'!$A$62&gt;35,AI68+AH69-AQ68,IF(A69&lt;'Données projet'!$A$62,$AF$205^A69,IF(A69='Données projet'!$A$62,'Données projet'!$B$62,AI68+AH69-AQ68)))</f>
        <v>302</v>
      </c>
      <c r="AJ69" s="14">
        <f>AI69*VLOOKUP('Données projet'!$B$10,Paramètres!$A$1:$I$89,3,0)*VLOOKUP('Données projet'!$B$10,Paramètres!$A$1:$I$89,5,0)</f>
        <v>235.56</v>
      </c>
      <c r="AK69" s="14">
        <f t="shared" ref="AK69:AK132" si="89">EXP(-1.0587+0.8836*LN(AJ69)+0.284)</f>
        <v>57.483207143847721</v>
      </c>
      <c r="AL69" s="22">
        <f t="shared" si="58"/>
        <v>510.38358577553481</v>
      </c>
      <c r="AM69" s="60">
        <f t="shared" si="59"/>
        <v>803.71691910886807</v>
      </c>
      <c r="AN69" s="60">
        <f ca="1">AVERAGE(OFFSET($AM$3,0,0,'Données projet'!$E$10+1,1))-AVERAGE(OFFSET($H$3,0,0,'Données projet'!$E$10+1,1))</f>
        <v>289.19475369871481</v>
      </c>
      <c r="AO69" s="60">
        <f t="shared" ref="AO69:AO132" si="90">$AO$3</f>
        <v>283.48738729114024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3.974358974358978</v>
      </c>
      <c r="BD69" s="13">
        <f>IF('Données projet'!$A$88&gt;35,BD68+BC69-BL68,IF(A69&lt;'Données projet'!$A$88,$BA$205^A69,IF(A69='Données projet'!$A$88,'Données projet'!$B$88,BD68+BC69-BL68)))</f>
        <v>175.12820512820514</v>
      </c>
      <c r="BE69" s="14">
        <f>BD69*VLOOKUP('Données projet'!$B$11,Paramètres!$A$1:$I$89,3,0)*VLOOKUP('Données projet'!$B$11,Paramètres!$A$1:$I$89,5,0)</f>
        <v>117.47600000000001</v>
      </c>
      <c r="BF69" s="14">
        <f t="shared" ref="BF69:BF132" si="91">EXP(-1.0587+0.8836*LN(BE69)+0.284)</f>
        <v>31.085591410160038</v>
      </c>
      <c r="BG69" s="22">
        <f t="shared" si="61"/>
        <v>258.74477170602876</v>
      </c>
      <c r="BH69" s="60">
        <f t="shared" si="62"/>
        <v>552.07810503936207</v>
      </c>
      <c r="BI69" s="60">
        <f ca="1">AVERAGE(OFFSET($BH$3,0,0,'Données projet'!$E$11+1,1))-AVERAGE(OFFSET($H$3,0,0,'Données projet'!$E$11+1,1))</f>
        <v>243.09463198616982</v>
      </c>
      <c r="BJ69" s="60">
        <f t="shared" ref="BJ69:BJ132" si="92">$BJ$3</f>
        <v>171.50445439470928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0">
        <f t="shared" si="65"/>
        <v>856.19041758061712</v>
      </c>
      <c r="CD69" s="60">
        <f ca="1">AVERAGE(OFFSET($CC$3,0,0,'Données projet'!$E$12+1,1))-AVERAGE(OFFSET($H$3,0,0,'Données projet'!$E$12+1,1))</f>
        <v>542.70639622812973</v>
      </c>
      <c r="CE69" s="60">
        <f t="shared" ref="CE69:CE132" si="94">$CE$3</f>
        <v>294.45557293177131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-3.4106051316484809E-13</v>
      </c>
      <c r="CU69" s="18">
        <f>CT69*VLOOKUP('Données projet'!$B$13,Paramètres!$A$1:$I$89,3,0)*VLOOKUP('Données projet'!$B$13,Paramètres!$A$1:$I$89,5,0)</f>
        <v>-2.0395418687257919E-13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0" t="e">
        <f t="shared" si="68"/>
        <v>#NUM!</v>
      </c>
      <c r="CY69" s="60">
        <f ca="1">AVERAGE(OFFSET($CX$3,0,0,'Données projet'!$E$13+1,1))-AVERAGE(OFFSET($H$3,0,0,'Données projet'!$E$13+1,1))</f>
        <v>329.68364686090933</v>
      </c>
      <c r="CZ69" s="60">
        <f t="shared" ref="CZ69:CZ132" si="96">$CZ$3</f>
        <v>302.54354650449721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22.7</v>
      </c>
      <c r="DO69" s="13">
        <f>IF('Données projet'!$A$166&gt;35,DO68+DN69-DW68,IF(A69&lt;'Données projet'!$A$166,$DL$205^A69,IF(A69='Données projet'!$A$166,'Données projet'!$B$166,DO68+DN69-DW68)))</f>
        <v>540.1999999999997</v>
      </c>
      <c r="DP69" s="18">
        <f>DO69*VLOOKUP('Données projet'!$B$14,Paramètres!$A$1:$I$89,3,0)*VLOOKUP('Données projet'!$B$14,Paramètres!$A$1:$I$89,5,0)</f>
        <v>252.81359999999987</v>
      </c>
      <c r="DQ69" s="14">
        <f t="shared" ref="DQ69:DQ132" si="97">EXP(-1.0587+0.8836*LN(DP69)+0.284)</f>
        <v>61.188037954168315</v>
      </c>
      <c r="DR69" s="22">
        <f t="shared" si="70"/>
        <v>546.88618610350966</v>
      </c>
      <c r="DS69" s="60">
        <f t="shared" si="71"/>
        <v>840.21951943684303</v>
      </c>
      <c r="DT69" s="60">
        <f ca="1">AVERAGE(OFFSET($DS$3,0,0,'Données projet'!$E$14+1,1))-AVERAGE(OFFSET($H$3,0,0,'Données projet'!$E$14+1,1))</f>
        <v>399.92909819003523</v>
      </c>
      <c r="DU69" s="60">
        <f t="shared" ref="DU69:DU132" si="98">$DU$3</f>
        <v>163.7053537268381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</v>
      </c>
      <c r="EJ69" s="13">
        <f>IF('Données projet'!$A$192&gt;35,EJ68+EI69-ER68,IF(A69&lt;'Données projet'!$A$192,$EG$205^A69,IF(A69='Données projet'!$A$192,'Données projet'!$B$192,EJ68+EI69-ER68)))</f>
        <v>152</v>
      </c>
      <c r="EK69" s="18">
        <f>EJ69*VLOOKUP('Données projet'!$B$15,Paramètres!$A$1:$I$89,3,0)*VLOOKUP('Données projet'!$B$15,Paramètres!$A$1:$I$89,5,0)</f>
        <v>154.12800000000001</v>
      </c>
      <c r="EL69" s="14">
        <f t="shared" ref="EL69:EL132" si="99">EXP(-1.0587+0.8836*LN(EK69)+0.284)</f>
        <v>39.515201075361155</v>
      </c>
      <c r="EM69" s="22">
        <f t="shared" si="73"/>
        <v>337.26190853958735</v>
      </c>
      <c r="EN69" s="60">
        <f t="shared" si="74"/>
        <v>630.59524187292072</v>
      </c>
      <c r="EO69" s="60">
        <f ca="1">AVERAGE(OFFSET($EN$3,0,0,'Données projet'!$E$15+1,1))-AVERAGE(OFFSET($H$3,0,0,'Données projet'!$E$15+1,1))</f>
        <v>360.49030729679129</v>
      </c>
      <c r="EP69" s="60">
        <f t="shared" ref="EP69:EP132" si="100">$EP$3</f>
        <v>159.6134369231965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2.919999999999999</v>
      </c>
      <c r="FE69" s="13">
        <f>IF('Données projet'!$A$218&gt;35,FE68+FD69-FM68,IF(A69&lt;'Données projet'!$A$218,$FB$205^A69,IF(A69='Données projet'!$A$218,'Données projet'!$B$218,FE68+FD69-FM68)))</f>
        <v>196.92000000000013</v>
      </c>
      <c r="FF69" s="18">
        <f>FE69*VLOOKUP('Données projet'!$B$16,Paramètres!$A$1:$I$89,3,0)*VLOOKUP('Données projet'!$B$16,Paramètres!$A$1:$I$89,5,0)</f>
        <v>172.02931200000015</v>
      </c>
      <c r="FG69" s="14">
        <f t="shared" ref="FG69:FG132" si="101">EXP(-1.0587+0.8836*LN(FF69)+0.284)</f>
        <v>43.544207602176456</v>
      </c>
      <c r="FH69" s="22">
        <f t="shared" si="76"/>
        <v>375.45721330712422</v>
      </c>
      <c r="FI69" s="60">
        <f t="shared" si="77"/>
        <v>668.79054664045748</v>
      </c>
      <c r="FJ69" s="60">
        <f ca="1">AVERAGE(OFFSET($FI$3,0,0,'Données projet'!$E$16+1,1))-AVERAGE(OFFSET($H$3,0,0,'Données projet'!$E$16+1,1))</f>
        <v>274.38315511766132</v>
      </c>
      <c r="FK69" s="60">
        <f t="shared" ref="FK69:FK132" si="102">$FK$3</f>
        <v>255.96663040027175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3.7179487179487127</v>
      </c>
      <c r="FZ69" s="13">
        <f>IF('Données projet'!$A$244&gt;35,FZ68+FY69-GH68,IF(A69&lt;'Données projet'!$A$244,$FW$205^A69,IF(A69='Données projet'!$A$244,'Données projet'!$B$244,FZ68+FY69-GH68)))</f>
        <v>148.58974358974351</v>
      </c>
      <c r="GA69" s="18">
        <f>FZ69*VLOOKUP('Données projet'!$B$17,Paramètres!$A$1:$I$89,3,0)*VLOOKUP('Données projet'!$B$17,Paramètres!$A$1:$I$89,5,0)</f>
        <v>141.39799999999991</v>
      </c>
      <c r="GB69" s="14">
        <f t="shared" ref="GB69:GB132" si="103">EXP(-1.0587+0.8836*LN(GA69)+0.284)</f>
        <v>36.617082225356612</v>
      </c>
      <c r="GC69" s="22">
        <f t="shared" si="79"/>
        <v>310.0429348758293</v>
      </c>
      <c r="GD69" s="60">
        <f t="shared" si="80"/>
        <v>603.37626820916262</v>
      </c>
      <c r="GE69" s="60">
        <f ca="1">AVERAGE(OFFSET($GD$3,0,0,'Données projet'!$E$17+1,1))-AVERAGE(OFFSET($H$3,0,0,'Données projet'!$E$17+1,1))</f>
        <v>302.15505558308411</v>
      </c>
      <c r="GF69" s="60">
        <f t="shared" ref="GF69:GF132" si="104">$GF$3</f>
        <v>197.15142751137051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836.36711482633996</v>
      </c>
      <c r="S70" s="60">
        <f ca="1">AVERAGE(OFFSET($R$3,0,0,'Données projet'!$E$9+1,1))-AVERAGE(OFFSET($H$3,0,0,'Données projet'!$E$9+1,1))</f>
        <v>510.5342913385627</v>
      </c>
      <c r="T70" s="60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8.6666666666666661</v>
      </c>
      <c r="AI70" s="14">
        <f>IF('Données projet'!$A$62&gt;35,AI69+AH70-AQ69,IF(A70&lt;'Données projet'!$A$62,$AF$205^A70,IF(A70='Données projet'!$A$62,'Données projet'!$B$62,AI69+AH70-AQ69)))</f>
        <v>310.66666666666669</v>
      </c>
      <c r="AJ70" s="14">
        <f>AI70*VLOOKUP('Données projet'!$B$10,Paramètres!$A$1:$I$89,3,0)*VLOOKUP('Données projet'!$B$10,Paramètres!$A$1:$I$89,5,0)</f>
        <v>242.32000000000002</v>
      </c>
      <c r="AK70" s="14">
        <f t="shared" si="89"/>
        <v>58.938409961900859</v>
      </c>
      <c r="AL70" s="22">
        <f t="shared" si="58"/>
        <v>524.69173068364398</v>
      </c>
      <c r="AM70" s="60">
        <f t="shared" si="59"/>
        <v>818.02506401697724</v>
      </c>
      <c r="AN70" s="60">
        <f ca="1">AVERAGE(OFFSET($AM$3,0,0,'Données projet'!$E$10+1,1))-AVERAGE(OFFSET($H$3,0,0,'Données projet'!$E$10+1,1))</f>
        <v>289.19475369871481</v>
      </c>
      <c r="AO70" s="60">
        <f t="shared" si="90"/>
        <v>283.48738729114024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3.974358974358978</v>
      </c>
      <c r="BD70" s="13">
        <f>IF('Données projet'!$A$88&gt;35,BD69+BC70-BL69,IF(A70&lt;'Données projet'!$A$88,$BA$205^A70,IF(A70='Données projet'!$A$88,'Données projet'!$B$88,BD69+BC70-BL69)))</f>
        <v>179.10256410256412</v>
      </c>
      <c r="BE70" s="14">
        <f>BD70*VLOOKUP('Données projet'!$B$11,Paramètres!$A$1:$I$89,3,0)*VLOOKUP('Données projet'!$B$11,Paramètres!$A$1:$I$89,5,0)</f>
        <v>120.14200000000001</v>
      </c>
      <c r="BF70" s="14">
        <f t="shared" si="91"/>
        <v>31.708116182305016</v>
      </c>
      <c r="BG70" s="22">
        <f t="shared" si="61"/>
        <v>264.4722856841812</v>
      </c>
      <c r="BH70" s="60">
        <f t="shared" si="62"/>
        <v>557.80561901751457</v>
      </c>
      <c r="BI70" s="60">
        <f ca="1">AVERAGE(OFFSET($BH$3,0,0,'Données projet'!$E$11+1,1))-AVERAGE(OFFSET($H$3,0,0,'Données projet'!$E$11+1,1))</f>
        <v>243.09463198616982</v>
      </c>
      <c r="BJ70" s="60">
        <f t="shared" si="92"/>
        <v>171.50445439470928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0">
        <f t="shared" si="65"/>
        <v>872.94241911688141</v>
      </c>
      <c r="CD70" s="60">
        <f ca="1">AVERAGE(OFFSET($CC$3,0,0,'Données projet'!$E$12+1,1))-AVERAGE(OFFSET($H$3,0,0,'Données projet'!$E$12+1,1))</f>
        <v>542.70639622812973</v>
      </c>
      <c r="CE70" s="60">
        <f t="shared" si="94"/>
        <v>294.45557293177131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-3.4106051316484809E-13</v>
      </c>
      <c r="CU70" s="18">
        <f>CT70*VLOOKUP('Données projet'!$B$13,Paramètres!$A$1:$I$89,3,0)*VLOOKUP('Données projet'!$B$13,Paramètres!$A$1:$I$89,5,0)</f>
        <v>-2.0395418687257919E-13</v>
      </c>
      <c r="CV70" s="14" t="e">
        <f t="shared" si="95"/>
        <v>#NUM!</v>
      </c>
      <c r="CW70" s="22" t="e">
        <f t="shared" si="67"/>
        <v>#NUM!</v>
      </c>
      <c r="CX70" s="60" t="e">
        <f t="shared" si="68"/>
        <v>#NUM!</v>
      </c>
      <c r="CY70" s="60">
        <f ca="1">AVERAGE(OFFSET($CX$3,0,0,'Données projet'!$E$13+1,1))-AVERAGE(OFFSET($H$3,0,0,'Données projet'!$E$13+1,1))</f>
        <v>329.68364686090933</v>
      </c>
      <c r="CZ70" s="60">
        <f t="shared" si="96"/>
        <v>302.54354650449721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22.7</v>
      </c>
      <c r="DO70" s="13">
        <f>IF('Données projet'!$A$166&gt;35,DO69+DN70-DW69,IF(A70&lt;'Données projet'!$A$166,$DL$205^A70,IF(A70='Données projet'!$A$166,'Données projet'!$B$166,DO69+DN70-DW69)))</f>
        <v>562.89999999999975</v>
      </c>
      <c r="DP70" s="18">
        <f>DO70*VLOOKUP('Données projet'!$B$14,Paramètres!$A$1:$I$89,3,0)*VLOOKUP('Données projet'!$B$14,Paramètres!$A$1:$I$89,5,0)</f>
        <v>263.43719999999985</v>
      </c>
      <c r="DQ70" s="14">
        <f t="shared" si="97"/>
        <v>63.454489128933133</v>
      </c>
      <c r="DR70" s="22">
        <f t="shared" si="70"/>
        <v>569.33635856622493</v>
      </c>
      <c r="DS70" s="60">
        <f t="shared" si="71"/>
        <v>862.6696918995583</v>
      </c>
      <c r="DT70" s="60">
        <f ca="1">AVERAGE(OFFSET($DS$3,0,0,'Données projet'!$E$14+1,1))-AVERAGE(OFFSET($H$3,0,0,'Données projet'!$E$14+1,1))</f>
        <v>399.92909819003523</v>
      </c>
      <c r="DU70" s="60">
        <f t="shared" si="98"/>
        <v>163.7053537268381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</v>
      </c>
      <c r="EJ70" s="13">
        <f>IF('Données projet'!$A$192&gt;35,EJ69+EI70-ER69,IF(A70&lt;'Données projet'!$A$192,$EG$205^A70,IF(A70='Données projet'!$A$192,'Données projet'!$B$192,EJ69+EI70-ER69)))</f>
        <v>157</v>
      </c>
      <c r="EK70" s="18">
        <f>EJ70*VLOOKUP('Données projet'!$B$15,Paramètres!$A$1:$I$89,3,0)*VLOOKUP('Données projet'!$B$15,Paramètres!$A$1:$I$89,5,0)</f>
        <v>159.19800000000001</v>
      </c>
      <c r="EL70" s="14">
        <f t="shared" si="99"/>
        <v>40.661569197787308</v>
      </c>
      <c r="EM70" s="22">
        <f t="shared" si="73"/>
        <v>348.08874968614623</v>
      </c>
      <c r="EN70" s="60">
        <f t="shared" si="74"/>
        <v>641.42208301947949</v>
      </c>
      <c r="EO70" s="60">
        <f ca="1">AVERAGE(OFFSET($EN$3,0,0,'Données projet'!$E$15+1,1))-AVERAGE(OFFSET($H$3,0,0,'Données projet'!$E$15+1,1))</f>
        <v>360.49030729679129</v>
      </c>
      <c r="EP70" s="60">
        <f t="shared" si="100"/>
        <v>159.6134369231965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2.919999999999999</v>
      </c>
      <c r="FE70" s="13">
        <f>IF('Données projet'!$A$218&gt;35,FE69+FD70-FM69,IF(A70&lt;'Données projet'!$A$218,$FB$205^A70,IF(A70='Données projet'!$A$218,'Données projet'!$B$218,FE69+FD70-FM69)))</f>
        <v>199.84000000000012</v>
      </c>
      <c r="FF70" s="18">
        <f>FE70*VLOOKUP('Données projet'!$B$16,Paramètres!$A$1:$I$89,3,0)*VLOOKUP('Données projet'!$B$16,Paramètres!$A$1:$I$89,5,0)</f>
        <v>174.58022400000013</v>
      </c>
      <c r="FG70" s="14">
        <f t="shared" si="101"/>
        <v>44.114248761738594</v>
      </c>
      <c r="FH70" s="22">
        <f t="shared" si="76"/>
        <v>380.89287339336153</v>
      </c>
      <c r="FI70" s="60">
        <f t="shared" si="77"/>
        <v>674.22620672669484</v>
      </c>
      <c r="FJ70" s="60">
        <f ca="1">AVERAGE(OFFSET($FI$3,0,0,'Données projet'!$E$16+1,1))-AVERAGE(OFFSET($H$3,0,0,'Données projet'!$E$16+1,1))</f>
        <v>274.38315511766132</v>
      </c>
      <c r="FK70" s="60">
        <f t="shared" si="102"/>
        <v>255.96663040027175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3.7179487179487127</v>
      </c>
      <c r="FZ70" s="13">
        <f>IF('Données projet'!$A$244&gt;35,FZ69+FY70-GH69,IF(A70&lt;'Données projet'!$A$244,$FW$205^A70,IF(A70='Données projet'!$A$244,'Données projet'!$B$244,FZ69+FY70-GH69)))</f>
        <v>152.30769230769221</v>
      </c>
      <c r="GA70" s="18">
        <f>FZ70*VLOOKUP('Données projet'!$B$17,Paramètres!$A$1:$I$89,3,0)*VLOOKUP('Données projet'!$B$17,Paramètres!$A$1:$I$89,5,0)</f>
        <v>144.93599999999989</v>
      </c>
      <c r="GB70" s="14">
        <f t="shared" si="103"/>
        <v>37.425483371083146</v>
      </c>
      <c r="GC70" s="22">
        <f t="shared" si="79"/>
        <v>317.61291687130296</v>
      </c>
      <c r="GD70" s="60">
        <f t="shared" si="80"/>
        <v>610.94625020463627</v>
      </c>
      <c r="GE70" s="60">
        <f ca="1">AVERAGE(OFFSET($GD$3,0,0,'Données projet'!$E$17+1,1))-AVERAGE(OFFSET($H$3,0,0,'Données projet'!$E$17+1,1))</f>
        <v>302.15505558308411</v>
      </c>
      <c r="GF70" s="60">
        <f t="shared" si="104"/>
        <v>197.15142751137051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852.05024844371815</v>
      </c>
      <c r="S71" s="60">
        <f ca="1">AVERAGE(OFFSET($R$3,0,0,'Données projet'!$E$9+1,1))-AVERAGE(OFFSET($H$3,0,0,'Données projet'!$E$9+1,1))</f>
        <v>510.5342913385627</v>
      </c>
      <c r="T71" s="60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8.6666666666666661</v>
      </c>
      <c r="AI71" s="14">
        <f>IF('Données projet'!$A$62&gt;35,AI70+AH71-AQ70,IF(A71&lt;'Données projet'!$A$62,$AF$205^A71,IF(A71='Données projet'!$A$62,'Données projet'!$B$62,AI70+AH71-AQ70)))</f>
        <v>319.33333333333337</v>
      </c>
      <c r="AJ71" s="14">
        <f>AI71*VLOOKUP('Données projet'!$B$10,Paramètres!$A$1:$I$89,3,0)*VLOOKUP('Données projet'!$B$10,Paramètres!$A$1:$I$89,5,0)</f>
        <v>249.08000000000004</v>
      </c>
      <c r="AK71" s="14">
        <f t="shared" si="89"/>
        <v>60.388894447487807</v>
      </c>
      <c r="AL71" s="22">
        <f t="shared" si="58"/>
        <v>538.99165782937473</v>
      </c>
      <c r="AM71" s="60">
        <f t="shared" si="59"/>
        <v>832.3249911627081</v>
      </c>
      <c r="AN71" s="60">
        <f ca="1">AVERAGE(OFFSET($AM$3,0,0,'Données projet'!$E$10+1,1))-AVERAGE(OFFSET($H$3,0,0,'Données projet'!$E$10+1,1))</f>
        <v>289.19475369871481</v>
      </c>
      <c r="AO71" s="60">
        <f t="shared" si="90"/>
        <v>283.48738729114024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3.974358974358978</v>
      </c>
      <c r="BD71" s="13">
        <f>IF('Données projet'!$A$88&gt;35,BD70+BC71-BL70,IF(A71&lt;'Données projet'!$A$88,$BA$205^A71,IF(A71='Données projet'!$A$88,'Données projet'!$B$88,BD70+BC71-BL70)))</f>
        <v>183.07692307692309</v>
      </c>
      <c r="BE71" s="14">
        <f>BD71*VLOOKUP('Données projet'!$B$11,Paramètres!$A$1:$I$89,3,0)*VLOOKUP('Données projet'!$B$11,Paramètres!$A$1:$I$89,5,0)</f>
        <v>122.80800000000002</v>
      </c>
      <c r="BF71" s="14">
        <f t="shared" si="91"/>
        <v>32.329034931240123</v>
      </c>
      <c r="BG71" s="22">
        <f t="shared" si="61"/>
        <v>270.19700250524323</v>
      </c>
      <c r="BH71" s="60">
        <f t="shared" si="62"/>
        <v>563.53033583857655</v>
      </c>
      <c r="BI71" s="60">
        <f ca="1">AVERAGE(OFFSET($BH$3,0,0,'Données projet'!$E$11+1,1))-AVERAGE(OFFSET($H$3,0,0,'Données projet'!$E$11+1,1))</f>
        <v>243.09463198616982</v>
      </c>
      <c r="BJ71" s="60">
        <f t="shared" si="92"/>
        <v>171.50445439470928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0">
        <f t="shared" si="65"/>
        <v>889.6843247219515</v>
      </c>
      <c r="CD71" s="60">
        <f ca="1">AVERAGE(OFFSET($CC$3,0,0,'Données projet'!$E$12+1,1))-AVERAGE(OFFSET($H$3,0,0,'Données projet'!$E$12+1,1))</f>
        <v>542.70639622812973</v>
      </c>
      <c r="CE71" s="60">
        <f t="shared" si="94"/>
        <v>294.45557293177131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-3.4106051316484809E-13</v>
      </c>
      <c r="CU71" s="18">
        <f>CT71*VLOOKUP('Données projet'!$B$13,Paramètres!$A$1:$I$89,3,0)*VLOOKUP('Données projet'!$B$13,Paramètres!$A$1:$I$89,5,0)</f>
        <v>-2.0395418687257919E-13</v>
      </c>
      <c r="CV71" s="14" t="e">
        <f t="shared" si="95"/>
        <v>#NUM!</v>
      </c>
      <c r="CW71" s="22" t="e">
        <f t="shared" si="67"/>
        <v>#NUM!</v>
      </c>
      <c r="CX71" s="60" t="e">
        <f t="shared" si="68"/>
        <v>#NUM!</v>
      </c>
      <c r="CY71" s="60">
        <f ca="1">AVERAGE(OFFSET($CX$3,0,0,'Données projet'!$E$13+1,1))-AVERAGE(OFFSET($H$3,0,0,'Données projet'!$E$13+1,1))</f>
        <v>329.68364686090933</v>
      </c>
      <c r="CZ71" s="60">
        <f t="shared" si="96"/>
        <v>302.54354650449721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22.7</v>
      </c>
      <c r="DO71" s="13">
        <f>IF('Données projet'!$A$166&gt;35,DO70+DN71-DW70,IF(A71&lt;'Données projet'!$A$166,$DL$205^A71,IF(A71='Données projet'!$A$166,'Données projet'!$B$166,DO70+DN71-DW70)))</f>
        <v>585.5999999999998</v>
      </c>
      <c r="DP71" s="18">
        <f>DO71*VLOOKUP('Données projet'!$B$14,Paramètres!$A$1:$I$89,3,0)*VLOOKUP('Données projet'!$B$14,Paramètres!$A$1:$I$89,5,0)</f>
        <v>274.06079999999992</v>
      </c>
      <c r="DQ71" s="14">
        <f t="shared" si="97"/>
        <v>65.710323362952934</v>
      </c>
      <c r="DR71" s="22">
        <f t="shared" si="70"/>
        <v>591.76803985714275</v>
      </c>
      <c r="DS71" s="60">
        <f t="shared" si="71"/>
        <v>885.10137319047612</v>
      </c>
      <c r="DT71" s="60">
        <f ca="1">AVERAGE(OFFSET($DS$3,0,0,'Données projet'!$E$14+1,1))-AVERAGE(OFFSET($H$3,0,0,'Données projet'!$E$14+1,1))</f>
        <v>399.92909819003523</v>
      </c>
      <c r="DU71" s="60">
        <f t="shared" si="98"/>
        <v>163.7053537268381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</v>
      </c>
      <c r="EJ71" s="13">
        <f>IF('Données projet'!$A$192&gt;35,EJ70+EI71-ER70,IF(A71&lt;'Données projet'!$A$192,$EG$205^A71,IF(A71='Données projet'!$A$192,'Données projet'!$B$192,EJ70+EI71-ER70)))</f>
        <v>162</v>
      </c>
      <c r="EK71" s="18">
        <f>EJ71*VLOOKUP('Données projet'!$B$15,Paramètres!$A$1:$I$89,3,0)*VLOOKUP('Données projet'!$B$15,Paramètres!$A$1:$I$89,5,0)</f>
        <v>164.268</v>
      </c>
      <c r="EL71" s="14">
        <f t="shared" si="99"/>
        <v>41.803694835525619</v>
      </c>
      <c r="EM71" s="22">
        <f t="shared" si="73"/>
        <v>358.90820183854044</v>
      </c>
      <c r="EN71" s="60">
        <f t="shared" si="74"/>
        <v>652.24153517187369</v>
      </c>
      <c r="EO71" s="60">
        <f ca="1">AVERAGE(OFFSET($EN$3,0,0,'Données projet'!$E$15+1,1))-AVERAGE(OFFSET($H$3,0,0,'Données projet'!$E$15+1,1))</f>
        <v>360.49030729679129</v>
      </c>
      <c r="EP71" s="60">
        <f t="shared" si="100"/>
        <v>159.6134369231965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2.919999999999999</v>
      </c>
      <c r="FE71" s="13">
        <f>IF('Données projet'!$A$218&gt;35,FE70+FD71-FM70,IF(A71&lt;'Données projet'!$A$218,$FB$205^A71,IF(A71='Données projet'!$A$218,'Données projet'!$B$218,FE70+FD71-FM70)))</f>
        <v>202.7600000000001</v>
      </c>
      <c r="FF71" s="18">
        <f>FE71*VLOOKUP('Données projet'!$B$16,Paramètres!$A$1:$I$89,3,0)*VLOOKUP('Données projet'!$B$16,Paramètres!$A$1:$I$89,5,0)</f>
        <v>177.13113600000011</v>
      </c>
      <c r="FG71" s="14">
        <f t="shared" si="101"/>
        <v>44.683321182501487</v>
      </c>
      <c r="FH71" s="22">
        <f t="shared" si="76"/>
        <v>386.32684625952356</v>
      </c>
      <c r="FI71" s="60">
        <f t="shared" si="77"/>
        <v>679.66017959285682</v>
      </c>
      <c r="FJ71" s="60">
        <f ca="1">AVERAGE(OFFSET($FI$3,0,0,'Données projet'!$E$16+1,1))-AVERAGE(OFFSET($H$3,0,0,'Données projet'!$E$16+1,1))</f>
        <v>274.38315511766132</v>
      </c>
      <c r="FK71" s="60">
        <f t="shared" si="102"/>
        <v>255.96663040027175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3.7179487179487127</v>
      </c>
      <c r="FZ71" s="13">
        <f>IF('Données projet'!$A$244&gt;35,FZ70+FY71-GH70,IF(A71&lt;'Données projet'!$A$244,$FW$205^A71,IF(A71='Données projet'!$A$244,'Données projet'!$B$244,FZ70+FY71-GH70)))</f>
        <v>156.02564102564091</v>
      </c>
      <c r="GA71" s="18">
        <f>FZ71*VLOOKUP('Données projet'!$B$17,Paramètres!$A$1:$I$89,3,0)*VLOOKUP('Données projet'!$B$17,Paramètres!$A$1:$I$89,5,0)</f>
        <v>148.4739999999999</v>
      </c>
      <c r="GB71" s="14">
        <f t="shared" si="103"/>
        <v>38.231590533864001</v>
      </c>
      <c r="GC71" s="22">
        <f t="shared" si="79"/>
        <v>325.17890351314628</v>
      </c>
      <c r="GD71" s="60">
        <f t="shared" si="80"/>
        <v>618.5122368464796</v>
      </c>
      <c r="GE71" s="60">
        <f ca="1">AVERAGE(OFFSET($GD$3,0,0,'Données projet'!$E$17+1,1))-AVERAGE(OFFSET($H$3,0,0,'Données projet'!$E$17+1,1))</f>
        <v>302.15505558308411</v>
      </c>
      <c r="GF71" s="60">
        <f t="shared" si="104"/>
        <v>197.15142751137051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867.72416854456674</v>
      </c>
      <c r="S72" s="60">
        <f ca="1">AVERAGE(OFFSET($R$3,0,0,'Données projet'!$E$9+1,1))-AVERAGE(OFFSET($H$3,0,0,'Données projet'!$E$9+1,1))</f>
        <v>510.5342913385627</v>
      </c>
      <c r="T72" s="60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328</v>
      </c>
      <c r="AG72" s="13">
        <f>VLOOKUP(A72,'Données projet'!$A$61:$I$81,9,0)</f>
        <v>8.6666666666666661</v>
      </c>
      <c r="AH72" s="13">
        <f t="array" ref="AH72">INDEX(AG:AG,MIN(IF(ISNUMBER(AG72:AG268),ROW(AG72:AG268),"")))</f>
        <v>8.6666666666666661</v>
      </c>
      <c r="AI72" s="14">
        <f>IF('Données projet'!$A$62&gt;35,AI71+AH72-AQ71,IF(A72&lt;'Données projet'!$A$62,$AF$205^A72,IF(A72='Données projet'!$A$62,'Données projet'!$B$62,AI71+AH72-AQ71)))</f>
        <v>328.00000000000006</v>
      </c>
      <c r="AJ72" s="14">
        <f>AI72*VLOOKUP('Données projet'!$B$10,Paramètres!$A$1:$I$89,3,0)*VLOOKUP('Données projet'!$B$10,Paramètres!$A$1:$I$89,5,0)</f>
        <v>255.84000000000006</v>
      </c>
      <c r="AK72" s="14">
        <f t="shared" si="89"/>
        <v>61.834803371075836</v>
      </c>
      <c r="AL72" s="22">
        <f t="shared" si="58"/>
        <v>553.28361587129041</v>
      </c>
      <c r="AM72" s="60">
        <f t="shared" si="59"/>
        <v>846.61694920462378</v>
      </c>
      <c r="AN72" s="60">
        <f ca="1">AVERAGE(OFFSET($AM$3,0,0,'Données projet'!$E$10+1,1))-AVERAGE(OFFSET($H$3,0,0,'Données projet'!$E$10+1,1))</f>
        <v>289.19475369871481</v>
      </c>
      <c r="AO72" s="60">
        <f t="shared" si="90"/>
        <v>283.48738729114024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328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3.974358974358978</v>
      </c>
      <c r="BD72" s="13">
        <f>IF('Données projet'!$A$88&gt;35,BD71+BC72-BL71,IF(A72&lt;'Données projet'!$A$88,$BA$205^A72,IF(A72='Données projet'!$A$88,'Données projet'!$B$88,BD71+BC72-BL71)))</f>
        <v>187.05128205128207</v>
      </c>
      <c r="BE72" s="14">
        <f>BD72*VLOOKUP('Données projet'!$B$11,Paramètres!$A$1:$I$89,3,0)*VLOOKUP('Données projet'!$B$11,Paramètres!$A$1:$I$89,5,0)</f>
        <v>125.47400000000002</v>
      </c>
      <c r="BF72" s="14">
        <f t="shared" si="91"/>
        <v>32.948386536892777</v>
      </c>
      <c r="BG72" s="22">
        <f t="shared" si="61"/>
        <v>275.91898988508825</v>
      </c>
      <c r="BH72" s="60">
        <f t="shared" si="62"/>
        <v>569.25232321842157</v>
      </c>
      <c r="BI72" s="60">
        <f ca="1">AVERAGE(OFFSET($BH$3,0,0,'Données projet'!$E$11+1,1))-AVERAGE(OFFSET($H$3,0,0,'Données projet'!$E$11+1,1))</f>
        <v>243.09463198616982</v>
      </c>
      <c r="BJ72" s="60">
        <f t="shared" si="92"/>
        <v>171.50445439470928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0">
        <f t="shared" si="65"/>
        <v>906.41645755559921</v>
      </c>
      <c r="CD72" s="60">
        <f ca="1">AVERAGE(OFFSET($CC$3,0,0,'Données projet'!$E$12+1,1))-AVERAGE(OFFSET($H$3,0,0,'Données projet'!$E$12+1,1))</f>
        <v>542.70639622812973</v>
      </c>
      <c r="CE72" s="60">
        <f t="shared" si="94"/>
        <v>294.45557293177131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-3.4106051316484809E-13</v>
      </c>
      <c r="CU72" s="18">
        <f>CT72*VLOOKUP('Données projet'!$B$13,Paramètres!$A$1:$I$89,3,0)*VLOOKUP('Données projet'!$B$13,Paramètres!$A$1:$I$89,5,0)</f>
        <v>-2.0395418687257919E-13</v>
      </c>
      <c r="CV72" s="14" t="e">
        <f t="shared" si="95"/>
        <v>#NUM!</v>
      </c>
      <c r="CW72" s="22" t="e">
        <f t="shared" si="67"/>
        <v>#NUM!</v>
      </c>
      <c r="CX72" s="60" t="e">
        <f t="shared" si="68"/>
        <v>#NUM!</v>
      </c>
      <c r="CY72" s="60">
        <f ca="1">AVERAGE(OFFSET($CX$3,0,0,'Données projet'!$E$13+1,1))-AVERAGE(OFFSET($H$3,0,0,'Données projet'!$E$13+1,1))</f>
        <v>329.68364686090933</v>
      </c>
      <c r="CZ72" s="60">
        <f t="shared" si="96"/>
        <v>302.54354650449721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22.7</v>
      </c>
      <c r="DO72" s="13">
        <f>IF('Données projet'!$A$166&gt;35,DO71+DN72-DW71,IF(A72&lt;'Données projet'!$A$166,$DL$205^A72,IF(A72='Données projet'!$A$166,'Données projet'!$B$166,DO71+DN72-DW71)))</f>
        <v>608.29999999999984</v>
      </c>
      <c r="DP72" s="18">
        <f>DO72*VLOOKUP('Données projet'!$B$14,Paramètres!$A$1:$I$89,3,0)*VLOOKUP('Données projet'!$B$14,Paramètres!$A$1:$I$89,5,0)</f>
        <v>284.68439999999993</v>
      </c>
      <c r="DQ72" s="14">
        <f t="shared" si="97"/>
        <v>67.955999311251276</v>
      </c>
      <c r="DR72" s="22">
        <f t="shared" si="70"/>
        <v>614.18202880042918</v>
      </c>
      <c r="DS72" s="60">
        <f t="shared" si="71"/>
        <v>907.51536213376244</v>
      </c>
      <c r="DT72" s="60">
        <f ca="1">AVERAGE(OFFSET($DS$3,0,0,'Données projet'!$E$14+1,1))-AVERAGE(OFFSET($H$3,0,0,'Données projet'!$E$14+1,1))</f>
        <v>399.92909819003523</v>
      </c>
      <c r="DU72" s="60">
        <f t="shared" si="98"/>
        <v>163.7053537268381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</v>
      </c>
      <c r="EJ72" s="13">
        <f>IF('Données projet'!$A$192&gt;35,EJ71+EI72-ER71,IF(A72&lt;'Données projet'!$A$192,$EG$205^A72,IF(A72='Données projet'!$A$192,'Données projet'!$B$192,EJ71+EI72-ER71)))</f>
        <v>167</v>
      </c>
      <c r="EK72" s="18">
        <f>EJ72*VLOOKUP('Données projet'!$B$15,Paramètres!$A$1:$I$89,3,0)*VLOOKUP('Données projet'!$B$15,Paramètres!$A$1:$I$89,5,0)</f>
        <v>169.33799999999999</v>
      </c>
      <c r="EL72" s="14">
        <f t="shared" si="99"/>
        <v>42.941723955722921</v>
      </c>
      <c r="EM72" s="22">
        <f t="shared" si="73"/>
        <v>369.72051922288409</v>
      </c>
      <c r="EN72" s="60">
        <f t="shared" si="74"/>
        <v>663.05385255621741</v>
      </c>
      <c r="EO72" s="60">
        <f ca="1">AVERAGE(OFFSET($EN$3,0,0,'Données projet'!$E$15+1,1))-AVERAGE(OFFSET($H$3,0,0,'Données projet'!$E$15+1,1))</f>
        <v>360.49030729679129</v>
      </c>
      <c r="EP72" s="60">
        <f t="shared" si="100"/>
        <v>159.6134369231965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2.919999999999999</v>
      </c>
      <c r="FE72" s="13">
        <f>IF('Données projet'!$A$218&gt;35,FE71+FD72-FM71,IF(A72&lt;'Données projet'!$A$218,$FB$205^A72,IF(A72='Données projet'!$A$218,'Données projet'!$B$218,FE71+FD72-FM71)))</f>
        <v>205.68000000000009</v>
      </c>
      <c r="FF72" s="18">
        <f>FE72*VLOOKUP('Données projet'!$B$16,Paramètres!$A$1:$I$89,3,0)*VLOOKUP('Données projet'!$B$16,Paramètres!$A$1:$I$89,5,0)</f>
        <v>179.68204800000009</v>
      </c>
      <c r="FG72" s="14">
        <f t="shared" si="101"/>
        <v>45.251440427466463</v>
      </c>
      <c r="FH72" s="22">
        <f t="shared" si="76"/>
        <v>391.75915901117088</v>
      </c>
      <c r="FI72" s="60">
        <f t="shared" si="77"/>
        <v>685.09249234450419</v>
      </c>
      <c r="FJ72" s="60">
        <f ca="1">AVERAGE(OFFSET($FI$3,0,0,'Données projet'!$E$16+1,1))-AVERAGE(OFFSET($H$3,0,0,'Données projet'!$E$16+1,1))</f>
        <v>274.38315511766132</v>
      </c>
      <c r="FK72" s="60">
        <f t="shared" si="102"/>
        <v>255.96663040027175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3.7179487179487127</v>
      </c>
      <c r="FZ72" s="13">
        <f>IF('Données projet'!$A$244&gt;35,FZ71+FY72-GH71,IF(A72&lt;'Données projet'!$A$244,$FW$205^A72,IF(A72='Données projet'!$A$244,'Données projet'!$B$244,FZ71+FY72-GH71)))</f>
        <v>159.74358974358961</v>
      </c>
      <c r="GA72" s="18">
        <f>FZ72*VLOOKUP('Données projet'!$B$17,Paramètres!$A$1:$I$89,3,0)*VLOOKUP('Données projet'!$B$17,Paramètres!$A$1:$I$89,5,0)</f>
        <v>152.01199999999986</v>
      </c>
      <c r="GB72" s="14">
        <f t="shared" si="103"/>
        <v>39.035464667161278</v>
      </c>
      <c r="GC72" s="22">
        <f t="shared" si="79"/>
        <v>332.7410009619723</v>
      </c>
      <c r="GD72" s="60">
        <f t="shared" si="80"/>
        <v>626.07433429530556</v>
      </c>
      <c r="GE72" s="60">
        <f ca="1">AVERAGE(OFFSET($GD$3,0,0,'Données projet'!$E$17+1,1))-AVERAGE(OFFSET($H$3,0,0,'Données projet'!$E$17+1,1))</f>
        <v>302.15505558308411</v>
      </c>
      <c r="GF72" s="60">
        <f t="shared" si="104"/>
        <v>197.15142751137051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883.38916182135404</v>
      </c>
      <c r="S73" s="60">
        <f ca="1">AVERAGE(OFFSET($R$3,0,0,'Données projet'!$E$9+1,1))-AVERAGE(OFFSET($H$3,0,0,'Données projet'!$E$9+1,1))</f>
        <v>510.5342913385627</v>
      </c>
      <c r="T73" s="60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4.4337866711430253E-14</v>
      </c>
      <c r="AK73" s="14">
        <f t="shared" si="89"/>
        <v>7.3222115536967035E-13</v>
      </c>
      <c r="AL73" s="22">
        <f t="shared" si="58"/>
        <v>1.3525069634579169E-12</v>
      </c>
      <c r="AM73" s="60">
        <f t="shared" si="59"/>
        <v>293.33333333333468</v>
      </c>
      <c r="AN73" s="60">
        <f ca="1">AVERAGE(OFFSET($AM$3,0,0,'Données projet'!$E$10+1,1))-AVERAGE(OFFSET($H$3,0,0,'Données projet'!$E$10+1,1))</f>
        <v>289.19475369871481</v>
      </c>
      <c r="AO73" s="60">
        <f t="shared" si="90"/>
        <v>283.48738729114024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191.02564102564102</v>
      </c>
      <c r="BB73" s="13">
        <f>VLOOKUP(A73,'Données projet'!$A$87:$I$107,9,0)</f>
        <v>3.974358974358978</v>
      </c>
      <c r="BC73" s="13">
        <f t="array" ref="BC73">INDEX(BB:BB,MIN(IF(ISNUMBER(BB73:BB269),ROW(BB73:BB269),"")))</f>
        <v>3.974358974358978</v>
      </c>
      <c r="BD73" s="13">
        <f>IF('Données projet'!$A$88&gt;35,BD72+BC73-BL72,IF(A73&lt;'Données projet'!$A$88,$BA$205^A73,IF(A73='Données projet'!$A$88,'Données projet'!$B$88,BD72+BC73-BL72)))</f>
        <v>191.02564102564105</v>
      </c>
      <c r="BE73" s="14">
        <f>BD73*VLOOKUP('Données projet'!$B$11,Paramètres!$A$1:$I$89,3,0)*VLOOKUP('Données projet'!$B$11,Paramètres!$A$1:$I$89,5,0)</f>
        <v>128.14000000000001</v>
      </c>
      <c r="BF73" s="14">
        <f t="shared" si="91"/>
        <v>33.566208132601098</v>
      </c>
      <c r="BG73" s="22">
        <f t="shared" si="61"/>
        <v>281.63831249761358</v>
      </c>
      <c r="BH73" s="60">
        <f t="shared" si="62"/>
        <v>574.97164583094695</v>
      </c>
      <c r="BI73" s="60">
        <f ca="1">AVERAGE(OFFSET($BH$3,0,0,'Données projet'!$E$11+1,1))-AVERAGE(OFFSET($H$3,0,0,'Données projet'!$E$11+1,1))</f>
        <v>243.09463198616982</v>
      </c>
      <c r="BJ73" s="60">
        <f t="shared" si="92"/>
        <v>171.50445439470928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0">
        <f t="shared" si="65"/>
        <v>923.13912171235302</v>
      </c>
      <c r="CD73" s="60">
        <f ca="1">AVERAGE(OFFSET($CC$3,0,0,'Données projet'!$E$12+1,1))-AVERAGE(OFFSET($H$3,0,0,'Données projet'!$E$12+1,1))</f>
        <v>542.70639622812973</v>
      </c>
      <c r="CE73" s="60">
        <f t="shared" si="94"/>
        <v>294.45557293177131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-3.4106051316484809E-13</v>
      </c>
      <c r="CU73" s="18">
        <f>CT73*VLOOKUP('Données projet'!$B$13,Paramètres!$A$1:$I$89,3,0)*VLOOKUP('Données projet'!$B$13,Paramètres!$A$1:$I$89,5,0)</f>
        <v>-2.0395418687257919E-13</v>
      </c>
      <c r="CV73" s="14" t="e">
        <f t="shared" si="95"/>
        <v>#NUM!</v>
      </c>
      <c r="CW73" s="22" t="e">
        <f t="shared" si="67"/>
        <v>#NUM!</v>
      </c>
      <c r="CX73" s="60" t="e">
        <f t="shared" si="68"/>
        <v>#NUM!</v>
      </c>
      <c r="CY73" s="60">
        <f ca="1">AVERAGE(OFFSET($CX$3,0,0,'Données projet'!$E$13+1,1))-AVERAGE(OFFSET($H$3,0,0,'Données projet'!$E$13+1,1))</f>
        <v>329.68364686090933</v>
      </c>
      <c r="CZ73" s="60">
        <f t="shared" si="96"/>
        <v>302.54354650449721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631</v>
      </c>
      <c r="DM73" s="13">
        <f>VLOOKUP(A73,'Données projet'!$A$165:$I$185,9,0)</f>
        <v>22.7</v>
      </c>
      <c r="DN73" s="13">
        <f t="array" ref="DN73">INDEX(DM:DM,MIN(IF(ISNUMBER(DM73:DM269),ROW(DM73:DM269),"")))</f>
        <v>22.7</v>
      </c>
      <c r="DO73" s="13">
        <f>IF('Données projet'!$A$166&gt;35,DO72+DN73-DW72,IF(A73&lt;'Données projet'!$A$166,$DL$205^A73,IF(A73='Données projet'!$A$166,'Données projet'!$B$166,DO72+DN73-DW72)))</f>
        <v>630.99999999999989</v>
      </c>
      <c r="DP73" s="18">
        <f>DO73*VLOOKUP('Données projet'!$B$14,Paramètres!$A$1:$I$89,3,0)*VLOOKUP('Données projet'!$B$14,Paramètres!$A$1:$I$89,5,0)</f>
        <v>295.30799999999994</v>
      </c>
      <c r="DQ73" s="14">
        <f t="shared" si="97"/>
        <v>70.191939458146834</v>
      </c>
      <c r="DR73" s="22">
        <f t="shared" si="70"/>
        <v>636.57906122293889</v>
      </c>
      <c r="DS73" s="60">
        <f t="shared" si="71"/>
        <v>929.91239455627215</v>
      </c>
      <c r="DT73" s="60">
        <f ca="1">AVERAGE(OFFSET($DS$3,0,0,'Données projet'!$E$14+1,1))-AVERAGE(OFFSET($H$3,0,0,'Données projet'!$E$14+1,1))</f>
        <v>399.92909819003523</v>
      </c>
      <c r="DU73" s="60">
        <f t="shared" si="98"/>
        <v>163.7053537268381</v>
      </c>
      <c r="DV73" s="16">
        <f>IF(ISNA(VLOOKUP(A73,'Données projet'!$A$165:$I$185,3,0)),0,VLOOKUP(A73,'Données projet'!$A$165:$I$185,3,0))</f>
        <v>4</v>
      </c>
      <c r="DW73" s="16">
        <f>IF(ISNA(VLOOKUP(A73,'Données projet'!$A$165:$I$185,4,0)),0,VLOOKUP(A73,'Données projet'!$A$165:$I$185,4,0))</f>
        <v>109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172</v>
      </c>
      <c r="EH73" s="13">
        <f>VLOOKUP(A73,'Données projet'!$A$191:$I$211,9,0)</f>
        <v>5</v>
      </c>
      <c r="EI73" s="13">
        <f t="array" ref="EI73">INDEX(EH:EH,MIN(IF(ISNUMBER(EH73:EH269),ROW(EH73:EH269),"")))</f>
        <v>5</v>
      </c>
      <c r="EJ73" s="13">
        <f>IF('Données projet'!$A$192&gt;35,EJ72+EI73-ER72,IF(A73&lt;'Données projet'!$A$192,$EG$205^A73,IF(A73='Données projet'!$A$192,'Données projet'!$B$192,EJ72+EI73-ER72)))</f>
        <v>172</v>
      </c>
      <c r="EK73" s="18">
        <f>EJ73*VLOOKUP('Données projet'!$B$15,Paramètres!$A$1:$I$89,3,0)*VLOOKUP('Données projet'!$B$15,Paramètres!$A$1:$I$89,5,0)</f>
        <v>174.40800000000002</v>
      </c>
      <c r="EL73" s="14">
        <f t="shared" si="99"/>
        <v>44.075793288194824</v>
      </c>
      <c r="EM73" s="22">
        <f t="shared" si="73"/>
        <v>380.52593997693936</v>
      </c>
      <c r="EN73" s="60">
        <f t="shared" si="74"/>
        <v>673.85927331027267</v>
      </c>
      <c r="EO73" s="60">
        <f ca="1">AVERAGE(OFFSET($EN$3,0,0,'Données projet'!$E$15+1,1))-AVERAGE(OFFSET($H$3,0,0,'Données projet'!$E$15+1,1))</f>
        <v>360.49030729679129</v>
      </c>
      <c r="EP73" s="60">
        <f t="shared" si="100"/>
        <v>159.6134369231965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208.6</v>
      </c>
      <c r="FC73" s="13">
        <f>VLOOKUP(A73,'Données projet'!$A$217:$I$237,9,0)</f>
        <v>2.919999999999999</v>
      </c>
      <c r="FD73" s="13">
        <f t="array" ref="FD73">INDEX(FC:FC,MIN(IF(ISNUMBER(FC73:FC269),ROW(FC73:FC269),"")))</f>
        <v>2.919999999999999</v>
      </c>
      <c r="FE73" s="13">
        <f>IF('Données projet'!$A$218&gt;35,FE72+FD73-FM72,IF(A73&lt;'Données projet'!$A$218,$FB$205^A73,IF(A73='Données projet'!$A$218,'Données projet'!$B$218,FE72+FD73-FM72)))</f>
        <v>208.60000000000008</v>
      </c>
      <c r="FF73" s="18">
        <f>FE73*VLOOKUP('Données projet'!$B$16,Paramètres!$A$1:$I$89,3,0)*VLOOKUP('Données projet'!$B$16,Paramètres!$A$1:$I$89,5,0)</f>
        <v>182.23296000000011</v>
      </c>
      <c r="FG73" s="14">
        <f t="shared" si="101"/>
        <v>45.818621592366334</v>
      </c>
      <c r="FH73" s="22">
        <f t="shared" si="76"/>
        <v>397.18983794003816</v>
      </c>
      <c r="FI73" s="60">
        <f t="shared" si="77"/>
        <v>690.52317127337142</v>
      </c>
      <c r="FJ73" s="60">
        <f ca="1">AVERAGE(OFFSET($FI$3,0,0,'Données projet'!$E$16+1,1))-AVERAGE(OFFSET($H$3,0,0,'Données projet'!$E$16+1,1))</f>
        <v>274.38315511766132</v>
      </c>
      <c r="FK73" s="60">
        <f t="shared" si="102"/>
        <v>255.96663040027175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163.46153846153845</v>
      </c>
      <c r="FX73" s="13">
        <f>VLOOKUP(A73,'Données projet'!$A$243:$I$263,9,0)</f>
        <v>3.7179487179487127</v>
      </c>
      <c r="FY73" s="13">
        <f t="array" ref="FY73">INDEX(FX:FX,MIN(IF(ISNUMBER(FX73:FX269),ROW(FX73:FX269),"")))</f>
        <v>3.7179487179487127</v>
      </c>
      <c r="FZ73" s="13">
        <f>IF('Données projet'!$A$244&gt;35,FZ72+FY73-GH72,IF(A73&lt;'Données projet'!$A$244,$FW$205^A73,IF(A73='Données projet'!$A$244,'Données projet'!$B$244,FZ72+FY73-GH72)))</f>
        <v>163.46153846153831</v>
      </c>
      <c r="GA73" s="18">
        <f>FZ73*VLOOKUP('Données projet'!$B$17,Paramètres!$A$1:$I$89,3,0)*VLOOKUP('Données projet'!$B$17,Paramètres!$A$1:$I$89,5,0)</f>
        <v>155.54999999999987</v>
      </c>
      <c r="GB73" s="14">
        <f t="shared" si="103"/>
        <v>39.837163725233403</v>
      </c>
      <c r="GC73" s="22">
        <f t="shared" si="79"/>
        <v>340.29931015478127</v>
      </c>
      <c r="GD73" s="60">
        <f t="shared" si="80"/>
        <v>633.63264348811458</v>
      </c>
      <c r="GE73" s="60">
        <f ca="1">AVERAGE(OFFSET($GD$3,0,0,'Données projet'!$E$17+1,1))-AVERAGE(OFFSET($H$3,0,0,'Données projet'!$E$17+1,1))</f>
        <v>302.15505558308411</v>
      </c>
      <c r="GF73" s="60">
        <f t="shared" si="104"/>
        <v>197.15142751137051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897.90020079058013</v>
      </c>
      <c r="S74" s="60">
        <f ca="1">AVERAGE(OFFSET($R$3,0,0,'Données projet'!$E$9+1,1))-AVERAGE(OFFSET($H$3,0,0,'Données projet'!$E$9+1,1))</f>
        <v>510.5342913385627</v>
      </c>
      <c r="T74" s="60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4.4337866711430253E-14</v>
      </c>
      <c r="AK74" s="14">
        <f t="shared" si="89"/>
        <v>7.3222115536967035E-13</v>
      </c>
      <c r="AL74" s="22">
        <f t="shared" si="58"/>
        <v>1.3525069634579169E-12</v>
      </c>
      <c r="AM74" s="60">
        <f t="shared" si="59"/>
        <v>293.33333333333468</v>
      </c>
      <c r="AN74" s="60">
        <f ca="1">AVERAGE(OFFSET($AM$3,0,0,'Données projet'!$E$10+1,1))-AVERAGE(OFFSET($H$3,0,0,'Données projet'!$E$10+1,1))</f>
        <v>289.19475369871481</v>
      </c>
      <c r="AO74" s="60">
        <f t="shared" si="90"/>
        <v>283.48738729114024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3.7179487179487181</v>
      </c>
      <c r="BD74" s="13">
        <f>IF('Données projet'!$A$88&gt;35,BD73+BC74-BL73,IF(A74&lt;'Données projet'!$A$88,$BA$205^A74,IF(A74='Données projet'!$A$88,'Données projet'!$B$88,BD73+BC74-BL73)))</f>
        <v>194.74358974358978</v>
      </c>
      <c r="BE74" s="14">
        <f>BD74*VLOOKUP('Données projet'!$B$11,Paramètres!$A$1:$I$89,3,0)*VLOOKUP('Données projet'!$B$11,Paramètres!$A$1:$I$89,5,0)</f>
        <v>130.63400000000004</v>
      </c>
      <c r="BF74" s="14">
        <f t="shared" si="91"/>
        <v>34.142816611158366</v>
      </c>
      <c r="BG74" s="22">
        <f t="shared" si="61"/>
        <v>286.98628893110089</v>
      </c>
      <c r="BH74" s="60">
        <f t="shared" si="62"/>
        <v>580.3196222644342</v>
      </c>
      <c r="BI74" s="60">
        <f ca="1">AVERAGE(OFFSET($BH$3,0,0,'Données projet'!$E$11+1,1))-AVERAGE(OFFSET($H$3,0,0,'Données projet'!$E$11+1,1))</f>
        <v>243.09463198616982</v>
      </c>
      <c r="BJ74" s="60">
        <f t="shared" si="92"/>
        <v>171.50445439470928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299.44511999999997</v>
      </c>
      <c r="CA74" s="14">
        <f t="shared" si="93"/>
        <v>71.060126783970659</v>
      </c>
      <c r="CB74" s="22">
        <f t="shared" si="64"/>
        <v>645.2966381487488</v>
      </c>
      <c r="CC74" s="60">
        <f t="shared" si="65"/>
        <v>938.62997148208206</v>
      </c>
      <c r="CD74" s="60">
        <f ca="1">AVERAGE(OFFSET($CC$3,0,0,'Données projet'!$E$12+1,1))-AVERAGE(OFFSET($H$3,0,0,'Données projet'!$E$12+1,1))</f>
        <v>542.70639622812973</v>
      </c>
      <c r="CE74" s="60">
        <f t="shared" si="94"/>
        <v>294.45557293177131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-3.4106051316484809E-13</v>
      </c>
      <c r="CU74" s="18">
        <f>CT74*VLOOKUP('Données projet'!$B$13,Paramètres!$A$1:$I$89,3,0)*VLOOKUP('Données projet'!$B$13,Paramètres!$A$1:$I$89,5,0)</f>
        <v>-2.0395418687257919E-13</v>
      </c>
      <c r="CV74" s="14" t="e">
        <f t="shared" si="95"/>
        <v>#NUM!</v>
      </c>
      <c r="CW74" s="22" t="e">
        <f t="shared" si="67"/>
        <v>#NUM!</v>
      </c>
      <c r="CX74" s="60" t="e">
        <f t="shared" si="68"/>
        <v>#NUM!</v>
      </c>
      <c r="CY74" s="60">
        <f ca="1">AVERAGE(OFFSET($CX$3,0,0,'Données projet'!$E$13+1,1))-AVERAGE(OFFSET($H$3,0,0,'Données projet'!$E$13+1,1))</f>
        <v>329.68364686090933</v>
      </c>
      <c r="CZ74" s="60">
        <f t="shared" si="96"/>
        <v>302.54354650449721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21.2</v>
      </c>
      <c r="DO74" s="13">
        <f>IF('Données projet'!$A$166&gt;35,DO73+DN74-DW73,IF(A74&lt;'Données projet'!$A$166,$DL$205^A74,IF(A74='Données projet'!$A$166,'Données projet'!$B$166,DO73+DN74-DW73)))</f>
        <v>543.19999999999993</v>
      </c>
      <c r="DP74" s="18">
        <f>DO74*VLOOKUP('Données projet'!$B$14,Paramètres!$A$1:$I$89,3,0)*VLOOKUP('Données projet'!$B$14,Paramètres!$A$1:$I$89,5,0)</f>
        <v>254.21759999999998</v>
      </c>
      <c r="DQ74" s="14">
        <f t="shared" si="97"/>
        <v>61.488195182366475</v>
      </c>
      <c r="DR74" s="22">
        <f t="shared" si="70"/>
        <v>549.85425994262152</v>
      </c>
      <c r="DS74" s="60">
        <f t="shared" si="71"/>
        <v>843.1875932759549</v>
      </c>
      <c r="DT74" s="60">
        <f ca="1">AVERAGE(OFFSET($DS$3,0,0,'Données projet'!$E$14+1,1))-AVERAGE(OFFSET($H$3,0,0,'Données projet'!$E$14+1,1))</f>
        <v>399.92909819003523</v>
      </c>
      <c r="DU74" s="60">
        <f t="shared" si="98"/>
        <v>163.7053537268381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5</v>
      </c>
      <c r="EJ74" s="13">
        <f>IF('Données projet'!$A$192&gt;35,EJ73+EI74-ER73,IF(A74&lt;'Données projet'!$A$192,$EG$205^A74,IF(A74='Données projet'!$A$192,'Données projet'!$B$192,EJ73+EI74-ER73)))</f>
        <v>177</v>
      </c>
      <c r="EK74" s="18">
        <f>EJ74*VLOOKUP('Données projet'!$B$15,Paramètres!$A$1:$I$89,3,0)*VLOOKUP('Données projet'!$B$15,Paramètres!$A$1:$I$89,5,0)</f>
        <v>179.47800000000001</v>
      </c>
      <c r="EL74" s="14">
        <f t="shared" si="99"/>
        <v>45.206031161327473</v>
      </c>
      <c r="EM74" s="22">
        <f t="shared" si="73"/>
        <v>391.32468760597868</v>
      </c>
      <c r="EN74" s="60">
        <f t="shared" si="74"/>
        <v>684.658020939312</v>
      </c>
      <c r="EO74" s="60">
        <f ca="1">AVERAGE(OFFSET($EN$3,0,0,'Données projet'!$E$15+1,1))-AVERAGE(OFFSET($H$3,0,0,'Données projet'!$E$15+1,1))</f>
        <v>360.49030729679129</v>
      </c>
      <c r="EP74" s="60">
        <f t="shared" si="100"/>
        <v>159.6134369231965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2.580000000000001</v>
      </c>
      <c r="FE74" s="13">
        <f>IF('Données projet'!$A$218&gt;35,FE73+FD74-FM73,IF(A74&lt;'Données projet'!$A$218,$FB$205^A74,IF(A74='Données projet'!$A$218,'Données projet'!$B$218,FE73+FD74-FM73)))</f>
        <v>211.18000000000009</v>
      </c>
      <c r="FF74" s="18">
        <f>FE74*VLOOKUP('Données projet'!$B$16,Paramètres!$A$1:$I$89,3,0)*VLOOKUP('Données projet'!$B$16,Paramètres!$A$1:$I$89,5,0)</f>
        <v>184.48684800000009</v>
      </c>
      <c r="FG74" s="14">
        <f t="shared" si="101"/>
        <v>46.318992244819988</v>
      </c>
      <c r="FH74" s="22">
        <f t="shared" si="76"/>
        <v>401.98683842639497</v>
      </c>
      <c r="FI74" s="60">
        <f t="shared" si="77"/>
        <v>695.32017175972828</v>
      </c>
      <c r="FJ74" s="60">
        <f ca="1">AVERAGE(OFFSET($FI$3,0,0,'Données projet'!$E$16+1,1))-AVERAGE(OFFSET($H$3,0,0,'Données projet'!$E$16+1,1))</f>
        <v>274.38315511766132</v>
      </c>
      <c r="FK74" s="60">
        <f t="shared" si="102"/>
        <v>255.96663040027175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3.5897435897435912</v>
      </c>
      <c r="FZ74" s="13">
        <f>IF('Données projet'!$A$244&gt;35,FZ73+FY74-GH73,IF(A74&lt;'Données projet'!$A$244,$FW$205^A74,IF(A74='Données projet'!$A$244,'Données projet'!$B$244,FZ73+FY74-GH73)))</f>
        <v>167.0512820512819</v>
      </c>
      <c r="GA74" s="18">
        <f>FZ74*VLOOKUP('Données projet'!$B$17,Paramètres!$A$1:$I$89,3,0)*VLOOKUP('Données projet'!$B$17,Paramètres!$A$1:$I$89,5,0)</f>
        <v>158.96599999999987</v>
      </c>
      <c r="GB74" s="14">
        <f t="shared" si="103"/>
        <v>40.609205890057027</v>
      </c>
      <c r="GC74" s="22">
        <f t="shared" si="79"/>
        <v>347.59348359184906</v>
      </c>
      <c r="GD74" s="60">
        <f t="shared" si="80"/>
        <v>640.92681692518238</v>
      </c>
      <c r="GE74" s="60">
        <f ca="1">AVERAGE(OFFSET($GD$3,0,0,'Données projet'!$E$17+1,1))-AVERAGE(OFFSET($H$3,0,0,'Données projet'!$E$17+1,1))</f>
        <v>302.15505558308411</v>
      </c>
      <c r="GF74" s="60">
        <f t="shared" si="104"/>
        <v>197.15142751137051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912.40400733040633</v>
      </c>
      <c r="S75" s="60">
        <f ca="1">AVERAGE(OFFSET($R$3,0,0,'Données projet'!$E$9+1,1))-AVERAGE(OFFSET($H$3,0,0,'Données projet'!$E$9+1,1))</f>
        <v>510.5342913385627</v>
      </c>
      <c r="T75" s="60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4.4337866711430253E-14</v>
      </c>
      <c r="AK75" s="14">
        <f t="shared" si="89"/>
        <v>7.3222115536967035E-13</v>
      </c>
      <c r="AL75" s="22">
        <f t="shared" si="58"/>
        <v>1.3525069634579169E-12</v>
      </c>
      <c r="AM75" s="60">
        <f t="shared" si="59"/>
        <v>293.33333333333468</v>
      </c>
      <c r="AN75" s="60">
        <f ca="1">AVERAGE(OFFSET($AM$3,0,0,'Données projet'!$E$10+1,1))-AVERAGE(OFFSET($H$3,0,0,'Données projet'!$E$10+1,1))</f>
        <v>289.19475369871481</v>
      </c>
      <c r="AO75" s="60">
        <f t="shared" si="90"/>
        <v>283.48738729114024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3.7179487179487181</v>
      </c>
      <c r="BD75" s="13">
        <f>IF('Données projet'!$A$88&gt;35,BD74+BC75-BL74,IF(A75&lt;'Données projet'!$A$88,$BA$205^A75,IF(A75='Données projet'!$A$88,'Données projet'!$B$88,BD74+BC75-BL74)))</f>
        <v>198.46153846153851</v>
      </c>
      <c r="BE75" s="14">
        <f>BD75*VLOOKUP('Données projet'!$B$11,Paramètres!$A$1:$I$89,3,0)*VLOOKUP('Données projet'!$B$11,Paramètres!$A$1:$I$89,5,0)</f>
        <v>133.12800000000004</v>
      </c>
      <c r="BF75" s="14">
        <f t="shared" si="91"/>
        <v>34.718145061178049</v>
      </c>
      <c r="BG75" s="22">
        <f t="shared" si="61"/>
        <v>292.33203598155188</v>
      </c>
      <c r="BH75" s="60">
        <f t="shared" si="62"/>
        <v>585.6653693148852</v>
      </c>
      <c r="BI75" s="60">
        <f ca="1">AVERAGE(OFFSET($BH$3,0,0,'Données projet'!$E$11+1,1))-AVERAGE(OFFSET($H$3,0,0,'Données projet'!$E$11+1,1))</f>
        <v>243.09463198616982</v>
      </c>
      <c r="BJ75" s="60">
        <f t="shared" si="92"/>
        <v>171.50445439470928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306.79584</v>
      </c>
      <c r="CA75" s="14">
        <f t="shared" si="93"/>
        <v>72.599269943528554</v>
      </c>
      <c r="CB75" s="22">
        <f t="shared" si="64"/>
        <v>660.77981648497882</v>
      </c>
      <c r="CC75" s="60">
        <f t="shared" si="65"/>
        <v>954.11314981831219</v>
      </c>
      <c r="CD75" s="60">
        <f ca="1">AVERAGE(OFFSET($CC$3,0,0,'Données projet'!$E$12+1,1))-AVERAGE(OFFSET($H$3,0,0,'Données projet'!$E$12+1,1))</f>
        <v>542.70639622812973</v>
      </c>
      <c r="CE75" s="60">
        <f t="shared" si="94"/>
        <v>294.45557293177131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-3.4106051316484809E-13</v>
      </c>
      <c r="CU75" s="18">
        <f>CT75*VLOOKUP('Données projet'!$B$13,Paramètres!$A$1:$I$89,3,0)*VLOOKUP('Données projet'!$B$13,Paramètres!$A$1:$I$89,5,0)</f>
        <v>-2.0395418687257919E-13</v>
      </c>
      <c r="CV75" s="14" t="e">
        <f t="shared" si="95"/>
        <v>#NUM!</v>
      </c>
      <c r="CW75" s="22" t="e">
        <f t="shared" si="67"/>
        <v>#NUM!</v>
      </c>
      <c r="CX75" s="60" t="e">
        <f t="shared" si="68"/>
        <v>#NUM!</v>
      </c>
      <c r="CY75" s="60">
        <f ca="1">AVERAGE(OFFSET($CX$3,0,0,'Données projet'!$E$13+1,1))-AVERAGE(OFFSET($H$3,0,0,'Données projet'!$E$13+1,1))</f>
        <v>329.68364686090933</v>
      </c>
      <c r="CZ75" s="60">
        <f t="shared" si="96"/>
        <v>302.54354650449721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21.2</v>
      </c>
      <c r="DO75" s="13">
        <f>IF('Données projet'!$A$166&gt;35,DO74+DN75-DW74,IF(A75&lt;'Données projet'!$A$166,$DL$205^A75,IF(A75='Données projet'!$A$166,'Données projet'!$B$166,DO74+DN75-DW74)))</f>
        <v>564.4</v>
      </c>
      <c r="DP75" s="18">
        <f>DO75*VLOOKUP('Données projet'!$B$14,Paramètres!$A$1:$I$89,3,0)*VLOOKUP('Données projet'!$B$14,Paramètres!$A$1:$I$89,5,0)</f>
        <v>264.13920000000002</v>
      </c>
      <c r="DQ75" s="14">
        <f t="shared" si="97"/>
        <v>63.60387543087441</v>
      </c>
      <c r="DR75" s="22">
        <f t="shared" si="70"/>
        <v>570.81918970877302</v>
      </c>
      <c r="DS75" s="60">
        <f t="shared" si="71"/>
        <v>864.1525230421064</v>
      </c>
      <c r="DT75" s="60">
        <f ca="1">AVERAGE(OFFSET($DS$3,0,0,'Données projet'!$E$14+1,1))-AVERAGE(OFFSET($H$3,0,0,'Données projet'!$E$14+1,1))</f>
        <v>399.92909819003523</v>
      </c>
      <c r="DU75" s="60">
        <f t="shared" si="98"/>
        <v>163.7053537268381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5</v>
      </c>
      <c r="EJ75" s="13">
        <f>IF('Données projet'!$A$192&gt;35,EJ74+EI75-ER74,IF(A75&lt;'Données projet'!$A$192,$EG$205^A75,IF(A75='Données projet'!$A$192,'Données projet'!$B$192,EJ74+EI75-ER74)))</f>
        <v>182</v>
      </c>
      <c r="EK75" s="18">
        <f>EJ75*VLOOKUP('Données projet'!$B$15,Paramètres!$A$1:$I$89,3,0)*VLOOKUP('Données projet'!$B$15,Paramètres!$A$1:$I$89,5,0)</f>
        <v>184.548</v>
      </c>
      <c r="EL75" s="14">
        <f t="shared" si="99"/>
        <v>46.332558240871698</v>
      </c>
      <c r="EM75" s="22">
        <f t="shared" si="73"/>
        <v>402.11697226951816</v>
      </c>
      <c r="EN75" s="60">
        <f t="shared" si="74"/>
        <v>695.45030560285147</v>
      </c>
      <c r="EO75" s="60">
        <f ca="1">AVERAGE(OFFSET($EN$3,0,0,'Données projet'!$E$15+1,1))-AVERAGE(OFFSET($H$3,0,0,'Données projet'!$E$15+1,1))</f>
        <v>360.49030729679129</v>
      </c>
      <c r="EP75" s="60">
        <f t="shared" si="100"/>
        <v>159.6134369231965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2.580000000000001</v>
      </c>
      <c r="FE75" s="13">
        <f>IF('Données projet'!$A$218&gt;35,FE74+FD75-FM74,IF(A75&lt;'Données projet'!$A$218,$FB$205^A75,IF(A75='Données projet'!$A$218,'Données projet'!$B$218,FE74+FD75-FM74)))</f>
        <v>213.7600000000001</v>
      </c>
      <c r="FF75" s="18">
        <f>FE75*VLOOKUP('Données projet'!$B$16,Paramètres!$A$1:$I$89,3,0)*VLOOKUP('Données projet'!$B$16,Paramètres!$A$1:$I$89,5,0)</f>
        <v>186.74073600000011</v>
      </c>
      <c r="FG75" s="14">
        <f t="shared" si="101"/>
        <v>46.818651823937124</v>
      </c>
      <c r="FH75" s="22">
        <f t="shared" si="76"/>
        <v>406.78260046002401</v>
      </c>
      <c r="FI75" s="60">
        <f t="shared" si="77"/>
        <v>700.11593379335727</v>
      </c>
      <c r="FJ75" s="60">
        <f ca="1">AVERAGE(OFFSET($FI$3,0,0,'Données projet'!$E$16+1,1))-AVERAGE(OFFSET($H$3,0,0,'Données projet'!$E$16+1,1))</f>
        <v>274.38315511766132</v>
      </c>
      <c r="FK75" s="60">
        <f t="shared" si="102"/>
        <v>255.96663040027175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3.5897435897435912</v>
      </c>
      <c r="FZ75" s="13">
        <f>IF('Données projet'!$A$244&gt;35,FZ74+FY75-GH74,IF(A75&lt;'Données projet'!$A$244,$FW$205^A75,IF(A75='Données projet'!$A$244,'Données projet'!$B$244,FZ74+FY75-GH74)))</f>
        <v>170.64102564102549</v>
      </c>
      <c r="GA75" s="18">
        <f>FZ75*VLOOKUP('Données projet'!$B$17,Paramètres!$A$1:$I$89,3,0)*VLOOKUP('Données projet'!$B$17,Paramètres!$A$1:$I$89,5,0)</f>
        <v>162.38199999999986</v>
      </c>
      <c r="GB75" s="14">
        <f t="shared" si="103"/>
        <v>41.379319198428185</v>
      </c>
      <c r="GC75" s="22">
        <f t="shared" si="79"/>
        <v>354.88429760392887</v>
      </c>
      <c r="GD75" s="60">
        <f t="shared" si="80"/>
        <v>648.21763093726213</v>
      </c>
      <c r="GE75" s="60">
        <f ca="1">AVERAGE(OFFSET($GD$3,0,0,'Données projet'!$E$17+1,1))-AVERAGE(OFFSET($H$3,0,0,'Données projet'!$E$17+1,1))</f>
        <v>302.15505558308411</v>
      </c>
      <c r="GF75" s="60">
        <f t="shared" si="104"/>
        <v>197.15142751137051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926.90077466569664</v>
      </c>
      <c r="S76" s="60">
        <f ca="1">AVERAGE(OFFSET($R$3,0,0,'Données projet'!$E$9+1,1))-AVERAGE(OFFSET($H$3,0,0,'Données projet'!$E$9+1,1))</f>
        <v>510.5342913385627</v>
      </c>
      <c r="T76" s="60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4.4337866711430253E-14</v>
      </c>
      <c r="AK76" s="14">
        <f t="shared" si="89"/>
        <v>7.3222115536967035E-13</v>
      </c>
      <c r="AL76" s="22">
        <f t="shared" si="58"/>
        <v>1.3525069634579169E-12</v>
      </c>
      <c r="AM76" s="60">
        <f t="shared" si="59"/>
        <v>293.33333333333468</v>
      </c>
      <c r="AN76" s="60">
        <f ca="1">AVERAGE(OFFSET($AM$3,0,0,'Données projet'!$E$10+1,1))-AVERAGE(OFFSET($H$3,0,0,'Données projet'!$E$10+1,1))</f>
        <v>289.19475369871481</v>
      </c>
      <c r="AO76" s="60">
        <f t="shared" si="90"/>
        <v>283.48738729114024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3.7179487179487181</v>
      </c>
      <c r="BD76" s="13">
        <f>IF('Données projet'!$A$88&gt;35,BD75+BC76-BL75,IF(A76&lt;'Données projet'!$A$88,$BA$205^A76,IF(A76='Données projet'!$A$88,'Données projet'!$B$88,BD75+BC76-BL75)))</f>
        <v>202.17948717948724</v>
      </c>
      <c r="BE76" s="14">
        <f>BD76*VLOOKUP('Données projet'!$B$11,Paramètres!$A$1:$I$89,3,0)*VLOOKUP('Données projet'!$B$11,Paramètres!$A$1:$I$89,5,0)</f>
        <v>135.62200000000004</v>
      </c>
      <c r="BF76" s="14">
        <f t="shared" si="91"/>
        <v>35.292220227766798</v>
      </c>
      <c r="BG76" s="22">
        <f t="shared" si="61"/>
        <v>297.67560023002721</v>
      </c>
      <c r="BH76" s="60">
        <f t="shared" si="62"/>
        <v>591.00893356336053</v>
      </c>
      <c r="BI76" s="60">
        <f ca="1">AVERAGE(OFFSET($BH$3,0,0,'Données projet'!$E$11+1,1))-AVERAGE(OFFSET($H$3,0,0,'Données projet'!$E$11+1,1))</f>
        <v>243.09463198616982</v>
      </c>
      <c r="BJ76" s="60">
        <f t="shared" si="92"/>
        <v>171.50445439470928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314.14656000000002</v>
      </c>
      <c r="CA76" s="14">
        <f t="shared" si="93"/>
        <v>74.134126128922034</v>
      </c>
      <c r="CB76" s="22">
        <f t="shared" si="64"/>
        <v>676.25552834120583</v>
      </c>
      <c r="CC76" s="60">
        <f t="shared" si="65"/>
        <v>969.5888616745392</v>
      </c>
      <c r="CD76" s="60">
        <f ca="1">AVERAGE(OFFSET($CC$3,0,0,'Données projet'!$E$12+1,1))-AVERAGE(OFFSET($H$3,0,0,'Données projet'!$E$12+1,1))</f>
        <v>542.70639622812973</v>
      </c>
      <c r="CE76" s="60">
        <f t="shared" si="94"/>
        <v>294.45557293177131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-3.4106051316484809E-13</v>
      </c>
      <c r="CU76" s="18">
        <f>CT76*VLOOKUP('Données projet'!$B$13,Paramètres!$A$1:$I$89,3,0)*VLOOKUP('Données projet'!$B$13,Paramètres!$A$1:$I$89,5,0)</f>
        <v>-2.0395418687257919E-13</v>
      </c>
      <c r="CV76" s="14" t="e">
        <f t="shared" si="95"/>
        <v>#NUM!</v>
      </c>
      <c r="CW76" s="22" t="e">
        <f t="shared" si="67"/>
        <v>#NUM!</v>
      </c>
      <c r="CX76" s="60" t="e">
        <f t="shared" si="68"/>
        <v>#NUM!</v>
      </c>
      <c r="CY76" s="60">
        <f ca="1">AVERAGE(OFFSET($CX$3,0,0,'Données projet'!$E$13+1,1))-AVERAGE(OFFSET($H$3,0,0,'Données projet'!$E$13+1,1))</f>
        <v>329.68364686090933</v>
      </c>
      <c r="CZ76" s="60">
        <f t="shared" si="96"/>
        <v>302.54354650449721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21.2</v>
      </c>
      <c r="DO76" s="13">
        <f>IF('Données projet'!$A$166&gt;35,DO75+DN76-DW75,IF(A76&lt;'Données projet'!$A$166,$DL$205^A76,IF(A76='Données projet'!$A$166,'Données projet'!$B$166,DO75+DN76-DW75)))</f>
        <v>585.6</v>
      </c>
      <c r="DP76" s="18">
        <f>DO76*VLOOKUP('Données projet'!$B$14,Paramètres!$A$1:$I$89,3,0)*VLOOKUP('Données projet'!$B$14,Paramètres!$A$1:$I$89,5,0)</f>
        <v>274.06080000000003</v>
      </c>
      <c r="DQ76" s="14">
        <f t="shared" si="97"/>
        <v>65.710323362952991</v>
      </c>
      <c r="DR76" s="22">
        <f t="shared" si="70"/>
        <v>591.76803985714309</v>
      </c>
      <c r="DS76" s="60">
        <f t="shared" si="71"/>
        <v>885.10137319047635</v>
      </c>
      <c r="DT76" s="60">
        <f ca="1">AVERAGE(OFFSET($DS$3,0,0,'Données projet'!$E$14+1,1))-AVERAGE(OFFSET($H$3,0,0,'Données projet'!$E$14+1,1))</f>
        <v>399.92909819003523</v>
      </c>
      <c r="DU76" s="60">
        <f t="shared" si="98"/>
        <v>163.7053537268381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5</v>
      </c>
      <c r="EJ76" s="13">
        <f>IF('Données projet'!$A$192&gt;35,EJ75+EI76-ER75,IF(A76&lt;'Données projet'!$A$192,$EG$205^A76,IF(A76='Données projet'!$A$192,'Données projet'!$B$192,EJ75+EI76-ER75)))</f>
        <v>187</v>
      </c>
      <c r="EK76" s="18">
        <f>EJ76*VLOOKUP('Données projet'!$B$15,Paramètres!$A$1:$I$89,3,0)*VLOOKUP('Données projet'!$B$15,Paramètres!$A$1:$I$89,5,0)</f>
        <v>189.61799999999999</v>
      </c>
      <c r="EL76" s="14">
        <f t="shared" si="99"/>
        <v>47.4554881852685</v>
      </c>
      <c r="EM76" s="22">
        <f t="shared" si="73"/>
        <v>412.90299192267594</v>
      </c>
      <c r="EN76" s="60">
        <f t="shared" si="74"/>
        <v>706.2363252560092</v>
      </c>
      <c r="EO76" s="60">
        <f ca="1">AVERAGE(OFFSET($EN$3,0,0,'Données projet'!$E$15+1,1))-AVERAGE(OFFSET($H$3,0,0,'Données projet'!$E$15+1,1))</f>
        <v>360.49030729679129</v>
      </c>
      <c r="EP76" s="60">
        <f t="shared" si="100"/>
        <v>159.6134369231965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2.580000000000001</v>
      </c>
      <c r="FE76" s="13">
        <f>IF('Données projet'!$A$218&gt;35,FE75+FD76-FM75,IF(A76&lt;'Données projet'!$A$218,$FB$205^A76,IF(A76='Données projet'!$A$218,'Données projet'!$B$218,FE75+FD76-FM75)))</f>
        <v>216.34000000000012</v>
      </c>
      <c r="FF76" s="18">
        <f>FE76*VLOOKUP('Données projet'!$B$16,Paramètres!$A$1:$I$89,3,0)*VLOOKUP('Données projet'!$B$16,Paramètres!$A$1:$I$89,5,0)</f>
        <v>188.99462400000013</v>
      </c>
      <c r="FG76" s="14">
        <f t="shared" si="101"/>
        <v>47.317609904825161</v>
      </c>
      <c r="FH76" s="22">
        <f t="shared" si="76"/>
        <v>411.57714071757073</v>
      </c>
      <c r="FI76" s="60">
        <f t="shared" si="77"/>
        <v>704.91047405090399</v>
      </c>
      <c r="FJ76" s="60">
        <f ca="1">AVERAGE(OFFSET($FI$3,0,0,'Données projet'!$E$16+1,1))-AVERAGE(OFFSET($H$3,0,0,'Données projet'!$E$16+1,1))</f>
        <v>274.38315511766132</v>
      </c>
      <c r="FK76" s="60">
        <f t="shared" si="102"/>
        <v>255.96663040027175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3.5897435897435912</v>
      </c>
      <c r="FZ76" s="13">
        <f>IF('Données projet'!$A$244&gt;35,FZ75+FY76-GH75,IF(A76&lt;'Données projet'!$A$244,$FW$205^A76,IF(A76='Données projet'!$A$244,'Données projet'!$B$244,FZ75+FY76-GH75)))</f>
        <v>174.23076923076908</v>
      </c>
      <c r="GA76" s="18">
        <f>FZ76*VLOOKUP('Données projet'!$B$17,Paramètres!$A$1:$I$89,3,0)*VLOOKUP('Données projet'!$B$17,Paramètres!$A$1:$I$89,5,0)</f>
        <v>165.79799999999986</v>
      </c>
      <c r="GB76" s="14">
        <f t="shared" si="103"/>
        <v>42.147548901826255</v>
      </c>
      <c r="GC76" s="22">
        <f t="shared" si="79"/>
        <v>362.17183100401377</v>
      </c>
      <c r="GD76" s="60">
        <f t="shared" si="80"/>
        <v>655.50516433734708</v>
      </c>
      <c r="GE76" s="60">
        <f ca="1">AVERAGE(OFFSET($GD$3,0,0,'Données projet'!$E$17+1,1))-AVERAGE(OFFSET($H$3,0,0,'Données projet'!$E$17+1,1))</f>
        <v>302.15505558308411</v>
      </c>
      <c r="GF76" s="60">
        <f t="shared" si="104"/>
        <v>197.15142751137051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941.39068646288956</v>
      </c>
      <c r="S77" s="60">
        <f ca="1">AVERAGE(OFFSET($R$3,0,0,'Données projet'!$E$9+1,1))-AVERAGE(OFFSET($H$3,0,0,'Données projet'!$E$9+1,1))</f>
        <v>510.5342913385627</v>
      </c>
      <c r="T77" s="60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4.4337866711430253E-14</v>
      </c>
      <c r="AK77" s="14">
        <f t="shared" si="89"/>
        <v>7.3222115536967035E-13</v>
      </c>
      <c r="AL77" s="22">
        <f t="shared" si="58"/>
        <v>1.3525069634579169E-12</v>
      </c>
      <c r="AM77" s="60">
        <f t="shared" si="59"/>
        <v>293.33333333333468</v>
      </c>
      <c r="AN77" s="60">
        <f ca="1">AVERAGE(OFFSET($AM$3,0,0,'Données projet'!$E$10+1,1))-AVERAGE(OFFSET($H$3,0,0,'Données projet'!$E$10+1,1))</f>
        <v>289.19475369871481</v>
      </c>
      <c r="AO77" s="60">
        <f t="shared" si="90"/>
        <v>283.48738729114024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3.7179487179487181</v>
      </c>
      <c r="BD77" s="13">
        <f>IF('Données projet'!$A$88&gt;35,BD76+BC77-BL76,IF(A77&lt;'Données projet'!$A$88,$BA$205^A77,IF(A77='Données projet'!$A$88,'Données projet'!$B$88,BD76+BC77-BL76)))</f>
        <v>205.89743589743597</v>
      </c>
      <c r="BE77" s="14">
        <f>BD77*VLOOKUP('Données projet'!$B$11,Paramètres!$A$1:$I$89,3,0)*VLOOKUP('Données projet'!$B$11,Paramètres!$A$1:$I$89,5,0)</f>
        <v>138.11600000000004</v>
      </c>
      <c r="BF77" s="14">
        <f t="shared" si="91"/>
        <v>35.865067816070457</v>
      </c>
      <c r="BG77" s="22">
        <f t="shared" si="61"/>
        <v>303.01702644632275</v>
      </c>
      <c r="BH77" s="60">
        <f t="shared" si="62"/>
        <v>596.35035977965606</v>
      </c>
      <c r="BI77" s="60">
        <f ca="1">AVERAGE(OFFSET($BH$3,0,0,'Données projet'!$E$11+1,1))-AVERAGE(OFFSET($H$3,0,0,'Données projet'!$E$11+1,1))</f>
        <v>243.09463198616982</v>
      </c>
      <c r="BJ77" s="60">
        <f t="shared" si="92"/>
        <v>171.50445439470928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321.49728000000005</v>
      </c>
      <c r="CA77" s="14">
        <f t="shared" si="93"/>
        <v>75.664807195585155</v>
      </c>
      <c r="CB77" s="22">
        <f t="shared" si="64"/>
        <v>691.72396853231078</v>
      </c>
      <c r="CC77" s="60">
        <f t="shared" si="65"/>
        <v>985.05730186564415</v>
      </c>
      <c r="CD77" s="60">
        <f ca="1">AVERAGE(OFFSET($CC$3,0,0,'Données projet'!$E$12+1,1))-AVERAGE(OFFSET($H$3,0,0,'Données projet'!$E$12+1,1))</f>
        <v>542.70639622812973</v>
      </c>
      <c r="CE77" s="60">
        <f t="shared" si="94"/>
        <v>294.45557293177131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-3.4106051316484809E-13</v>
      </c>
      <c r="CU77" s="18">
        <f>CT77*VLOOKUP('Données projet'!$B$13,Paramètres!$A$1:$I$89,3,0)*VLOOKUP('Données projet'!$B$13,Paramètres!$A$1:$I$89,5,0)</f>
        <v>-2.0395418687257919E-13</v>
      </c>
      <c r="CV77" s="14" t="e">
        <f t="shared" si="95"/>
        <v>#NUM!</v>
      </c>
      <c r="CW77" s="22" t="e">
        <f t="shared" si="67"/>
        <v>#NUM!</v>
      </c>
      <c r="CX77" s="60" t="e">
        <f t="shared" si="68"/>
        <v>#NUM!</v>
      </c>
      <c r="CY77" s="60">
        <f ca="1">AVERAGE(OFFSET($CX$3,0,0,'Données projet'!$E$13+1,1))-AVERAGE(OFFSET($H$3,0,0,'Données projet'!$E$13+1,1))</f>
        <v>329.68364686090933</v>
      </c>
      <c r="CZ77" s="60">
        <f t="shared" si="96"/>
        <v>302.54354650449721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21.2</v>
      </c>
      <c r="DO77" s="13">
        <f>IF('Données projet'!$A$166&gt;35,DO76+DN77-DW76,IF(A77&lt;'Données projet'!$A$166,$DL$205^A77,IF(A77='Données projet'!$A$166,'Données projet'!$B$166,DO76+DN77-DW76)))</f>
        <v>606.80000000000007</v>
      </c>
      <c r="DP77" s="18">
        <f>DO77*VLOOKUP('Données projet'!$B$14,Paramètres!$A$1:$I$89,3,0)*VLOOKUP('Données projet'!$B$14,Paramètres!$A$1:$I$89,5,0)</f>
        <v>283.98240000000004</v>
      </c>
      <c r="DQ77" s="14">
        <f t="shared" si="97"/>
        <v>67.807911493441154</v>
      </c>
      <c r="DR77" s="22">
        <f t="shared" si="70"/>
        <v>612.70145918441006</v>
      </c>
      <c r="DS77" s="60">
        <f t="shared" si="71"/>
        <v>906.03479251774343</v>
      </c>
      <c r="DT77" s="60">
        <f ca="1">AVERAGE(OFFSET($DS$3,0,0,'Données projet'!$E$14+1,1))-AVERAGE(OFFSET($H$3,0,0,'Données projet'!$E$14+1,1))</f>
        <v>399.92909819003523</v>
      </c>
      <c r="DU77" s="60">
        <f t="shared" si="98"/>
        <v>163.7053537268381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5</v>
      </c>
      <c r="EJ77" s="13">
        <f>IF('Données projet'!$A$192&gt;35,EJ76+EI77-ER76,IF(A77&lt;'Données projet'!$A$192,$EG$205^A77,IF(A77='Données projet'!$A$192,'Données projet'!$B$192,EJ76+EI77-ER76)))</f>
        <v>192</v>
      </c>
      <c r="EK77" s="18">
        <f>EJ77*VLOOKUP('Données projet'!$B$15,Paramètres!$A$1:$I$89,3,0)*VLOOKUP('Données projet'!$B$15,Paramètres!$A$1:$I$89,5,0)</f>
        <v>194.68800000000002</v>
      </c>
      <c r="EL77" s="14">
        <f t="shared" si="99"/>
        <v>48.574928228914978</v>
      </c>
      <c r="EM77" s="22">
        <f t="shared" si="73"/>
        <v>423.68293333202695</v>
      </c>
      <c r="EN77" s="60">
        <f t="shared" si="74"/>
        <v>717.01626666536026</v>
      </c>
      <c r="EO77" s="60">
        <f ca="1">AVERAGE(OFFSET($EN$3,0,0,'Données projet'!$E$15+1,1))-AVERAGE(OFFSET($H$3,0,0,'Données projet'!$E$15+1,1))</f>
        <v>360.49030729679129</v>
      </c>
      <c r="EP77" s="60">
        <f t="shared" si="100"/>
        <v>159.6134369231965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2.580000000000001</v>
      </c>
      <c r="FE77" s="13">
        <f>IF('Données projet'!$A$218&gt;35,FE76+FD77-FM76,IF(A77&lt;'Données projet'!$A$218,$FB$205^A77,IF(A77='Données projet'!$A$218,'Données projet'!$B$218,FE76+FD77-FM76)))</f>
        <v>218.92000000000013</v>
      </c>
      <c r="FF77" s="18">
        <f>FE77*VLOOKUP('Données projet'!$B$16,Paramètres!$A$1:$I$89,3,0)*VLOOKUP('Données projet'!$B$16,Paramètres!$A$1:$I$89,5,0)</f>
        <v>191.24851200000015</v>
      </c>
      <c r="FG77" s="14">
        <f t="shared" si="101"/>
        <v>47.815875821071351</v>
      </c>
      <c r="FH77" s="22">
        <f t="shared" si="76"/>
        <v>416.37047545503287</v>
      </c>
      <c r="FI77" s="60">
        <f t="shared" si="77"/>
        <v>709.70380878836613</v>
      </c>
      <c r="FJ77" s="60">
        <f ca="1">AVERAGE(OFFSET($FI$3,0,0,'Données projet'!$E$16+1,1))-AVERAGE(OFFSET($H$3,0,0,'Données projet'!$E$16+1,1))</f>
        <v>274.38315511766132</v>
      </c>
      <c r="FK77" s="60">
        <f t="shared" si="102"/>
        <v>255.96663040027175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3.5897435897435912</v>
      </c>
      <c r="FZ77" s="13">
        <f>IF('Données projet'!$A$244&gt;35,FZ76+FY77-GH76,IF(A77&lt;'Données projet'!$A$244,$FW$205^A77,IF(A77='Données projet'!$A$244,'Données projet'!$B$244,FZ76+FY77-GH76)))</f>
        <v>177.82051282051268</v>
      </c>
      <c r="GA77" s="18">
        <f>FZ77*VLOOKUP('Données projet'!$B$17,Paramètres!$A$1:$I$89,3,0)*VLOOKUP('Données projet'!$B$17,Paramètres!$A$1:$I$89,5,0)</f>
        <v>169.21399999999986</v>
      </c>
      <c r="GB77" s="14">
        <f t="shared" si="103"/>
        <v>42.913938280485205</v>
      </c>
      <c r="GC77" s="22">
        <f t="shared" si="79"/>
        <v>369.45615917184483</v>
      </c>
      <c r="GD77" s="60">
        <f t="shared" si="80"/>
        <v>662.78949250517815</v>
      </c>
      <c r="GE77" s="60">
        <f ca="1">AVERAGE(OFFSET($GD$3,0,0,'Données projet'!$E$17+1,1))-AVERAGE(OFFSET($H$3,0,0,'Données projet'!$E$17+1,1))</f>
        <v>302.15505558308411</v>
      </c>
      <c r="GF77" s="60">
        <f t="shared" si="104"/>
        <v>197.15142751137051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955.87391751040263</v>
      </c>
      <c r="S78" s="60">
        <f ca="1">AVERAGE(OFFSET($R$3,0,0,'Données projet'!$E$9+1,1))-AVERAGE(OFFSET($H$3,0,0,'Données projet'!$E$9+1,1))</f>
        <v>510.5342913385627</v>
      </c>
      <c r="T78" s="60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4.4337866711430253E-14</v>
      </c>
      <c r="AK78" s="14">
        <f t="shared" si="89"/>
        <v>7.3222115536967035E-13</v>
      </c>
      <c r="AL78" s="22">
        <f t="shared" si="58"/>
        <v>1.3525069634579169E-12</v>
      </c>
      <c r="AM78" s="60">
        <f t="shared" si="59"/>
        <v>293.33333333333468</v>
      </c>
      <c r="AN78" s="60">
        <f ca="1">AVERAGE(OFFSET($AM$3,0,0,'Données projet'!$E$10+1,1))-AVERAGE(OFFSET($H$3,0,0,'Données projet'!$E$10+1,1))</f>
        <v>289.19475369871481</v>
      </c>
      <c r="AO78" s="60">
        <f t="shared" si="90"/>
        <v>283.48738729114024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209.61538461538461</v>
      </c>
      <c r="BB78" s="13">
        <f>VLOOKUP(A78,'Données projet'!$A$87:$I$107,9,0)</f>
        <v>3.7179487179487181</v>
      </c>
      <c r="BC78" s="13">
        <f t="array" ref="BC78">INDEX(BB:BB,MIN(IF(ISNUMBER(BB78:BB274),ROW(BB78:BB274),"")))</f>
        <v>3.7179487179487181</v>
      </c>
      <c r="BD78" s="13">
        <f>IF('Données projet'!$A$88&gt;35,BD77+BC78-BL77,IF(A78&lt;'Données projet'!$A$88,$BA$205^A78,IF(A78='Données projet'!$A$88,'Données projet'!$B$88,BD77+BC78-BL77)))</f>
        <v>209.6153846153847</v>
      </c>
      <c r="BE78" s="14">
        <f>BD78*VLOOKUP('Données projet'!$B$11,Paramètres!$A$1:$I$89,3,0)*VLOOKUP('Données projet'!$B$11,Paramètres!$A$1:$I$89,5,0)</f>
        <v>140.61000000000004</v>
      </c>
      <c r="BF78" s="14">
        <f t="shared" si="91"/>
        <v>36.436712549747803</v>
      </c>
      <c r="BG78" s="22">
        <f t="shared" si="61"/>
        <v>308.3563576908108</v>
      </c>
      <c r="BH78" s="60">
        <f t="shared" si="62"/>
        <v>601.68969102414417</v>
      </c>
      <c r="BI78" s="60">
        <f ca="1">AVERAGE(OFFSET($BH$3,0,0,'Données projet'!$E$11+1,1))-AVERAGE(OFFSET($H$3,0,0,'Données projet'!$E$11+1,1))</f>
        <v>243.09463198616982</v>
      </c>
      <c r="BJ78" s="60">
        <f t="shared" si="92"/>
        <v>171.50445439470928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22.435897435897438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328.84800000000007</v>
      </c>
      <c r="CA78" s="14">
        <f t="shared" si="93"/>
        <v>77.191419592112595</v>
      </c>
      <c r="CB78" s="22">
        <f t="shared" si="64"/>
        <v>707.18532245626284</v>
      </c>
      <c r="CC78" s="60">
        <f t="shared" si="65"/>
        <v>1000.5186557895961</v>
      </c>
      <c r="CD78" s="60">
        <f ca="1">AVERAGE(OFFSET($CC$3,0,0,'Données projet'!$E$12+1,1))-AVERAGE(OFFSET($H$3,0,0,'Données projet'!$E$12+1,1))</f>
        <v>542.70639622812973</v>
      </c>
      <c r="CE78" s="60">
        <f t="shared" si="94"/>
        <v>294.45557293177131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-3.4106051316484809E-13</v>
      </c>
      <c r="CU78" s="18">
        <f>CT78*VLOOKUP('Données projet'!$B$13,Paramètres!$A$1:$I$89,3,0)*VLOOKUP('Données projet'!$B$13,Paramètres!$A$1:$I$89,5,0)</f>
        <v>-2.0395418687257919E-13</v>
      </c>
      <c r="CV78" s="14" t="e">
        <f t="shared" si="95"/>
        <v>#NUM!</v>
      </c>
      <c r="CW78" s="22" t="e">
        <f t="shared" si="67"/>
        <v>#NUM!</v>
      </c>
      <c r="CX78" s="60" t="e">
        <f t="shared" si="68"/>
        <v>#NUM!</v>
      </c>
      <c r="CY78" s="60">
        <f ca="1">AVERAGE(OFFSET($CX$3,0,0,'Données projet'!$E$13+1,1))-AVERAGE(OFFSET($H$3,0,0,'Données projet'!$E$13+1,1))</f>
        <v>329.68364686090933</v>
      </c>
      <c r="CZ78" s="60">
        <f t="shared" si="96"/>
        <v>302.54354650449721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21.2</v>
      </c>
      <c r="DO78" s="13">
        <f>IF('Données projet'!$A$166&gt;35,DO77+DN78-DW77,IF(A78&lt;'Données projet'!$A$166,$DL$205^A78,IF(A78='Données projet'!$A$166,'Données projet'!$B$166,DO77+DN78-DW77)))</f>
        <v>628.00000000000011</v>
      </c>
      <c r="DP78" s="18">
        <f>DO78*VLOOKUP('Données projet'!$B$14,Paramètres!$A$1:$I$89,3,0)*VLOOKUP('Données projet'!$B$14,Paramètres!$A$1:$I$89,5,0)</f>
        <v>293.90400000000005</v>
      </c>
      <c r="DQ78" s="14">
        <f t="shared" si="97"/>
        <v>69.896984831773324</v>
      </c>
      <c r="DR78" s="22">
        <f t="shared" si="70"/>
        <v>633.62004858200532</v>
      </c>
      <c r="DS78" s="60">
        <f t="shared" si="71"/>
        <v>926.9533819153387</v>
      </c>
      <c r="DT78" s="60">
        <f ca="1">AVERAGE(OFFSET($DS$3,0,0,'Données projet'!$E$14+1,1))-AVERAGE(OFFSET($H$3,0,0,'Données projet'!$E$14+1,1))</f>
        <v>399.92909819003523</v>
      </c>
      <c r="DU78" s="60">
        <f t="shared" si="98"/>
        <v>163.7053537268381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197</v>
      </c>
      <c r="EH78" s="13">
        <f>VLOOKUP(A78,'Données projet'!$A$191:$I$211,9,0)</f>
        <v>5</v>
      </c>
      <c r="EI78" s="13">
        <f t="array" ref="EI78">INDEX(EH:EH,MIN(IF(ISNUMBER(EH78:EH274),ROW(EH78:EH274),"")))</f>
        <v>5</v>
      </c>
      <c r="EJ78" s="13">
        <f>IF('Données projet'!$A$192&gt;35,EJ77+EI78-ER77,IF(A78&lt;'Données projet'!$A$192,$EG$205^A78,IF(A78='Données projet'!$A$192,'Données projet'!$B$192,EJ77+EI78-ER77)))</f>
        <v>197</v>
      </c>
      <c r="EK78" s="18">
        <f>EJ78*VLOOKUP('Données projet'!$B$15,Paramètres!$A$1:$I$89,3,0)*VLOOKUP('Données projet'!$B$15,Paramètres!$A$1:$I$89,5,0)</f>
        <v>199.75800000000004</v>
      </c>
      <c r="EL78" s="14">
        <f t="shared" si="99"/>
        <v>49.690979702964015</v>
      </c>
      <c r="EM78" s="22">
        <f t="shared" si="73"/>
        <v>434.45697298266236</v>
      </c>
      <c r="EN78" s="60">
        <f t="shared" si="74"/>
        <v>727.79030631599562</v>
      </c>
      <c r="EO78" s="60">
        <f ca="1">AVERAGE(OFFSET($EN$3,0,0,'Données projet'!$E$15+1,1))-AVERAGE(OFFSET($H$3,0,0,'Données projet'!$E$15+1,1))</f>
        <v>360.49030729679129</v>
      </c>
      <c r="EP78" s="60">
        <f t="shared" si="100"/>
        <v>159.6134369231965</v>
      </c>
      <c r="EQ78" s="16">
        <f>IF(ISNA(VLOOKUP(A78,'Données projet'!$A$191:$I$211,3,0)),0,VLOOKUP(A78,'Données projet'!$A$191:$I$211,3,0))</f>
        <v>5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221.5</v>
      </c>
      <c r="FC78" s="13">
        <f>VLOOKUP(A78,'Données projet'!$A$217:$I$237,9,0)</f>
        <v>2.580000000000001</v>
      </c>
      <c r="FD78" s="13">
        <f t="array" ref="FD78">INDEX(FC:FC,MIN(IF(ISNUMBER(FC78:FC274),ROW(FC78:FC274),"")))</f>
        <v>2.580000000000001</v>
      </c>
      <c r="FE78" s="13">
        <f>IF('Données projet'!$A$218&gt;35,FE77+FD78-FM77,IF(A78&lt;'Données projet'!$A$218,$FB$205^A78,IF(A78='Données projet'!$A$218,'Données projet'!$B$218,FE77+FD78-FM77)))</f>
        <v>221.50000000000014</v>
      </c>
      <c r="FF78" s="18">
        <f>FE78*VLOOKUP('Données projet'!$B$16,Paramètres!$A$1:$I$89,3,0)*VLOOKUP('Données projet'!$B$16,Paramètres!$A$1:$I$89,5,0)</f>
        <v>193.50240000000014</v>
      </c>
      <c r="FG78" s="14">
        <f t="shared" si="101"/>
        <v>48.313458673607713</v>
      </c>
      <c r="FH78" s="22">
        <f t="shared" si="76"/>
        <v>421.16262052320036</v>
      </c>
      <c r="FI78" s="60">
        <f t="shared" si="77"/>
        <v>714.49595385653367</v>
      </c>
      <c r="FJ78" s="60">
        <f ca="1">AVERAGE(OFFSET($FI$3,0,0,'Données projet'!$E$16+1,1))-AVERAGE(OFFSET($H$3,0,0,'Données projet'!$E$16+1,1))</f>
        <v>274.38315511766132</v>
      </c>
      <c r="FK78" s="60">
        <f t="shared" si="102"/>
        <v>255.96663040027175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181.41025641025641</v>
      </c>
      <c r="FX78" s="13">
        <f>VLOOKUP(A78,'Données projet'!$A$243:$I$263,9,0)</f>
        <v>3.5897435897435912</v>
      </c>
      <c r="FY78" s="13">
        <f t="array" ref="FY78">INDEX(FX:FX,MIN(IF(ISNUMBER(FX78:FX274),ROW(FX78:FX274),"")))</f>
        <v>3.5897435897435912</v>
      </c>
      <c r="FZ78" s="13">
        <f>IF('Données projet'!$A$244&gt;35,FZ77+FY78-GH77,IF(A78&lt;'Données projet'!$A$244,$FW$205^A78,IF(A78='Données projet'!$A$244,'Données projet'!$B$244,FZ77+FY78-GH77)))</f>
        <v>181.41025641025627</v>
      </c>
      <c r="GA78" s="18">
        <f>FZ78*VLOOKUP('Données projet'!$B$17,Paramètres!$A$1:$I$89,3,0)*VLOOKUP('Données projet'!$B$17,Paramètres!$A$1:$I$89,5,0)</f>
        <v>172.62999999999988</v>
      </c>
      <c r="GB78" s="14">
        <f t="shared" si="103"/>
        <v>43.67852876729723</v>
      </c>
      <c r="GC78" s="22">
        <f t="shared" si="79"/>
        <v>376.73735426970916</v>
      </c>
      <c r="GD78" s="60">
        <f t="shared" si="80"/>
        <v>670.07068760304242</v>
      </c>
      <c r="GE78" s="60">
        <f ca="1">AVERAGE(OFFSET($GD$3,0,0,'Données projet'!$E$17+1,1))-AVERAGE(OFFSET($H$3,0,0,'Données projet'!$E$17+1,1))</f>
        <v>302.15505558308411</v>
      </c>
      <c r="GF78" s="60">
        <f t="shared" si="104"/>
        <v>197.15142751137051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22.435897435897434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862.75536878254502</v>
      </c>
      <c r="S79" s="60">
        <f ca="1">AVERAGE(OFFSET($R$3,0,0,'Données projet'!$E$9+1,1))-AVERAGE(OFFSET($H$3,0,0,'Données projet'!$E$9+1,1))</f>
        <v>510.5342913385627</v>
      </c>
      <c r="T79" s="60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4.4337866711430253E-14</v>
      </c>
      <c r="AK79" s="14">
        <f t="shared" si="89"/>
        <v>7.3222115536967035E-13</v>
      </c>
      <c r="AL79" s="22">
        <f t="shared" si="58"/>
        <v>1.3525069634579169E-12</v>
      </c>
      <c r="AM79" s="60">
        <f t="shared" si="59"/>
        <v>293.33333333333468</v>
      </c>
      <c r="AN79" s="60">
        <f ca="1">AVERAGE(OFFSET($AM$3,0,0,'Données projet'!$E$10+1,1))-AVERAGE(OFFSET($H$3,0,0,'Données projet'!$E$10+1,1))</f>
        <v>289.19475369871481</v>
      </c>
      <c r="AO79" s="60">
        <f t="shared" si="90"/>
        <v>283.48738729114024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3.5897435897435854</v>
      </c>
      <c r="BD79" s="13">
        <f>IF('Données projet'!$A$88&gt;35,BD78+BC79-BL78,IF(A79&lt;'Données projet'!$A$88,$BA$205^A79,IF(A79='Données projet'!$A$88,'Données projet'!$B$88,BD78+BC79-BL78)))</f>
        <v>190.76923076923086</v>
      </c>
      <c r="BE79" s="14">
        <f>BD79*VLOOKUP('Données projet'!$B$11,Paramètres!$A$1:$I$89,3,0)*VLOOKUP('Données projet'!$B$11,Paramètres!$A$1:$I$89,5,0)</f>
        <v>127.96800000000006</v>
      </c>
      <c r="BF79" s="14">
        <f t="shared" si="91"/>
        <v>33.526394146484265</v>
      </c>
      <c r="BG79" s="22">
        <f t="shared" si="61"/>
        <v>281.26940313846018</v>
      </c>
      <c r="BH79" s="60">
        <f t="shared" si="62"/>
        <v>574.60273647179349</v>
      </c>
      <c r="BI79" s="60">
        <f ca="1">AVERAGE(OFFSET($BH$3,0,0,'Données projet'!$E$11+1,1))-AVERAGE(OFFSET($H$3,0,0,'Données projet'!$E$11+1,1))</f>
        <v>243.09463198616982</v>
      </c>
      <c r="BJ79" s="60">
        <f t="shared" si="92"/>
        <v>171.50445439470928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0">
        <f t="shared" si="65"/>
        <v>901.11218639926528</v>
      </c>
      <c r="CD79" s="60">
        <f ca="1">AVERAGE(OFFSET($CC$3,0,0,'Données projet'!$E$12+1,1))-AVERAGE(OFFSET($H$3,0,0,'Données projet'!$E$12+1,1))</f>
        <v>542.70639622812973</v>
      </c>
      <c r="CE79" s="60">
        <f t="shared" si="94"/>
        <v>294.45557293177131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-3.4106051316484809E-13</v>
      </c>
      <c r="CU79" s="18">
        <f>CT79*VLOOKUP('Données projet'!$B$13,Paramètres!$A$1:$I$89,3,0)*VLOOKUP('Données projet'!$B$13,Paramètres!$A$1:$I$89,5,0)</f>
        <v>-2.0395418687257919E-13</v>
      </c>
      <c r="CV79" s="14" t="e">
        <f t="shared" si="95"/>
        <v>#NUM!</v>
      </c>
      <c r="CW79" s="22" t="e">
        <f t="shared" si="67"/>
        <v>#NUM!</v>
      </c>
      <c r="CX79" s="60" t="e">
        <f t="shared" si="68"/>
        <v>#NUM!</v>
      </c>
      <c r="CY79" s="60">
        <f ca="1">AVERAGE(OFFSET($CX$3,0,0,'Données projet'!$E$13+1,1))-AVERAGE(OFFSET($H$3,0,0,'Données projet'!$E$13+1,1))</f>
        <v>329.68364686090933</v>
      </c>
      <c r="CZ79" s="60">
        <f t="shared" si="96"/>
        <v>302.54354650449721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21.2</v>
      </c>
      <c r="DO79" s="13">
        <f>IF('Données projet'!$A$166&gt;35,DO78+DN79-DW78,IF(A79&lt;'Données projet'!$A$166,$DL$205^A79,IF(A79='Données projet'!$A$166,'Données projet'!$B$166,DO78+DN79-DW78)))</f>
        <v>649.20000000000016</v>
      </c>
      <c r="DP79" s="18">
        <f>DO79*VLOOKUP('Données projet'!$B$14,Paramètres!$A$1:$I$89,3,0)*VLOOKUP('Données projet'!$B$14,Paramètres!$A$1:$I$89,5,0)</f>
        <v>303.82560000000007</v>
      </c>
      <c r="DQ79" s="14">
        <f t="shared" si="97"/>
        <v>71.977863772206462</v>
      </c>
      <c r="DR79" s="22">
        <f t="shared" si="70"/>
        <v>654.52436606992637</v>
      </c>
      <c r="DS79" s="60">
        <f t="shared" si="71"/>
        <v>947.85769940325963</v>
      </c>
      <c r="DT79" s="60">
        <f ca="1">AVERAGE(OFFSET($DS$3,0,0,'Données projet'!$E$14+1,1))-AVERAGE(OFFSET($H$3,0,0,'Données projet'!$E$14+1,1))</f>
        <v>399.92909819003523</v>
      </c>
      <c r="DU79" s="60">
        <f t="shared" si="98"/>
        <v>163.7053537268381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4.5999999999999996</v>
      </c>
      <c r="EJ79" s="13">
        <f>IF('Données projet'!$A$192&gt;35,EJ78+EI79-ER78,IF(A79&lt;'Données projet'!$A$192,$EG$205^A79,IF(A79='Données projet'!$A$192,'Données projet'!$B$192,EJ78+EI79-ER78)))</f>
        <v>173.6</v>
      </c>
      <c r="EK79" s="18">
        <f>EJ79*VLOOKUP('Données projet'!$B$15,Paramètres!$A$1:$I$89,3,0)*VLOOKUP('Données projet'!$B$15,Paramètres!$A$1:$I$89,5,0)</f>
        <v>176.03040000000001</v>
      </c>
      <c r="EL79" s="14">
        <f t="shared" si="99"/>
        <v>44.437880346232944</v>
      </c>
      <c r="EM79" s="22">
        <f t="shared" si="73"/>
        <v>383.98225493635573</v>
      </c>
      <c r="EN79" s="60">
        <f t="shared" si="74"/>
        <v>677.31558826968899</v>
      </c>
      <c r="EO79" s="60">
        <f ca="1">AVERAGE(OFFSET($EN$3,0,0,'Données projet'!$E$15+1,1))-AVERAGE(OFFSET($H$3,0,0,'Données projet'!$E$15+1,1))</f>
        <v>360.49030729679129</v>
      </c>
      <c r="EP79" s="60">
        <f t="shared" si="100"/>
        <v>159.6134369231965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2.2799999999999954</v>
      </c>
      <c r="FE79" s="13">
        <f>IF('Données projet'!$A$218&gt;35,FE78+FD79-FM78,IF(A79&lt;'Données projet'!$A$218,$FB$205^A79,IF(A79='Données projet'!$A$218,'Données projet'!$B$218,FE78+FD79-FM78)))</f>
        <v>223.78000000000014</v>
      </c>
      <c r="FF79" s="18">
        <f>FE79*VLOOKUP('Données projet'!$B$16,Paramètres!$A$1:$I$89,3,0)*VLOOKUP('Données projet'!$B$16,Paramètres!$A$1:$I$89,5,0)</f>
        <v>195.49420800000013</v>
      </c>
      <c r="FG79" s="14">
        <f t="shared" si="101"/>
        <v>48.752621619593398</v>
      </c>
      <c r="FH79" s="22">
        <f t="shared" si="76"/>
        <v>425.39656158745873</v>
      </c>
      <c r="FI79" s="60">
        <f t="shared" si="77"/>
        <v>718.72989492079205</v>
      </c>
      <c r="FJ79" s="60">
        <f ca="1">AVERAGE(OFFSET($FI$3,0,0,'Données projet'!$E$16+1,1))-AVERAGE(OFFSET($H$3,0,0,'Données projet'!$E$16+1,1))</f>
        <v>274.38315511766132</v>
      </c>
      <c r="FK79" s="60">
        <f t="shared" si="102"/>
        <v>255.96663040027175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3.4615384615384586</v>
      </c>
      <c r="FZ79" s="13">
        <f>IF('Données projet'!$A$244&gt;35,FZ78+FY79-GH78,IF(A79&lt;'Données projet'!$A$244,$FW$205^A79,IF(A79='Données projet'!$A$244,'Données projet'!$B$244,FZ78+FY79-GH78)))</f>
        <v>162.43589743589729</v>
      </c>
      <c r="GA79" s="18">
        <f>FZ79*VLOOKUP('Données projet'!$B$17,Paramètres!$A$1:$I$89,3,0)*VLOOKUP('Données projet'!$B$17,Paramètres!$A$1:$I$89,5,0)</f>
        <v>154.57399999999984</v>
      </c>
      <c r="GB79" s="14">
        <f t="shared" si="103"/>
        <v>39.616219397474623</v>
      </c>
      <c r="GC79" s="22">
        <f t="shared" si="79"/>
        <v>338.21463211726802</v>
      </c>
      <c r="GD79" s="60">
        <f t="shared" si="80"/>
        <v>631.5479654506014</v>
      </c>
      <c r="GE79" s="60">
        <f ca="1">AVERAGE(OFFSET($GD$3,0,0,'Données projet'!$E$17+1,1))-AVERAGE(OFFSET($H$3,0,0,'Données projet'!$E$17+1,1))</f>
        <v>302.15505558308411</v>
      </c>
      <c r="GF79" s="60">
        <f t="shared" si="104"/>
        <v>197.15142751137051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876.51292928016551</v>
      </c>
      <c r="S80" s="60">
        <f ca="1">AVERAGE(OFFSET($R$3,0,0,'Données projet'!$E$9+1,1))-AVERAGE(OFFSET($H$3,0,0,'Données projet'!$E$9+1,1))</f>
        <v>510.5342913385627</v>
      </c>
      <c r="T80" s="60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4.4337866711430253E-14</v>
      </c>
      <c r="AK80" s="14">
        <f t="shared" si="89"/>
        <v>7.3222115536967035E-13</v>
      </c>
      <c r="AL80" s="22">
        <f t="shared" si="58"/>
        <v>1.3525069634579169E-12</v>
      </c>
      <c r="AM80" s="60">
        <f t="shared" si="59"/>
        <v>293.33333333333468</v>
      </c>
      <c r="AN80" s="60">
        <f ca="1">AVERAGE(OFFSET($AM$3,0,0,'Données projet'!$E$10+1,1))-AVERAGE(OFFSET($H$3,0,0,'Données projet'!$E$10+1,1))</f>
        <v>289.19475369871481</v>
      </c>
      <c r="AO80" s="60">
        <f t="shared" si="90"/>
        <v>283.48738729114024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3.5897435897435854</v>
      </c>
      <c r="BD80" s="13">
        <f>IF('Données projet'!$A$88&gt;35,BD79+BC80-BL79,IF(A80&lt;'Données projet'!$A$88,$BA$205^A80,IF(A80='Données projet'!$A$88,'Données projet'!$B$88,BD79+BC80-BL79)))</f>
        <v>194.35897435897445</v>
      </c>
      <c r="BE80" s="14">
        <f>BD80*VLOOKUP('Données projet'!$B$11,Paramètres!$A$1:$I$89,3,0)*VLOOKUP('Données projet'!$B$11,Paramètres!$A$1:$I$89,5,0)</f>
        <v>130.37600000000006</v>
      </c>
      <c r="BF80" s="14">
        <f t="shared" si="91"/>
        <v>34.083227283293567</v>
      </c>
      <c r="BG80" s="22">
        <f t="shared" si="61"/>
        <v>286.43315418506967</v>
      </c>
      <c r="BH80" s="60">
        <f t="shared" si="62"/>
        <v>579.76648751840298</v>
      </c>
      <c r="BI80" s="60">
        <f ca="1">AVERAGE(OFFSET($BH$3,0,0,'Données projet'!$E$11+1,1))-AVERAGE(OFFSET($H$3,0,0,'Données projet'!$E$11+1,1))</f>
        <v>243.09463198616982</v>
      </c>
      <c r="BJ80" s="60">
        <f t="shared" si="92"/>
        <v>171.50445439470928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0">
        <f t="shared" si="65"/>
        <v>915.79861150928127</v>
      </c>
      <c r="CD80" s="60">
        <f ca="1">AVERAGE(OFFSET($CC$3,0,0,'Données projet'!$E$12+1,1))-AVERAGE(OFFSET($H$3,0,0,'Données projet'!$E$12+1,1))</f>
        <v>542.70639622812973</v>
      </c>
      <c r="CE80" s="60">
        <f t="shared" si="94"/>
        <v>294.45557293177131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-3.4106051316484809E-13</v>
      </c>
      <c r="CU80" s="18">
        <f>CT80*VLOOKUP('Données projet'!$B$13,Paramètres!$A$1:$I$89,3,0)*VLOOKUP('Données projet'!$B$13,Paramètres!$A$1:$I$89,5,0)</f>
        <v>-2.0395418687257919E-13</v>
      </c>
      <c r="CV80" s="14" t="e">
        <f t="shared" si="95"/>
        <v>#NUM!</v>
      </c>
      <c r="CW80" s="22" t="e">
        <f t="shared" si="67"/>
        <v>#NUM!</v>
      </c>
      <c r="CX80" s="60" t="e">
        <f t="shared" si="68"/>
        <v>#NUM!</v>
      </c>
      <c r="CY80" s="60">
        <f ca="1">AVERAGE(OFFSET($CX$3,0,0,'Données projet'!$E$13+1,1))-AVERAGE(OFFSET($H$3,0,0,'Données projet'!$E$13+1,1))</f>
        <v>329.68364686090933</v>
      </c>
      <c r="CZ80" s="60">
        <f t="shared" si="96"/>
        <v>302.54354650449721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21.2</v>
      </c>
      <c r="DO80" s="13">
        <f>IF('Données projet'!$A$166&gt;35,DO79+DN80-DW79,IF(A80&lt;'Données projet'!$A$166,$DL$205^A80,IF(A80='Données projet'!$A$166,'Données projet'!$B$166,DO79+DN80-DW79)))</f>
        <v>670.4000000000002</v>
      </c>
      <c r="DP80" s="18">
        <f>DO80*VLOOKUP('Données projet'!$B$14,Paramètres!$A$1:$I$89,3,0)*VLOOKUP('Données projet'!$B$14,Paramètres!$A$1:$I$89,5,0)</f>
        <v>313.74720000000008</v>
      </c>
      <c r="DQ80" s="14">
        <f t="shared" si="97"/>
        <v>74.050846595914663</v>
      </c>
      <c r="DR80" s="22">
        <f t="shared" si="70"/>
        <v>675.41493115455148</v>
      </c>
      <c r="DS80" s="60">
        <f t="shared" si="71"/>
        <v>968.74826448788485</v>
      </c>
      <c r="DT80" s="60">
        <f ca="1">AVERAGE(OFFSET($DS$3,0,0,'Données projet'!$E$14+1,1))-AVERAGE(OFFSET($H$3,0,0,'Données projet'!$E$14+1,1))</f>
        <v>399.92909819003523</v>
      </c>
      <c r="DU80" s="60">
        <f t="shared" si="98"/>
        <v>163.7053537268381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4.5999999999999996</v>
      </c>
      <c r="EJ80" s="13">
        <f>IF('Données projet'!$A$192&gt;35,EJ79+EI80-ER79,IF(A80&lt;'Données projet'!$A$192,$EG$205^A80,IF(A80='Données projet'!$A$192,'Données projet'!$B$192,EJ79+EI80-ER79)))</f>
        <v>178.2</v>
      </c>
      <c r="EK80" s="18">
        <f>EJ80*VLOOKUP('Données projet'!$B$15,Paramètres!$A$1:$I$89,3,0)*VLOOKUP('Données projet'!$B$15,Paramètres!$A$1:$I$89,5,0)</f>
        <v>180.69480000000001</v>
      </c>
      <c r="EL80" s="14">
        <f t="shared" si="99"/>
        <v>45.47673168866379</v>
      </c>
      <c r="EM80" s="22">
        <f t="shared" si="73"/>
        <v>393.91541769108943</v>
      </c>
      <c r="EN80" s="60">
        <f t="shared" si="74"/>
        <v>687.24875102442275</v>
      </c>
      <c r="EO80" s="60">
        <f ca="1">AVERAGE(OFFSET($EN$3,0,0,'Données projet'!$E$15+1,1))-AVERAGE(OFFSET($H$3,0,0,'Données projet'!$E$15+1,1))</f>
        <v>360.49030729679129</v>
      </c>
      <c r="EP80" s="60">
        <f t="shared" si="100"/>
        <v>159.6134369231965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2.2799999999999954</v>
      </c>
      <c r="FE80" s="13">
        <f>IF('Données projet'!$A$218&gt;35,FE79+FD80-FM79,IF(A80&lt;'Données projet'!$A$218,$FB$205^A80,IF(A80='Données projet'!$A$218,'Données projet'!$B$218,FE79+FD80-FM79)))</f>
        <v>226.06000000000014</v>
      </c>
      <c r="FF80" s="18">
        <f>FE80*VLOOKUP('Données projet'!$B$16,Paramètres!$A$1:$I$89,3,0)*VLOOKUP('Données projet'!$B$16,Paramètres!$A$1:$I$89,5,0)</f>
        <v>197.48601600000015</v>
      </c>
      <c r="FG80" s="14">
        <f t="shared" si="101"/>
        <v>49.191264039259451</v>
      </c>
      <c r="FH80" s="22">
        <f t="shared" si="76"/>
        <v>429.62959606837711</v>
      </c>
      <c r="FI80" s="60">
        <f t="shared" si="77"/>
        <v>722.96292940171043</v>
      </c>
      <c r="FJ80" s="60">
        <f ca="1">AVERAGE(OFFSET($FI$3,0,0,'Données projet'!$E$16+1,1))-AVERAGE(OFFSET($H$3,0,0,'Données projet'!$E$16+1,1))</f>
        <v>274.38315511766132</v>
      </c>
      <c r="FK80" s="60">
        <f t="shared" si="102"/>
        <v>255.96663040027175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3.4615384615384586</v>
      </c>
      <c r="FZ80" s="13">
        <f>IF('Données projet'!$A$244&gt;35,FZ79+FY80-GH79,IF(A80&lt;'Données projet'!$A$244,$FW$205^A80,IF(A80='Données projet'!$A$244,'Données projet'!$B$244,FZ79+FY80-GH79)))</f>
        <v>165.89743589743574</v>
      </c>
      <c r="GA80" s="18">
        <f>FZ80*VLOOKUP('Données projet'!$B$17,Paramètres!$A$1:$I$89,3,0)*VLOOKUP('Données projet'!$B$17,Paramètres!$A$1:$I$89,5,0)</f>
        <v>157.86799999999985</v>
      </c>
      <c r="GB80" s="14">
        <f t="shared" si="103"/>
        <v>40.361262064664395</v>
      </c>
      <c r="GC80" s="22">
        <f t="shared" si="79"/>
        <v>345.24929809595687</v>
      </c>
      <c r="GD80" s="60">
        <f t="shared" si="80"/>
        <v>638.58263142929013</v>
      </c>
      <c r="GE80" s="60">
        <f ca="1">AVERAGE(OFFSET($GD$3,0,0,'Données projet'!$E$17+1,1))-AVERAGE(OFFSET($H$3,0,0,'Données projet'!$E$17+1,1))</f>
        <v>302.15505558308411</v>
      </c>
      <c r="GF80" s="60">
        <f t="shared" si="104"/>
        <v>197.15142751137051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890.26372606671134</v>
      </c>
      <c r="S81" s="60">
        <f ca="1">AVERAGE(OFFSET($R$3,0,0,'Données projet'!$E$9+1,1))-AVERAGE(OFFSET($H$3,0,0,'Données projet'!$E$9+1,1))</f>
        <v>510.5342913385627</v>
      </c>
      <c r="T81" s="60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4.4337866711430253E-14</v>
      </c>
      <c r="AK81" s="14">
        <f t="shared" si="89"/>
        <v>7.3222115536967035E-13</v>
      </c>
      <c r="AL81" s="22">
        <f t="shared" si="58"/>
        <v>1.3525069634579169E-12</v>
      </c>
      <c r="AM81" s="60">
        <f t="shared" si="59"/>
        <v>293.33333333333468</v>
      </c>
      <c r="AN81" s="60">
        <f ca="1">AVERAGE(OFFSET($AM$3,0,0,'Données projet'!$E$10+1,1))-AVERAGE(OFFSET($H$3,0,0,'Données projet'!$E$10+1,1))</f>
        <v>289.19475369871481</v>
      </c>
      <c r="AO81" s="60">
        <f t="shared" si="90"/>
        <v>283.48738729114024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3.5897435897435854</v>
      </c>
      <c r="BD81" s="13">
        <f>IF('Données projet'!$A$88&gt;35,BD80+BC81-BL80,IF(A81&lt;'Données projet'!$A$88,$BA$205^A81,IF(A81='Données projet'!$A$88,'Données projet'!$B$88,BD80+BC81-BL80)))</f>
        <v>197.94871794871804</v>
      </c>
      <c r="BE81" s="14">
        <f>BD81*VLOOKUP('Données projet'!$B$11,Paramètres!$A$1:$I$89,3,0)*VLOOKUP('Données projet'!$B$11,Paramètres!$A$1:$I$89,5,0)</f>
        <v>132.78400000000005</v>
      </c>
      <c r="BF81" s="14">
        <f t="shared" si="91"/>
        <v>34.638864516341918</v>
      </c>
      <c r="BG81" s="22">
        <f t="shared" si="61"/>
        <v>291.59482236596227</v>
      </c>
      <c r="BH81" s="60">
        <f t="shared" si="62"/>
        <v>584.92815569929553</v>
      </c>
      <c r="BI81" s="60">
        <f ca="1">AVERAGE(OFFSET($BH$3,0,0,'Données projet'!$E$11+1,1))-AVERAGE(OFFSET($H$3,0,0,'Données projet'!$E$11+1,1))</f>
        <v>243.09463198616982</v>
      </c>
      <c r="BJ81" s="60">
        <f t="shared" si="92"/>
        <v>171.50445439470928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0">
        <f t="shared" si="65"/>
        <v>930.47786235504327</v>
      </c>
      <c r="CD81" s="60">
        <f ca="1">AVERAGE(OFFSET($CC$3,0,0,'Données projet'!$E$12+1,1))-AVERAGE(OFFSET($H$3,0,0,'Données projet'!$E$12+1,1))</f>
        <v>542.70639622812973</v>
      </c>
      <c r="CE81" s="60">
        <f t="shared" si="94"/>
        <v>294.45557293177131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-3.4106051316484809E-13</v>
      </c>
      <c r="CU81" s="18">
        <f>CT81*VLOOKUP('Données projet'!$B$13,Paramètres!$A$1:$I$89,3,0)*VLOOKUP('Données projet'!$B$13,Paramètres!$A$1:$I$89,5,0)</f>
        <v>-2.0395418687257919E-13</v>
      </c>
      <c r="CV81" s="14" t="e">
        <f t="shared" si="95"/>
        <v>#NUM!</v>
      </c>
      <c r="CW81" s="22" t="e">
        <f t="shared" si="67"/>
        <v>#NUM!</v>
      </c>
      <c r="CX81" s="60" t="e">
        <f t="shared" si="68"/>
        <v>#NUM!</v>
      </c>
      <c r="CY81" s="60">
        <f ca="1">AVERAGE(OFFSET($CX$3,0,0,'Données projet'!$E$13+1,1))-AVERAGE(OFFSET($H$3,0,0,'Données projet'!$E$13+1,1))</f>
        <v>329.68364686090933</v>
      </c>
      <c r="CZ81" s="60">
        <f t="shared" si="96"/>
        <v>302.54354650449721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21.2</v>
      </c>
      <c r="DO81" s="13">
        <f>IF('Données projet'!$A$166&gt;35,DO80+DN81-DW80,IF(A81&lt;'Données projet'!$A$166,$DL$205^A81,IF(A81='Données projet'!$A$166,'Données projet'!$B$166,DO80+DN81-DW80)))</f>
        <v>691.60000000000025</v>
      </c>
      <c r="DP81" s="18">
        <f>DO81*VLOOKUP('Données projet'!$B$14,Paramètres!$A$1:$I$89,3,0)*VLOOKUP('Données projet'!$B$14,Paramètres!$A$1:$I$89,5,0)</f>
        <v>323.66880000000015</v>
      </c>
      <c r="DQ81" s="14">
        <f t="shared" si="97"/>
        <v>76.11621164769852</v>
      </c>
      <c r="DR81" s="22">
        <f t="shared" si="70"/>
        <v>696.29222861974176</v>
      </c>
      <c r="DS81" s="60">
        <f t="shared" si="71"/>
        <v>989.62556195307502</v>
      </c>
      <c r="DT81" s="60">
        <f ca="1">AVERAGE(OFFSET($DS$3,0,0,'Données projet'!$E$14+1,1))-AVERAGE(OFFSET($H$3,0,0,'Données projet'!$E$14+1,1))</f>
        <v>399.92909819003523</v>
      </c>
      <c r="DU81" s="60">
        <f t="shared" si="98"/>
        <v>163.7053537268381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4.5999999999999996</v>
      </c>
      <c r="EJ81" s="13">
        <f>IF('Données projet'!$A$192&gt;35,EJ80+EI81-ER80,IF(A81&lt;'Données projet'!$A$192,$EG$205^A81,IF(A81='Données projet'!$A$192,'Données projet'!$B$192,EJ80+EI81-ER80)))</f>
        <v>182.79999999999998</v>
      </c>
      <c r="EK81" s="18">
        <f>EJ81*VLOOKUP('Données projet'!$B$15,Paramètres!$A$1:$I$89,3,0)*VLOOKUP('Données projet'!$B$15,Paramètres!$A$1:$I$89,5,0)</f>
        <v>185.35919999999999</v>
      </c>
      <c r="EL81" s="14">
        <f t="shared" si="99"/>
        <v>46.512465899126433</v>
      </c>
      <c r="EM81" s="22">
        <f t="shared" si="73"/>
        <v>403.84315144097854</v>
      </c>
      <c r="EN81" s="60">
        <f t="shared" si="74"/>
        <v>697.1764847743118</v>
      </c>
      <c r="EO81" s="60">
        <f ca="1">AVERAGE(OFFSET($EN$3,0,0,'Données projet'!$E$15+1,1))-AVERAGE(OFFSET($H$3,0,0,'Données projet'!$E$15+1,1))</f>
        <v>360.49030729679129</v>
      </c>
      <c r="EP81" s="60">
        <f t="shared" si="100"/>
        <v>159.6134369231965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2.2799999999999954</v>
      </c>
      <c r="FE81" s="13">
        <f>IF('Données projet'!$A$218&gt;35,FE80+FD81-FM80,IF(A81&lt;'Données projet'!$A$218,$FB$205^A81,IF(A81='Données projet'!$A$218,'Données projet'!$B$218,FE80+FD81-FM80)))</f>
        <v>228.34000000000015</v>
      </c>
      <c r="FF81" s="18">
        <f>FE81*VLOOKUP('Données projet'!$B$16,Paramètres!$A$1:$I$89,3,0)*VLOOKUP('Données projet'!$B$16,Paramètres!$A$1:$I$89,5,0)</f>
        <v>199.47782400000014</v>
      </c>
      <c r="FG81" s="14">
        <f t="shared" si="101"/>
        <v>49.629391790392425</v>
      </c>
      <c r="FH81" s="22">
        <f t="shared" si="76"/>
        <v>433.86173416826705</v>
      </c>
      <c r="FI81" s="60">
        <f t="shared" si="77"/>
        <v>727.19506750160031</v>
      </c>
      <c r="FJ81" s="60">
        <f ca="1">AVERAGE(OFFSET($FI$3,0,0,'Données projet'!$E$16+1,1))-AVERAGE(OFFSET($H$3,0,0,'Données projet'!$E$16+1,1))</f>
        <v>274.38315511766132</v>
      </c>
      <c r="FK81" s="60">
        <f t="shared" si="102"/>
        <v>255.96663040027175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3.4615384615384586</v>
      </c>
      <c r="FZ81" s="13">
        <f>IF('Données projet'!$A$244&gt;35,FZ80+FY81-GH80,IF(A81&lt;'Données projet'!$A$244,$FW$205^A81,IF(A81='Données projet'!$A$244,'Données projet'!$B$244,FZ80+FY81-GH80)))</f>
        <v>169.35897435897419</v>
      </c>
      <c r="GA81" s="18">
        <f>FZ81*VLOOKUP('Données projet'!$B$17,Paramètres!$A$1:$I$89,3,0)*VLOOKUP('Données projet'!$B$17,Paramètres!$A$1:$I$89,5,0)</f>
        <v>161.16199999999984</v>
      </c>
      <c r="GB81" s="14">
        <f t="shared" si="103"/>
        <v>41.104497267940978</v>
      </c>
      <c r="GC81" s="22">
        <f t="shared" si="79"/>
        <v>352.28081607499689</v>
      </c>
      <c r="GD81" s="60">
        <f t="shared" si="80"/>
        <v>645.61414940833015</v>
      </c>
      <c r="GE81" s="60">
        <f ca="1">AVERAGE(OFFSET($GD$3,0,0,'Données projet'!$E$17+1,1))-AVERAGE(OFFSET($H$3,0,0,'Données projet'!$E$17+1,1))</f>
        <v>302.15505558308411</v>
      </c>
      <c r="GF81" s="60">
        <f t="shared" si="104"/>
        <v>197.15142751137051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904.00793683500501</v>
      </c>
      <c r="S82" s="60">
        <f ca="1">AVERAGE(OFFSET($R$3,0,0,'Données projet'!$E$9+1,1))-AVERAGE(OFFSET($H$3,0,0,'Données projet'!$E$9+1,1))</f>
        <v>510.5342913385627</v>
      </c>
      <c r="T82" s="60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4.4337866711430253E-14</v>
      </c>
      <c r="AK82" s="14">
        <f t="shared" si="89"/>
        <v>7.3222115536967035E-13</v>
      </c>
      <c r="AL82" s="22">
        <f t="shared" si="58"/>
        <v>1.3525069634579169E-12</v>
      </c>
      <c r="AM82" s="60">
        <f t="shared" si="59"/>
        <v>293.33333333333468</v>
      </c>
      <c r="AN82" s="60">
        <f ca="1">AVERAGE(OFFSET($AM$3,0,0,'Données projet'!$E$10+1,1))-AVERAGE(OFFSET($H$3,0,0,'Données projet'!$E$10+1,1))</f>
        <v>289.19475369871481</v>
      </c>
      <c r="AO82" s="60">
        <f t="shared" si="90"/>
        <v>283.48738729114024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3.5897435897435854</v>
      </c>
      <c r="BD82" s="13">
        <f>IF('Données projet'!$A$88&gt;35,BD81+BC82-BL81,IF(A82&lt;'Données projet'!$A$88,$BA$205^A82,IF(A82='Données projet'!$A$88,'Données projet'!$B$88,BD81+BC82-BL81)))</f>
        <v>201.53846153846163</v>
      </c>
      <c r="BE82" s="14">
        <f>BD82*VLOOKUP('Données projet'!$B$11,Paramètres!$A$1:$I$89,3,0)*VLOOKUP('Données projet'!$B$11,Paramètres!$A$1:$I$89,5,0)</f>
        <v>135.19200000000006</v>
      </c>
      <c r="BF82" s="14">
        <f t="shared" si="91"/>
        <v>35.193330034551074</v>
      </c>
      <c r="BG82" s="22">
        <f t="shared" si="61"/>
        <v>296.75444981017654</v>
      </c>
      <c r="BH82" s="60">
        <f t="shared" si="62"/>
        <v>590.0877831435098</v>
      </c>
      <c r="BI82" s="60">
        <f ca="1">AVERAGE(OFFSET($BH$3,0,0,'Données projet'!$E$11+1,1))-AVERAGE(OFFSET($H$3,0,0,'Données projet'!$E$11+1,1))</f>
        <v>243.09463198616982</v>
      </c>
      <c r="BJ82" s="60">
        <f t="shared" si="92"/>
        <v>171.50445439470928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0">
        <f t="shared" si="65"/>
        <v>945.15012741521991</v>
      </c>
      <c r="CD82" s="60">
        <f ca="1">AVERAGE(OFFSET($CC$3,0,0,'Données projet'!$E$12+1,1))-AVERAGE(OFFSET($H$3,0,0,'Données projet'!$E$12+1,1))</f>
        <v>542.70639622812973</v>
      </c>
      <c r="CE82" s="60">
        <f t="shared" si="94"/>
        <v>294.45557293177131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-3.4106051316484809E-13</v>
      </c>
      <c r="CU82" s="18">
        <f>CT82*VLOOKUP('Données projet'!$B$13,Paramètres!$A$1:$I$89,3,0)*VLOOKUP('Données projet'!$B$13,Paramètres!$A$1:$I$89,5,0)</f>
        <v>-2.0395418687257919E-13</v>
      </c>
      <c r="CV82" s="14" t="e">
        <f t="shared" si="95"/>
        <v>#NUM!</v>
      </c>
      <c r="CW82" s="22" t="e">
        <f t="shared" si="67"/>
        <v>#NUM!</v>
      </c>
      <c r="CX82" s="60" t="e">
        <f t="shared" si="68"/>
        <v>#NUM!</v>
      </c>
      <c r="CY82" s="60">
        <f ca="1">AVERAGE(OFFSET($CX$3,0,0,'Données projet'!$E$13+1,1))-AVERAGE(OFFSET($H$3,0,0,'Données projet'!$E$13+1,1))</f>
        <v>329.68364686090933</v>
      </c>
      <c r="CZ82" s="60">
        <f t="shared" si="96"/>
        <v>302.54354650449721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21.2</v>
      </c>
      <c r="DO82" s="13">
        <f>IF('Données projet'!$A$166&gt;35,DO81+DN82-DW81,IF(A82&lt;'Données projet'!$A$166,$DL$205^A82,IF(A82='Données projet'!$A$166,'Données projet'!$B$166,DO81+DN82-DW81)))</f>
        <v>712.8000000000003</v>
      </c>
      <c r="DP82" s="18">
        <f>DO82*VLOOKUP('Données projet'!$B$14,Paramètres!$A$1:$I$89,3,0)*VLOOKUP('Données projet'!$B$14,Paramètres!$A$1:$I$89,5,0)</f>
        <v>333.59040000000016</v>
      </c>
      <c r="DQ82" s="14">
        <f t="shared" si="97"/>
        <v>78.174219238300594</v>
      </c>
      <c r="DR82" s="22">
        <f t="shared" si="70"/>
        <v>717.15671184004043</v>
      </c>
      <c r="DS82" s="60">
        <f t="shared" si="71"/>
        <v>1010.4900451733738</v>
      </c>
      <c r="DT82" s="60">
        <f ca="1">AVERAGE(OFFSET($DS$3,0,0,'Données projet'!$E$14+1,1))-AVERAGE(OFFSET($H$3,0,0,'Données projet'!$E$14+1,1))</f>
        <v>399.92909819003523</v>
      </c>
      <c r="DU82" s="60">
        <f t="shared" si="98"/>
        <v>163.7053537268381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4.5999999999999996</v>
      </c>
      <c r="EJ82" s="13">
        <f>IF('Données projet'!$A$192&gt;35,EJ81+EI82-ER81,IF(A82&lt;'Données projet'!$A$192,$EG$205^A82,IF(A82='Données projet'!$A$192,'Données projet'!$B$192,EJ81+EI82-ER81)))</f>
        <v>187.39999999999998</v>
      </c>
      <c r="EK82" s="18">
        <f>EJ82*VLOOKUP('Données projet'!$B$15,Paramètres!$A$1:$I$89,3,0)*VLOOKUP('Données projet'!$B$15,Paramètres!$A$1:$I$89,5,0)</f>
        <v>190.02359999999999</v>
      </c>
      <c r="EL82" s="14">
        <f t="shared" si="99"/>
        <v>47.545170438433438</v>
      </c>
      <c r="EM82" s="22">
        <f t="shared" si="73"/>
        <v>413.76560851360483</v>
      </c>
      <c r="EN82" s="60">
        <f t="shared" si="74"/>
        <v>707.09894184693815</v>
      </c>
      <c r="EO82" s="60">
        <f ca="1">AVERAGE(OFFSET($EN$3,0,0,'Données projet'!$E$15+1,1))-AVERAGE(OFFSET($H$3,0,0,'Données projet'!$E$15+1,1))</f>
        <v>360.49030729679129</v>
      </c>
      <c r="EP82" s="60">
        <f t="shared" si="100"/>
        <v>159.6134369231965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2.2799999999999954</v>
      </c>
      <c r="FE82" s="13">
        <f>IF('Données projet'!$A$218&gt;35,FE81+FD82-FM81,IF(A82&lt;'Données projet'!$A$218,$FB$205^A82,IF(A82='Données projet'!$A$218,'Données projet'!$B$218,FE81+FD82-FM81)))</f>
        <v>230.62000000000015</v>
      </c>
      <c r="FF82" s="18">
        <f>FE82*VLOOKUP('Données projet'!$B$16,Paramètres!$A$1:$I$89,3,0)*VLOOKUP('Données projet'!$B$16,Paramètres!$A$1:$I$89,5,0)</f>
        <v>201.46963200000013</v>
      </c>
      <c r="FG82" s="14">
        <f t="shared" si="101"/>
        <v>50.067010607054918</v>
      </c>
      <c r="FH82" s="22">
        <f t="shared" si="76"/>
        <v>438.09298587395421</v>
      </c>
      <c r="FI82" s="60">
        <f t="shared" si="77"/>
        <v>731.42631920728752</v>
      </c>
      <c r="FJ82" s="60">
        <f ca="1">AVERAGE(OFFSET($FI$3,0,0,'Données projet'!$E$16+1,1))-AVERAGE(OFFSET($H$3,0,0,'Données projet'!$E$16+1,1))</f>
        <v>274.38315511766132</v>
      </c>
      <c r="FK82" s="60">
        <f t="shared" si="102"/>
        <v>255.96663040027175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3.4615384615384586</v>
      </c>
      <c r="FZ82" s="13">
        <f>IF('Données projet'!$A$244&gt;35,FZ81+FY82-GH81,IF(A82&lt;'Données projet'!$A$244,$FW$205^A82,IF(A82='Données projet'!$A$244,'Données projet'!$B$244,FZ81+FY82-GH81)))</f>
        <v>172.82051282051265</v>
      </c>
      <c r="GA82" s="18">
        <f>FZ82*VLOOKUP('Données projet'!$B$17,Paramètres!$A$1:$I$89,3,0)*VLOOKUP('Données projet'!$B$17,Paramètres!$A$1:$I$89,5,0)</f>
        <v>164.45599999999985</v>
      </c>
      <c r="GB82" s="14">
        <f t="shared" si="103"/>
        <v>41.845966207088495</v>
      </c>
      <c r="GC82" s="22">
        <f t="shared" si="79"/>
        <v>359.3092578106789</v>
      </c>
      <c r="GD82" s="60">
        <f t="shared" si="80"/>
        <v>652.64259114401216</v>
      </c>
      <c r="GE82" s="60">
        <f ca="1">AVERAGE(OFFSET($GD$3,0,0,'Données projet'!$E$17+1,1))-AVERAGE(OFFSET($H$3,0,0,'Données projet'!$E$17+1,1))</f>
        <v>302.15505558308411</v>
      </c>
      <c r="GF82" s="60">
        <f t="shared" si="104"/>
        <v>197.15142751137051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917.74573063083562</v>
      </c>
      <c r="S83" s="60">
        <f ca="1">AVERAGE(OFFSET($R$3,0,0,'Données projet'!$E$9+1,1))-AVERAGE(OFFSET($H$3,0,0,'Données projet'!$E$9+1,1))</f>
        <v>510.5342913385627</v>
      </c>
      <c r="T83" s="60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4.4337866711430253E-14</v>
      </c>
      <c r="AK83" s="14">
        <f t="shared" si="89"/>
        <v>7.3222115536967035E-13</v>
      </c>
      <c r="AL83" s="22">
        <f t="shared" si="58"/>
        <v>1.3525069634579169E-12</v>
      </c>
      <c r="AM83" s="60">
        <f t="shared" si="59"/>
        <v>293.33333333333468</v>
      </c>
      <c r="AN83" s="60">
        <f ca="1">AVERAGE(OFFSET($AM$3,0,0,'Données projet'!$E$10+1,1))-AVERAGE(OFFSET($H$3,0,0,'Données projet'!$E$10+1,1))</f>
        <v>289.19475369871481</v>
      </c>
      <c r="AO83" s="60">
        <f t="shared" si="90"/>
        <v>283.48738729114024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205.12820512820511</v>
      </c>
      <c r="BB83" s="13">
        <f>VLOOKUP(A83,'Données projet'!$A$87:$I$107,9,0)</f>
        <v>3.5897435897435854</v>
      </c>
      <c r="BC83" s="13">
        <f t="array" ref="BC83">INDEX(BB:BB,MIN(IF(ISNUMBER(BB83:BB279),ROW(BB83:BB279),"")))</f>
        <v>3.5897435897435854</v>
      </c>
      <c r="BD83" s="13">
        <f>IF('Données projet'!$A$88&gt;35,BD82+BC83-BL82,IF(A83&lt;'Données projet'!$A$88,$BA$205^A83,IF(A83='Données projet'!$A$88,'Données projet'!$B$88,BD82+BC83-BL82)))</f>
        <v>205.12820512820522</v>
      </c>
      <c r="BE83" s="14">
        <f>BD83*VLOOKUP('Données projet'!$B$11,Paramètres!$A$1:$I$89,3,0)*VLOOKUP('Données projet'!$B$11,Paramètres!$A$1:$I$89,5,0)</f>
        <v>137.60000000000008</v>
      </c>
      <c r="BF83" s="14">
        <f t="shared" si="91"/>
        <v>35.746647115800641</v>
      </c>
      <c r="BG83" s="22">
        <f t="shared" si="61"/>
        <v>301.91207706001956</v>
      </c>
      <c r="BH83" s="60">
        <f t="shared" si="62"/>
        <v>595.24541039335281</v>
      </c>
      <c r="BI83" s="60">
        <f ca="1">AVERAGE(OFFSET($BH$3,0,0,'Données projet'!$E$11+1,1))-AVERAGE(OFFSET($H$3,0,0,'Données projet'!$E$11+1,1))</f>
        <v>243.09463198616982</v>
      </c>
      <c r="BJ83" s="60">
        <f t="shared" si="92"/>
        <v>171.50445439470928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0">
        <f t="shared" si="65"/>
        <v>959.81558599657797</v>
      </c>
      <c r="CD83" s="60">
        <f ca="1">AVERAGE(OFFSET($CC$3,0,0,'Données projet'!$E$12+1,1))-AVERAGE(OFFSET($H$3,0,0,'Données projet'!$E$12+1,1))</f>
        <v>542.70639622812973</v>
      </c>
      <c r="CE83" s="60">
        <f t="shared" si="94"/>
        <v>294.45557293177131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-3.4106051316484809E-13</v>
      </c>
      <c r="CU83" s="18">
        <f>CT83*VLOOKUP('Données projet'!$B$13,Paramètres!$A$1:$I$89,3,0)*VLOOKUP('Données projet'!$B$13,Paramètres!$A$1:$I$89,5,0)</f>
        <v>-2.0395418687257919E-13</v>
      </c>
      <c r="CV83" s="14" t="e">
        <f t="shared" si="95"/>
        <v>#NUM!</v>
      </c>
      <c r="CW83" s="22" t="e">
        <f t="shared" si="67"/>
        <v>#NUM!</v>
      </c>
      <c r="CX83" s="60" t="e">
        <f t="shared" si="68"/>
        <v>#NUM!</v>
      </c>
      <c r="CY83" s="60">
        <f ca="1">AVERAGE(OFFSET($CX$3,0,0,'Données projet'!$E$13+1,1))-AVERAGE(OFFSET($H$3,0,0,'Données projet'!$E$13+1,1))</f>
        <v>329.68364686090933</v>
      </c>
      <c r="CZ83" s="60">
        <f t="shared" si="96"/>
        <v>302.54354650449721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734</v>
      </c>
      <c r="DM83" s="13">
        <f>VLOOKUP(A83,'Données projet'!$A$165:$I$185,9,0)</f>
        <v>21.2</v>
      </c>
      <c r="DN83" s="13">
        <f t="array" ref="DN83">INDEX(DM:DM,MIN(IF(ISNUMBER(DM83:DM279),ROW(DM83:DM279),"")))</f>
        <v>21.2</v>
      </c>
      <c r="DO83" s="13">
        <f>IF('Données projet'!$A$166&gt;35,DO82+DN83-DW82,IF(A83&lt;'Données projet'!$A$166,$DL$205^A83,IF(A83='Données projet'!$A$166,'Données projet'!$B$166,DO82+DN83-DW82)))</f>
        <v>734.00000000000034</v>
      </c>
      <c r="DP83" s="18">
        <f>DO83*VLOOKUP('Données projet'!$B$14,Paramètres!$A$1:$I$89,3,0)*VLOOKUP('Données projet'!$B$14,Paramètres!$A$1:$I$89,5,0)</f>
        <v>343.51200000000017</v>
      </c>
      <c r="DQ83" s="14">
        <f t="shared" si="97"/>
        <v>80.225113314048286</v>
      </c>
      <c r="DR83" s="22">
        <f t="shared" si="70"/>
        <v>738.00880568863431</v>
      </c>
      <c r="DS83" s="60">
        <f t="shared" si="71"/>
        <v>1031.3421390219676</v>
      </c>
      <c r="DT83" s="60">
        <f ca="1">AVERAGE(OFFSET($DS$3,0,0,'Données projet'!$E$14+1,1))-AVERAGE(OFFSET($H$3,0,0,'Données projet'!$E$14+1,1))</f>
        <v>399.92909819003523</v>
      </c>
      <c r="DU83" s="60">
        <f t="shared" si="98"/>
        <v>163.7053537268381</v>
      </c>
      <c r="DV83" s="16">
        <f>IF(ISNA(VLOOKUP(A83,'Données projet'!$A$165:$I$185,3,0)),0,VLOOKUP(A83,'Données projet'!$A$165:$I$185,3,0))</f>
        <v>5</v>
      </c>
      <c r="DW83" s="16">
        <f>IF(ISNA(VLOOKUP(A83,'Données projet'!$A$165:$I$185,4,0)),0,VLOOKUP(A83,'Données projet'!$A$165:$I$185,4,0))</f>
        <v>110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192</v>
      </c>
      <c r="EH83" s="13">
        <f>VLOOKUP(A83,'Données projet'!$A$191:$I$211,9,0)</f>
        <v>4.5999999999999996</v>
      </c>
      <c r="EI83" s="13">
        <f t="array" ref="EI83">INDEX(EH:EH,MIN(IF(ISNUMBER(EH83:EH279),ROW(EH83:EH279),"")))</f>
        <v>4.5999999999999996</v>
      </c>
      <c r="EJ83" s="13">
        <f>IF('Données projet'!$A$192&gt;35,EJ82+EI83-ER82,IF(A83&lt;'Données projet'!$A$192,$EG$205^A83,IF(A83='Données projet'!$A$192,'Données projet'!$B$192,EJ82+EI83-ER82)))</f>
        <v>191.99999999999997</v>
      </c>
      <c r="EK83" s="18">
        <f>EJ83*VLOOKUP('Données projet'!$B$15,Paramètres!$A$1:$I$89,3,0)*VLOOKUP('Données projet'!$B$15,Paramètres!$A$1:$I$89,5,0)</f>
        <v>194.68799999999999</v>
      </c>
      <c r="EL83" s="14">
        <f t="shared" si="99"/>
        <v>48.574928228914978</v>
      </c>
      <c r="EM83" s="22">
        <f t="shared" si="73"/>
        <v>423.68293333202695</v>
      </c>
      <c r="EN83" s="60">
        <f t="shared" si="74"/>
        <v>717.01626666536026</v>
      </c>
      <c r="EO83" s="60">
        <f ca="1">AVERAGE(OFFSET($EN$3,0,0,'Données projet'!$E$15+1,1))-AVERAGE(OFFSET($H$3,0,0,'Données projet'!$E$15+1,1))</f>
        <v>360.49030729679129</v>
      </c>
      <c r="EP83" s="60">
        <f t="shared" si="100"/>
        <v>159.6134369231965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232.89999999999998</v>
      </c>
      <c r="FC83" s="13">
        <f>VLOOKUP(A83,'Données projet'!$A$217:$I$237,9,0)</f>
        <v>2.2799999999999954</v>
      </c>
      <c r="FD83" s="13">
        <f t="array" ref="FD83">INDEX(FC:FC,MIN(IF(ISNUMBER(FC83:FC279),ROW(FC83:FC279),"")))</f>
        <v>2.2799999999999954</v>
      </c>
      <c r="FE83" s="13">
        <f>IF('Données projet'!$A$218&gt;35,FE82+FD83-FM82,IF(A83&lt;'Données projet'!$A$218,$FB$205^A83,IF(A83='Données projet'!$A$218,'Données projet'!$B$218,FE82+FD83-FM82)))</f>
        <v>232.90000000000015</v>
      </c>
      <c r="FF83" s="18">
        <f>FE83*VLOOKUP('Données projet'!$B$16,Paramètres!$A$1:$I$89,3,0)*VLOOKUP('Données projet'!$B$16,Paramètres!$A$1:$I$89,5,0)</f>
        <v>203.46144000000015</v>
      </c>
      <c r="FG83" s="14">
        <f t="shared" si="101"/>
        <v>50.504126103395784</v>
      </c>
      <c r="FH83" s="22">
        <f t="shared" si="76"/>
        <v>442.32336096341459</v>
      </c>
      <c r="FI83" s="60">
        <f t="shared" si="77"/>
        <v>735.6566942967479</v>
      </c>
      <c r="FJ83" s="60">
        <f ca="1">AVERAGE(OFFSET($FI$3,0,0,'Données projet'!$E$16+1,1))-AVERAGE(OFFSET($H$3,0,0,'Données projet'!$E$16+1,1))</f>
        <v>274.38315511766132</v>
      </c>
      <c r="FK83" s="60">
        <f t="shared" si="102"/>
        <v>255.96663040027175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232.89999999999998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176.28205128205127</v>
      </c>
      <c r="FX83" s="13">
        <f>VLOOKUP(A83,'Données projet'!$A$243:$I$263,9,0)</f>
        <v>3.4615384615384586</v>
      </c>
      <c r="FY83" s="13">
        <f t="array" ref="FY83">INDEX(FX:FX,MIN(IF(ISNUMBER(FX83:FX279),ROW(FX83:FX279),"")))</f>
        <v>3.4615384615384586</v>
      </c>
      <c r="FZ83" s="13">
        <f>IF('Données projet'!$A$244&gt;35,FZ82+FY83-GH82,IF(A83&lt;'Données projet'!$A$244,$FW$205^A83,IF(A83='Données projet'!$A$244,'Données projet'!$B$244,FZ82+FY83-GH82)))</f>
        <v>176.2820512820511</v>
      </c>
      <c r="GA83" s="18">
        <f>FZ83*VLOOKUP('Données projet'!$B$17,Paramètres!$A$1:$I$89,3,0)*VLOOKUP('Données projet'!$B$17,Paramètres!$A$1:$I$89,5,0)</f>
        <v>167.74999999999983</v>
      </c>
      <c r="GB83" s="14">
        <f t="shared" si="103"/>
        <v>42.585708337083602</v>
      </c>
      <c r="GC83" s="22">
        <f t="shared" si="79"/>
        <v>366.33469202042028</v>
      </c>
      <c r="GD83" s="60">
        <f t="shared" si="80"/>
        <v>659.66802535375359</v>
      </c>
      <c r="GE83" s="60">
        <f ca="1">AVERAGE(OFFSET($GD$3,0,0,'Données projet'!$E$17+1,1))-AVERAGE(OFFSET($H$3,0,0,'Données projet'!$E$17+1,1))</f>
        <v>302.15505558308411</v>
      </c>
      <c r="GF83" s="60">
        <f t="shared" si="104"/>
        <v>197.15142751137051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326.8</v>
      </c>
      <c r="O84" s="14">
        <f>N84*VLOOKUP('Données projet'!$B$9,Paramètres!$A$1:$I$89,3,0)*VLOOKUP('Données projet'!$B$9,Paramètres!$A$1:$I$89,5,0)</f>
        <v>295.68863999999996</v>
      </c>
      <c r="P84" s="14">
        <f t="shared" si="87"/>
        <v>70.271876780519747</v>
      </c>
      <c r="Q84" s="22">
        <f t="shared" si="54"/>
        <v>637.38123339273841</v>
      </c>
      <c r="R84" s="60">
        <f t="shared" si="55"/>
        <v>930.71456672607178</v>
      </c>
      <c r="S84" s="60">
        <f ca="1">AVERAGE(OFFSET($R$3,0,0,'Données projet'!$E$9+1,1))-AVERAGE(OFFSET($H$3,0,0,'Données projet'!$E$9+1,1))</f>
        <v>510.5342913385627</v>
      </c>
      <c r="T84" s="60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4.4337866711430253E-14</v>
      </c>
      <c r="AK84" s="14">
        <f t="shared" si="89"/>
        <v>7.3222115536967035E-13</v>
      </c>
      <c r="AL84" s="22">
        <f t="shared" si="58"/>
        <v>1.3525069634579169E-12</v>
      </c>
      <c r="AM84" s="60">
        <f t="shared" si="59"/>
        <v>293.33333333333468</v>
      </c>
      <c r="AN84" s="60">
        <f ca="1">AVERAGE(OFFSET($AM$3,0,0,'Données projet'!$E$10+1,1))-AVERAGE(OFFSET($H$3,0,0,'Données projet'!$E$10+1,1))</f>
        <v>289.19475369871481</v>
      </c>
      <c r="AO84" s="60">
        <f t="shared" si="90"/>
        <v>283.48738729114024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3.3333333333333313</v>
      </c>
      <c r="BD84" s="13">
        <f>IF('Données projet'!$A$88&gt;35,BD83+BC84-BL83,IF(A84&lt;'Données projet'!$A$88,$BA$205^A84,IF(A84='Données projet'!$A$88,'Données projet'!$B$88,BD83+BC84-BL83)))</f>
        <v>208.46153846153857</v>
      </c>
      <c r="BE84" s="14">
        <f>BD84*VLOOKUP('Données projet'!$B$11,Paramètres!$A$1:$I$89,3,0)*VLOOKUP('Données projet'!$B$11,Paramètres!$A$1:$I$89,5,0)</f>
        <v>139.83600000000007</v>
      </c>
      <c r="BF84" s="14">
        <f t="shared" si="91"/>
        <v>36.259432835432534</v>
      </c>
      <c r="BG84" s="22">
        <f t="shared" si="61"/>
        <v>306.69954552171174</v>
      </c>
      <c r="BH84" s="60">
        <f t="shared" si="62"/>
        <v>600.03287885504506</v>
      </c>
      <c r="BI84" s="60">
        <f ca="1">AVERAGE(OFFSET($BH$3,0,0,'Données projet'!$E$11+1,1))-AVERAGE(OFFSET($H$3,0,0,'Données projet'!$E$11+1,1))</f>
        <v>243.09463198616982</v>
      </c>
      <c r="BJ84" s="60">
        <f t="shared" si="92"/>
        <v>171.50445439470928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326.8</v>
      </c>
      <c r="BZ84" s="14">
        <f>BY84*VLOOKUP('Données projet'!$B$12,Paramètres!$A$1:$I$89,3,0)*VLOOKUP('Données projet'!$B$12,Paramètres!$A$1:$I$89,5,0)</f>
        <v>316.08096</v>
      </c>
      <c r="CA84" s="14">
        <f t="shared" si="93"/>
        <v>74.537337287681041</v>
      </c>
      <c r="CB84" s="22">
        <f t="shared" si="64"/>
        <v>680.32686777604454</v>
      </c>
      <c r="CC84" s="60">
        <f t="shared" si="65"/>
        <v>973.66020110937779</v>
      </c>
      <c r="CD84" s="60">
        <f ca="1">AVERAGE(OFFSET($CC$3,0,0,'Données projet'!$E$12+1,1))-AVERAGE(OFFSET($H$3,0,0,'Données projet'!$E$12+1,1))</f>
        <v>542.70639622812973</v>
      </c>
      <c r="CE84" s="60">
        <f t="shared" si="94"/>
        <v>294.45557293177131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projet'!$B$13,Paramètres!$A$1:$I$89,3,0)*VLOOKUP('Données projet'!$B$13,Paramètres!$A$1:$I$89,5,0)</f>
        <v>-2.0395418687257919E-13</v>
      </c>
      <c r="CV84" s="14" t="e">
        <f t="shared" si="95"/>
        <v>#NUM!</v>
      </c>
      <c r="CW84" s="22" t="e">
        <f t="shared" si="67"/>
        <v>#NUM!</v>
      </c>
      <c r="CX84" s="60" t="e">
        <f t="shared" si="68"/>
        <v>#NUM!</v>
      </c>
      <c r="CY84" s="60">
        <f ca="1">AVERAGE(OFFSET($CX$3,0,0,'Données projet'!$E$13+1,1))-AVERAGE(OFFSET($H$3,0,0,'Données projet'!$E$13+1,1))</f>
        <v>329.68364686090933</v>
      </c>
      <c r="CZ84" s="60">
        <f t="shared" si="96"/>
        <v>302.54354650449721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17.8</v>
      </c>
      <c r="DO84" s="13">
        <f>IF('Données projet'!$A$166&gt;35,DO83+DN84-DW83,IF(A84&lt;'Données projet'!$A$166,$DL$205^A84,IF(A84='Données projet'!$A$166,'Données projet'!$B$166,DO83+DN84-DW83)))</f>
        <v>641.8000000000003</v>
      </c>
      <c r="DP84" s="18">
        <f>DO84*VLOOKUP('Données projet'!$B$14,Paramètres!$A$1:$I$89,3,0)*VLOOKUP('Données projet'!$B$14,Paramètres!$A$1:$I$89,5,0)</f>
        <v>300.36240000000015</v>
      </c>
      <c r="DQ84" s="14">
        <f t="shared" si="97"/>
        <v>71.252431096700917</v>
      </c>
      <c r="DR84" s="22">
        <f t="shared" si="70"/>
        <v>647.22916416008775</v>
      </c>
      <c r="DS84" s="60">
        <f t="shared" si="71"/>
        <v>940.56249749342101</v>
      </c>
      <c r="DT84" s="60">
        <f ca="1">AVERAGE(OFFSET($DS$3,0,0,'Données projet'!$E$14+1,1))-AVERAGE(OFFSET($H$3,0,0,'Données projet'!$E$14+1,1))</f>
        <v>399.92909819003523</v>
      </c>
      <c r="DU84" s="60">
        <f t="shared" si="98"/>
        <v>163.7053537268381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4.4000000000000004</v>
      </c>
      <c r="EJ84" s="13">
        <f>IF('Données projet'!$A$192&gt;35,EJ83+EI84-ER83,IF(A84&lt;'Données projet'!$A$192,$EG$205^A84,IF(A84='Données projet'!$A$192,'Données projet'!$B$192,EJ83+EI84-ER83)))</f>
        <v>196.39999999999998</v>
      </c>
      <c r="EK84" s="18">
        <f>EJ84*VLOOKUP('Données projet'!$B$15,Paramètres!$A$1:$I$89,3,0)*VLOOKUP('Données projet'!$B$15,Paramètres!$A$1:$I$89,5,0)</f>
        <v>199.14959999999999</v>
      </c>
      <c r="EL84" s="14">
        <f t="shared" si="99"/>
        <v>49.557229221549441</v>
      </c>
      <c r="EM84" s="22">
        <f t="shared" si="73"/>
        <v>433.16439422753189</v>
      </c>
      <c r="EN84" s="60">
        <f t="shared" si="74"/>
        <v>726.4977275608652</v>
      </c>
      <c r="EO84" s="60">
        <f ca="1">AVERAGE(OFFSET($EN$3,0,0,'Données projet'!$E$15+1,1))-AVERAGE(OFFSET($H$3,0,0,'Données projet'!$E$15+1,1))</f>
        <v>360.49030729679129</v>
      </c>
      <c r="EP84" s="60">
        <f t="shared" si="100"/>
        <v>159.6134369231965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1.7053025658242404E-13</v>
      </c>
      <c r="FF84" s="18">
        <f>FE84*VLOOKUP('Données projet'!$B$16,Paramètres!$A$1:$I$89,3,0)*VLOOKUP('Données projet'!$B$16,Paramètres!$A$1:$I$89,5,0)</f>
        <v>1.4897523215040567E-13</v>
      </c>
      <c r="FG84" s="14">
        <f t="shared" si="101"/>
        <v>2.136562777003313E-12</v>
      </c>
      <c r="FH84" s="22">
        <f t="shared" si="76"/>
        <v>3.9806453659427267E-12</v>
      </c>
      <c r="FI84" s="60">
        <f t="shared" si="77"/>
        <v>293.33333333333729</v>
      </c>
      <c r="FJ84" s="60">
        <f ca="1">AVERAGE(OFFSET($FI$3,0,0,'Données projet'!$E$16+1,1))-AVERAGE(OFFSET($H$3,0,0,'Données projet'!$E$16+1,1))</f>
        <v>274.38315511766132</v>
      </c>
      <c r="FK84" s="60">
        <f t="shared" si="102"/>
        <v>255.96663040027175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3.2051282051282044</v>
      </c>
      <c r="FZ84" s="13">
        <f>IF('Données projet'!$A$244&gt;35,FZ83+FY84-GH83,IF(A84&lt;'Données projet'!$A$244,$FW$205^A84,IF(A84='Données projet'!$A$244,'Données projet'!$B$244,FZ83+FY84-GH83)))</f>
        <v>179.4871794871793</v>
      </c>
      <c r="GA84" s="18">
        <f>FZ84*VLOOKUP('Données projet'!$B$17,Paramètres!$A$1:$I$89,3,0)*VLOOKUP('Données projet'!$B$17,Paramètres!$A$1:$I$89,5,0)</f>
        <v>170.79999999999984</v>
      </c>
      <c r="GB84" s="14">
        <f t="shared" si="103"/>
        <v>43.26914798608847</v>
      </c>
      <c r="GC84" s="22">
        <f t="shared" si="79"/>
        <v>372.83709940910376</v>
      </c>
      <c r="GD84" s="60">
        <f t="shared" si="80"/>
        <v>666.17043274243701</v>
      </c>
      <c r="GE84" s="60">
        <f ca="1">AVERAGE(OFFSET($GD$3,0,0,'Données projet'!$E$17+1,1))-AVERAGE(OFFSET($H$3,0,0,'Données projet'!$E$17+1,1))</f>
        <v>302.15505558308411</v>
      </c>
      <c r="GF84" s="60">
        <f t="shared" si="104"/>
        <v>197.15142751137051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333.6</v>
      </c>
      <c r="O85" s="14">
        <f>N85*VLOOKUP('Données projet'!$B$9,Paramètres!$A$1:$I$89,3,0)*VLOOKUP('Données projet'!$B$9,Paramètres!$A$1:$I$89,5,0)</f>
        <v>301.84127999999998</v>
      </c>
      <c r="P85" s="14">
        <f t="shared" si="87"/>
        <v>71.562328918453616</v>
      </c>
      <c r="Q85" s="22">
        <f t="shared" si="54"/>
        <v>650.34461886630663</v>
      </c>
      <c r="R85" s="60">
        <f t="shared" si="55"/>
        <v>943.67795219964</v>
      </c>
      <c r="S85" s="60">
        <f ca="1">AVERAGE(OFFSET($R$3,0,0,'Données projet'!$E$9+1,1))-AVERAGE(OFFSET($H$3,0,0,'Données projet'!$E$9+1,1))</f>
        <v>510.5342913385627</v>
      </c>
      <c r="T85" s="60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4.4337866711430253E-14</v>
      </c>
      <c r="AK85" s="14">
        <f t="shared" si="89"/>
        <v>7.3222115536967035E-13</v>
      </c>
      <c r="AL85" s="22">
        <f t="shared" si="58"/>
        <v>1.3525069634579169E-12</v>
      </c>
      <c r="AM85" s="60">
        <f t="shared" si="59"/>
        <v>293.33333333333468</v>
      </c>
      <c r="AN85" s="60">
        <f ca="1">AVERAGE(OFFSET($AM$3,0,0,'Données projet'!$E$10+1,1))-AVERAGE(OFFSET($H$3,0,0,'Données projet'!$E$10+1,1))</f>
        <v>289.19475369871481</v>
      </c>
      <c r="AO85" s="60">
        <f t="shared" si="90"/>
        <v>283.48738729114024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3.3333333333333313</v>
      </c>
      <c r="BD85" s="13">
        <f>IF('Données projet'!$A$88&gt;35,BD84+BC85-BL84,IF(A85&lt;'Données projet'!$A$88,$BA$205^A85,IF(A85='Données projet'!$A$88,'Données projet'!$B$88,BD84+BC85-BL84)))</f>
        <v>211.79487179487191</v>
      </c>
      <c r="BE85" s="14">
        <f>BD85*VLOOKUP('Données projet'!$B$11,Paramètres!$A$1:$I$89,3,0)*VLOOKUP('Données projet'!$B$11,Paramètres!$A$1:$I$89,5,0)</f>
        <v>142.07200000000009</v>
      </c>
      <c r="BF85" s="14">
        <f t="shared" si="91"/>
        <v>36.771264974977768</v>
      </c>
      <c r="BG85" s="22">
        <f t="shared" si="61"/>
        <v>311.48535316475306</v>
      </c>
      <c r="BH85" s="60">
        <f t="shared" si="62"/>
        <v>604.81868649808644</v>
      </c>
      <c r="BI85" s="60">
        <f ca="1">AVERAGE(OFFSET($BH$3,0,0,'Données projet'!$E$11+1,1))-AVERAGE(OFFSET($H$3,0,0,'Données projet'!$E$11+1,1))</f>
        <v>243.09463198616982</v>
      </c>
      <c r="BJ85" s="60">
        <f t="shared" si="92"/>
        <v>171.50445439470928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333.6</v>
      </c>
      <c r="BZ85" s="14">
        <f>BY85*VLOOKUP('Données projet'!$B$12,Paramètres!$A$1:$I$89,3,0)*VLOOKUP('Données projet'!$B$12,Paramètres!$A$1:$I$89,5,0)</f>
        <v>322.65792000000005</v>
      </c>
      <c r="CA85" s="14">
        <f t="shared" si="93"/>
        <v>75.906119091519955</v>
      </c>
      <c r="CB85" s="22">
        <f t="shared" si="64"/>
        <v>694.1657014177307</v>
      </c>
      <c r="CC85" s="60">
        <f t="shared" si="65"/>
        <v>987.49903475106407</v>
      </c>
      <c r="CD85" s="60">
        <f ca="1">AVERAGE(OFFSET($CC$3,0,0,'Données projet'!$E$12+1,1))-AVERAGE(OFFSET($H$3,0,0,'Données projet'!$E$12+1,1))</f>
        <v>542.70639622812973</v>
      </c>
      <c r="CE85" s="60">
        <f t="shared" si="94"/>
        <v>294.45557293177131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projet'!$B$13,Paramètres!$A$1:$I$89,3,0)*VLOOKUP('Données projet'!$B$13,Paramètres!$A$1:$I$89,5,0)</f>
        <v>-2.0395418687257919E-13</v>
      </c>
      <c r="CV85" s="14" t="e">
        <f t="shared" si="95"/>
        <v>#NUM!</v>
      </c>
      <c r="CW85" s="22" t="e">
        <f t="shared" si="67"/>
        <v>#NUM!</v>
      </c>
      <c r="CX85" s="60" t="e">
        <f t="shared" si="68"/>
        <v>#NUM!</v>
      </c>
      <c r="CY85" s="60">
        <f ca="1">AVERAGE(OFFSET($CX$3,0,0,'Données projet'!$E$13+1,1))-AVERAGE(OFFSET($H$3,0,0,'Données projet'!$E$13+1,1))</f>
        <v>329.68364686090933</v>
      </c>
      <c r="CZ85" s="60">
        <f t="shared" si="96"/>
        <v>302.54354650449721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17.8</v>
      </c>
      <c r="DO85" s="13">
        <f>IF('Données projet'!$A$166&gt;35,DO84+DN85-DW84,IF(A85&lt;'Données projet'!$A$166,$DL$205^A85,IF(A85='Données projet'!$A$166,'Données projet'!$B$166,DO84+DN85-DW84)))</f>
        <v>659.60000000000025</v>
      </c>
      <c r="DP85" s="18">
        <f>DO85*VLOOKUP('Données projet'!$B$14,Paramètres!$A$1:$I$89,3,0)*VLOOKUP('Données projet'!$B$14,Paramètres!$A$1:$I$89,5,0)</f>
        <v>308.69280000000009</v>
      </c>
      <c r="DQ85" s="14">
        <f t="shared" si="97"/>
        <v>72.995767680913616</v>
      </c>
      <c r="DR85" s="22">
        <f t="shared" si="70"/>
        <v>664.77425537759143</v>
      </c>
      <c r="DS85" s="60">
        <f t="shared" si="71"/>
        <v>958.1075887109248</v>
      </c>
      <c r="DT85" s="60">
        <f ca="1">AVERAGE(OFFSET($DS$3,0,0,'Données projet'!$E$14+1,1))-AVERAGE(OFFSET($H$3,0,0,'Données projet'!$E$14+1,1))</f>
        <v>399.92909819003523</v>
      </c>
      <c r="DU85" s="60">
        <f t="shared" si="98"/>
        <v>163.7053537268381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4.4000000000000004</v>
      </c>
      <c r="EJ85" s="13">
        <f>IF('Données projet'!$A$192&gt;35,EJ84+EI85-ER84,IF(A85&lt;'Données projet'!$A$192,$EG$205^A85,IF(A85='Données projet'!$A$192,'Données projet'!$B$192,EJ84+EI85-ER84)))</f>
        <v>200.79999999999998</v>
      </c>
      <c r="EK85" s="18">
        <f>EJ85*VLOOKUP('Données projet'!$B$15,Paramètres!$A$1:$I$89,3,0)*VLOOKUP('Données projet'!$B$15,Paramètres!$A$1:$I$89,5,0)</f>
        <v>203.61119999999997</v>
      </c>
      <c r="EL85" s="14">
        <f t="shared" si="99"/>
        <v>50.536971740137822</v>
      </c>
      <c r="EM85" s="22">
        <f t="shared" si="73"/>
        <v>442.64139911407329</v>
      </c>
      <c r="EN85" s="60">
        <f t="shared" si="74"/>
        <v>735.97473244740661</v>
      </c>
      <c r="EO85" s="60">
        <f ca="1">AVERAGE(OFFSET($EN$3,0,0,'Données projet'!$E$15+1,1))-AVERAGE(OFFSET($H$3,0,0,'Données projet'!$E$15+1,1))</f>
        <v>360.49030729679129</v>
      </c>
      <c r="EP85" s="60">
        <f t="shared" si="100"/>
        <v>159.6134369231965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1.7053025658242404E-13</v>
      </c>
      <c r="FF85" s="18">
        <f>FE85*VLOOKUP('Données projet'!$B$16,Paramètres!$A$1:$I$89,3,0)*VLOOKUP('Données projet'!$B$16,Paramètres!$A$1:$I$89,5,0)</f>
        <v>1.4897523215040567E-13</v>
      </c>
      <c r="FG85" s="14">
        <f t="shared" si="101"/>
        <v>2.136562777003313E-12</v>
      </c>
      <c r="FH85" s="22">
        <f t="shared" si="76"/>
        <v>3.9806453659427267E-12</v>
      </c>
      <c r="FI85" s="60">
        <f t="shared" si="77"/>
        <v>293.33333333333729</v>
      </c>
      <c r="FJ85" s="60">
        <f ca="1">AVERAGE(OFFSET($FI$3,0,0,'Données projet'!$E$16+1,1))-AVERAGE(OFFSET($H$3,0,0,'Données projet'!$E$16+1,1))</f>
        <v>274.38315511766132</v>
      </c>
      <c r="FK85" s="60">
        <f t="shared" si="102"/>
        <v>255.96663040027175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3.2051282051282044</v>
      </c>
      <c r="FZ85" s="13">
        <f>IF('Données projet'!$A$244&gt;35,FZ84+FY85-GH84,IF(A85&lt;'Données projet'!$A$244,$FW$205^A85,IF(A85='Données projet'!$A$244,'Données projet'!$B$244,FZ84+FY85-GH84)))</f>
        <v>182.69230769230751</v>
      </c>
      <c r="GA85" s="18">
        <f>FZ85*VLOOKUP('Données projet'!$B$17,Paramètres!$A$1:$I$89,3,0)*VLOOKUP('Données projet'!$B$17,Paramètres!$A$1:$I$89,5,0)</f>
        <v>173.84999999999982</v>
      </c>
      <c r="GB85" s="14">
        <f t="shared" si="103"/>
        <v>43.951168452592761</v>
      </c>
      <c r="GC85" s="22">
        <f t="shared" si="79"/>
        <v>379.33703505493207</v>
      </c>
      <c r="GD85" s="60">
        <f t="shared" si="80"/>
        <v>672.67036838826539</v>
      </c>
      <c r="GE85" s="60">
        <f ca="1">AVERAGE(OFFSET($GD$3,0,0,'Données projet'!$E$17+1,1))-AVERAGE(OFFSET($H$3,0,0,'Données projet'!$E$17+1,1))</f>
        <v>302.15505558308411</v>
      </c>
      <c r="GF85" s="60">
        <f t="shared" si="104"/>
        <v>197.15142751137051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340.40000000000003</v>
      </c>
      <c r="O86" s="14">
        <f>N86*VLOOKUP('Données projet'!$B$9,Paramètres!$A$1:$I$89,3,0)*VLOOKUP('Données projet'!$B$9,Paramètres!$A$1:$I$89,5,0)</f>
        <v>307.99392000000006</v>
      </c>
      <c r="P86" s="14">
        <f t="shared" si="87"/>
        <v>72.849722655374123</v>
      </c>
      <c r="Q86" s="22">
        <f t="shared" si="54"/>
        <v>663.30267762477672</v>
      </c>
      <c r="R86" s="60">
        <f t="shared" si="55"/>
        <v>956.63601095811009</v>
      </c>
      <c r="S86" s="60">
        <f ca="1">AVERAGE(OFFSET($R$3,0,0,'Données projet'!$E$9+1,1))-AVERAGE(OFFSET($H$3,0,0,'Données projet'!$E$9+1,1))</f>
        <v>510.5342913385627</v>
      </c>
      <c r="T86" s="60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4.4337866711430253E-14</v>
      </c>
      <c r="AK86" s="14">
        <f t="shared" si="89"/>
        <v>7.3222115536967035E-13</v>
      </c>
      <c r="AL86" s="22">
        <f t="shared" si="58"/>
        <v>1.3525069634579169E-12</v>
      </c>
      <c r="AM86" s="60">
        <f t="shared" si="59"/>
        <v>293.33333333333468</v>
      </c>
      <c r="AN86" s="60">
        <f ca="1">AVERAGE(OFFSET($AM$3,0,0,'Données projet'!$E$10+1,1))-AVERAGE(OFFSET($H$3,0,0,'Données projet'!$E$10+1,1))</f>
        <v>289.19475369871481</v>
      </c>
      <c r="AO86" s="60">
        <f t="shared" si="90"/>
        <v>283.48738729114024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3.3333333333333313</v>
      </c>
      <c r="BD86" s="13">
        <f>IF('Données projet'!$A$88&gt;35,BD85+BC86-BL85,IF(A86&lt;'Données projet'!$A$88,$BA$205^A86,IF(A86='Données projet'!$A$88,'Données projet'!$B$88,BD85+BC86-BL85)))</f>
        <v>215.12820512820525</v>
      </c>
      <c r="BE86" s="14">
        <f>BD86*VLOOKUP('Données projet'!$B$11,Paramètres!$A$1:$I$89,3,0)*VLOOKUP('Données projet'!$B$11,Paramètres!$A$1:$I$89,5,0)</f>
        <v>144.30800000000008</v>
      </c>
      <c r="BF86" s="14">
        <f t="shared" si="91"/>
        <v>37.282160275331499</v>
      </c>
      <c r="BG86" s="22">
        <f t="shared" si="61"/>
        <v>316.2695291462025</v>
      </c>
      <c r="BH86" s="60">
        <f t="shared" si="62"/>
        <v>609.60286247953582</v>
      </c>
      <c r="BI86" s="60">
        <f ca="1">AVERAGE(OFFSET($BH$3,0,0,'Données projet'!$E$11+1,1))-AVERAGE(OFFSET($H$3,0,0,'Données projet'!$E$11+1,1))</f>
        <v>243.09463198616982</v>
      </c>
      <c r="BJ86" s="60">
        <f t="shared" si="92"/>
        <v>171.50445439470928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340.40000000000003</v>
      </c>
      <c r="BZ86" s="14">
        <f>BY86*VLOOKUP('Données projet'!$B$12,Paramètres!$A$1:$I$89,3,0)*VLOOKUP('Données projet'!$B$12,Paramètres!$A$1:$I$89,5,0)</f>
        <v>329.23488000000003</v>
      </c>
      <c r="CA86" s="14">
        <f t="shared" si="93"/>
        <v>77.271656851250015</v>
      </c>
      <c r="CB86" s="22">
        <f t="shared" si="64"/>
        <v>707.99888501592716</v>
      </c>
      <c r="CC86" s="60">
        <f t="shared" si="65"/>
        <v>1001.3322183492605</v>
      </c>
      <c r="CD86" s="60">
        <f ca="1">AVERAGE(OFFSET($CC$3,0,0,'Données projet'!$E$12+1,1))-AVERAGE(OFFSET($H$3,0,0,'Données projet'!$E$12+1,1))</f>
        <v>542.70639622812973</v>
      </c>
      <c r="CE86" s="60">
        <f t="shared" si="94"/>
        <v>294.45557293177131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projet'!$B$13,Paramètres!$A$1:$I$89,3,0)*VLOOKUP('Données projet'!$B$13,Paramètres!$A$1:$I$89,5,0)</f>
        <v>-2.0395418687257919E-13</v>
      </c>
      <c r="CV86" s="14" t="e">
        <f t="shared" si="95"/>
        <v>#NUM!</v>
      </c>
      <c r="CW86" s="22" t="e">
        <f t="shared" si="67"/>
        <v>#NUM!</v>
      </c>
      <c r="CX86" s="60" t="e">
        <f t="shared" si="68"/>
        <v>#NUM!</v>
      </c>
      <c r="CY86" s="60">
        <f ca="1">AVERAGE(OFFSET($CX$3,0,0,'Données projet'!$E$13+1,1))-AVERAGE(OFFSET($H$3,0,0,'Données projet'!$E$13+1,1))</f>
        <v>329.68364686090933</v>
      </c>
      <c r="CZ86" s="60">
        <f t="shared" si="96"/>
        <v>302.54354650449721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17.8</v>
      </c>
      <c r="DO86" s="13">
        <f>IF('Données projet'!$A$166&gt;35,DO85+DN86-DW85,IF(A86&lt;'Données projet'!$A$166,$DL$205^A86,IF(A86='Données projet'!$A$166,'Données projet'!$B$166,DO85+DN86-DW85)))</f>
        <v>677.4000000000002</v>
      </c>
      <c r="DP86" s="18">
        <f>DO86*VLOOKUP('Données projet'!$B$14,Paramètres!$A$1:$I$89,3,0)*VLOOKUP('Données projet'!$B$14,Paramètres!$A$1:$I$89,5,0)</f>
        <v>317.02320000000009</v>
      </c>
      <c r="DQ86" s="14">
        <f t="shared" si="97"/>
        <v>74.733636027657681</v>
      </c>
      <c r="DR86" s="22">
        <f t="shared" si="70"/>
        <v>682.30982274817052</v>
      </c>
      <c r="DS86" s="60">
        <f t="shared" si="71"/>
        <v>975.64315608150378</v>
      </c>
      <c r="DT86" s="60">
        <f ca="1">AVERAGE(OFFSET($DS$3,0,0,'Données projet'!$E$14+1,1))-AVERAGE(OFFSET($H$3,0,0,'Données projet'!$E$14+1,1))</f>
        <v>399.92909819003523</v>
      </c>
      <c r="DU86" s="60">
        <f t="shared" si="98"/>
        <v>163.7053537268381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4.4000000000000004</v>
      </c>
      <c r="EJ86" s="13">
        <f>IF('Données projet'!$A$192&gt;35,EJ85+EI86-ER85,IF(A86&lt;'Données projet'!$A$192,$EG$205^A86,IF(A86='Données projet'!$A$192,'Données projet'!$B$192,EJ85+EI86-ER85)))</f>
        <v>205.2</v>
      </c>
      <c r="EK86" s="18">
        <f>EJ86*VLOOKUP('Données projet'!$B$15,Paramètres!$A$1:$I$89,3,0)*VLOOKUP('Données projet'!$B$15,Paramètres!$A$1:$I$89,5,0)</f>
        <v>208.0728</v>
      </c>
      <c r="EL86" s="14">
        <f t="shared" si="99"/>
        <v>51.514218302854317</v>
      </c>
      <c r="EM86" s="22">
        <f t="shared" si="73"/>
        <v>452.11405687747123</v>
      </c>
      <c r="EN86" s="60">
        <f t="shared" si="74"/>
        <v>745.44739021080454</v>
      </c>
      <c r="EO86" s="60">
        <f ca="1">AVERAGE(OFFSET($EN$3,0,0,'Données projet'!$E$15+1,1))-AVERAGE(OFFSET($H$3,0,0,'Données projet'!$E$15+1,1))</f>
        <v>360.49030729679129</v>
      </c>
      <c r="EP86" s="60">
        <f t="shared" si="100"/>
        <v>159.6134369231965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1.7053025658242404E-13</v>
      </c>
      <c r="FF86" s="18">
        <f>FE86*VLOOKUP('Données projet'!$B$16,Paramètres!$A$1:$I$89,3,0)*VLOOKUP('Données projet'!$B$16,Paramètres!$A$1:$I$89,5,0)</f>
        <v>1.4897523215040567E-13</v>
      </c>
      <c r="FG86" s="14">
        <f t="shared" si="101"/>
        <v>2.136562777003313E-12</v>
      </c>
      <c r="FH86" s="22">
        <f t="shared" si="76"/>
        <v>3.9806453659427267E-12</v>
      </c>
      <c r="FI86" s="60">
        <f t="shared" si="77"/>
        <v>293.33333333333729</v>
      </c>
      <c r="FJ86" s="60">
        <f ca="1">AVERAGE(OFFSET($FI$3,0,0,'Données projet'!$E$16+1,1))-AVERAGE(OFFSET($H$3,0,0,'Données projet'!$E$16+1,1))</f>
        <v>274.38315511766132</v>
      </c>
      <c r="FK86" s="60">
        <f t="shared" si="102"/>
        <v>255.96663040027175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3.2051282051282044</v>
      </c>
      <c r="FZ86" s="13">
        <f>IF('Données projet'!$A$244&gt;35,FZ85+FY86-GH85,IF(A86&lt;'Données projet'!$A$244,$FW$205^A86,IF(A86='Données projet'!$A$244,'Données projet'!$B$244,FZ85+FY86-GH85)))</f>
        <v>185.89743589743571</v>
      </c>
      <c r="GA86" s="18">
        <f>FZ86*VLOOKUP('Données projet'!$B$17,Paramètres!$A$1:$I$89,3,0)*VLOOKUP('Données projet'!$B$17,Paramètres!$A$1:$I$89,5,0)</f>
        <v>176.89999999999984</v>
      </c>
      <c r="GB86" s="14">
        <f t="shared" si="103"/>
        <v>44.631797507164968</v>
      </c>
      <c r="GC86" s="22">
        <f t="shared" si="79"/>
        <v>385.8345473249787</v>
      </c>
      <c r="GD86" s="60">
        <f t="shared" si="80"/>
        <v>679.16788065831201</v>
      </c>
      <c r="GE86" s="60">
        <f ca="1">AVERAGE(OFFSET($GD$3,0,0,'Données projet'!$E$17+1,1))-AVERAGE(OFFSET($H$3,0,0,'Données projet'!$E$17+1,1))</f>
        <v>302.15505558308411</v>
      </c>
      <c r="GF86" s="60">
        <f t="shared" si="104"/>
        <v>197.15142751137051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347.20000000000005</v>
      </c>
      <c r="O87" s="14">
        <f>N87*VLOOKUP('Données projet'!$B$9,Paramètres!$A$1:$I$89,3,0)*VLOOKUP('Données projet'!$B$9,Paramètres!$A$1:$I$89,5,0)</f>
        <v>314.14656000000002</v>
      </c>
      <c r="P87" s="14">
        <f t="shared" si="87"/>
        <v>74.134126128922034</v>
      </c>
      <c r="Q87" s="22">
        <f t="shared" si="54"/>
        <v>676.25552834120583</v>
      </c>
      <c r="R87" s="60">
        <f t="shared" si="55"/>
        <v>969.5888616745392</v>
      </c>
      <c r="S87" s="60">
        <f ca="1">AVERAGE(OFFSET($R$3,0,0,'Données projet'!$E$9+1,1))-AVERAGE(OFFSET($H$3,0,0,'Données projet'!$E$9+1,1))</f>
        <v>510.5342913385627</v>
      </c>
      <c r="T87" s="60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4.4337866711430253E-14</v>
      </c>
      <c r="AK87" s="14">
        <f t="shared" si="89"/>
        <v>7.3222115536967035E-13</v>
      </c>
      <c r="AL87" s="22">
        <f t="shared" si="58"/>
        <v>1.3525069634579169E-12</v>
      </c>
      <c r="AM87" s="60">
        <f t="shared" si="59"/>
        <v>293.33333333333468</v>
      </c>
      <c r="AN87" s="60">
        <f ca="1">AVERAGE(OFFSET($AM$3,0,0,'Données projet'!$E$10+1,1))-AVERAGE(OFFSET($H$3,0,0,'Données projet'!$E$10+1,1))</f>
        <v>289.19475369871481</v>
      </c>
      <c r="AO87" s="60">
        <f t="shared" si="90"/>
        <v>283.48738729114024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3.3333333333333313</v>
      </c>
      <c r="BD87" s="13">
        <f>IF('Données projet'!$A$88&gt;35,BD86+BC87-BL86,IF(A87&lt;'Données projet'!$A$88,$BA$205^A87,IF(A87='Données projet'!$A$88,'Données projet'!$B$88,BD86+BC87-BL86)))</f>
        <v>218.46153846153859</v>
      </c>
      <c r="BE87" s="14">
        <f>BD87*VLOOKUP('Données projet'!$B$11,Paramètres!$A$1:$I$89,3,0)*VLOOKUP('Données projet'!$B$11,Paramètres!$A$1:$I$89,5,0)</f>
        <v>146.5440000000001</v>
      </c>
      <c r="BF87" s="14">
        <f t="shared" si="91"/>
        <v>37.792134928836411</v>
      </c>
      <c r="BG87" s="22">
        <f t="shared" si="61"/>
        <v>321.05210166772355</v>
      </c>
      <c r="BH87" s="60">
        <f t="shared" si="62"/>
        <v>614.38543500105686</v>
      </c>
      <c r="BI87" s="60">
        <f ca="1">AVERAGE(OFFSET($BH$3,0,0,'Données projet'!$E$11+1,1))-AVERAGE(OFFSET($H$3,0,0,'Données projet'!$E$11+1,1))</f>
        <v>243.09463198616982</v>
      </c>
      <c r="BJ87" s="60">
        <f t="shared" si="92"/>
        <v>171.50445439470928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347.20000000000005</v>
      </c>
      <c r="BZ87" s="14">
        <f>BY87*VLOOKUP('Données projet'!$B$12,Paramètres!$A$1:$I$89,3,0)*VLOOKUP('Données projet'!$B$12,Paramètres!$A$1:$I$89,5,0)</f>
        <v>335.81184000000007</v>
      </c>
      <c r="CA87" s="14">
        <f t="shared" si="93"/>
        <v>78.634022840425416</v>
      </c>
      <c r="CB87" s="22">
        <f t="shared" si="64"/>
        <v>721.82654444707441</v>
      </c>
      <c r="CC87" s="60">
        <f t="shared" si="65"/>
        <v>1015.1598777804077</v>
      </c>
      <c r="CD87" s="60">
        <f ca="1">AVERAGE(OFFSET($CC$3,0,0,'Données projet'!$E$12+1,1))-AVERAGE(OFFSET($H$3,0,0,'Données projet'!$E$12+1,1))</f>
        <v>542.70639622812973</v>
      </c>
      <c r="CE87" s="60">
        <f t="shared" si="94"/>
        <v>294.45557293177131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projet'!$B$13,Paramètres!$A$1:$I$89,3,0)*VLOOKUP('Données projet'!$B$13,Paramètres!$A$1:$I$89,5,0)</f>
        <v>-2.0395418687257919E-13</v>
      </c>
      <c r="CV87" s="14" t="e">
        <f t="shared" si="95"/>
        <v>#NUM!</v>
      </c>
      <c r="CW87" s="22" t="e">
        <f t="shared" si="67"/>
        <v>#NUM!</v>
      </c>
      <c r="CX87" s="60" t="e">
        <f t="shared" si="68"/>
        <v>#NUM!</v>
      </c>
      <c r="CY87" s="60">
        <f ca="1">AVERAGE(OFFSET($CX$3,0,0,'Données projet'!$E$13+1,1))-AVERAGE(OFFSET($H$3,0,0,'Données projet'!$E$13+1,1))</f>
        <v>329.68364686090933</v>
      </c>
      <c r="CZ87" s="60">
        <f t="shared" si="96"/>
        <v>302.54354650449721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17.8</v>
      </c>
      <c r="DO87" s="13">
        <f>IF('Données projet'!$A$166&gt;35,DO86+DN87-DW86,IF(A87&lt;'Données projet'!$A$166,$DL$205^A87,IF(A87='Données projet'!$A$166,'Données projet'!$B$166,DO86+DN87-DW86)))</f>
        <v>695.20000000000016</v>
      </c>
      <c r="DP87" s="18">
        <f>DO87*VLOOKUP('Données projet'!$B$14,Paramètres!$A$1:$I$89,3,0)*VLOOKUP('Données projet'!$B$14,Paramètres!$A$1:$I$89,5,0)</f>
        <v>325.35360000000009</v>
      </c>
      <c r="DQ87" s="14">
        <f t="shared" si="97"/>
        <v>76.466196343081592</v>
      </c>
      <c r="DR87" s="22">
        <f t="shared" si="70"/>
        <v>699.83614529753402</v>
      </c>
      <c r="DS87" s="60">
        <f t="shared" si="71"/>
        <v>993.16947863086739</v>
      </c>
      <c r="DT87" s="60">
        <f ca="1">AVERAGE(OFFSET($DS$3,0,0,'Données projet'!$E$14+1,1))-AVERAGE(OFFSET($H$3,0,0,'Données projet'!$E$14+1,1))</f>
        <v>399.92909819003523</v>
      </c>
      <c r="DU87" s="60">
        <f t="shared" si="98"/>
        <v>163.7053537268381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4.4000000000000004</v>
      </c>
      <c r="EJ87" s="13">
        <f>IF('Données projet'!$A$192&gt;35,EJ86+EI87-ER86,IF(A87&lt;'Données projet'!$A$192,$EG$205^A87,IF(A87='Données projet'!$A$192,'Données projet'!$B$192,EJ86+EI87-ER86)))</f>
        <v>209.6</v>
      </c>
      <c r="EK87" s="18">
        <f>EJ87*VLOOKUP('Données projet'!$B$15,Paramètres!$A$1:$I$89,3,0)*VLOOKUP('Données projet'!$B$15,Paramètres!$A$1:$I$89,5,0)</f>
        <v>212.53440000000003</v>
      </c>
      <c r="EL87" s="14">
        <f t="shared" si="99"/>
        <v>52.489028593627587</v>
      </c>
      <c r="EM87" s="22">
        <f t="shared" si="73"/>
        <v>461.58247146723471</v>
      </c>
      <c r="EN87" s="60">
        <f t="shared" si="74"/>
        <v>754.91580480056803</v>
      </c>
      <c r="EO87" s="60">
        <f ca="1">AVERAGE(OFFSET($EN$3,0,0,'Données projet'!$E$15+1,1))-AVERAGE(OFFSET($H$3,0,0,'Données projet'!$E$15+1,1))</f>
        <v>360.49030729679129</v>
      </c>
      <c r="EP87" s="60">
        <f t="shared" si="100"/>
        <v>159.6134369231965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1.7053025658242404E-13</v>
      </c>
      <c r="FF87" s="18">
        <f>FE87*VLOOKUP('Données projet'!$B$16,Paramètres!$A$1:$I$89,3,0)*VLOOKUP('Données projet'!$B$16,Paramètres!$A$1:$I$89,5,0)</f>
        <v>1.4897523215040567E-13</v>
      </c>
      <c r="FG87" s="14">
        <f t="shared" si="101"/>
        <v>2.136562777003313E-12</v>
      </c>
      <c r="FH87" s="22">
        <f t="shared" si="76"/>
        <v>3.9806453659427267E-12</v>
      </c>
      <c r="FI87" s="60">
        <f t="shared" si="77"/>
        <v>293.33333333333729</v>
      </c>
      <c r="FJ87" s="60">
        <f ca="1">AVERAGE(OFFSET($FI$3,0,0,'Données projet'!$E$16+1,1))-AVERAGE(OFFSET($H$3,0,0,'Données projet'!$E$16+1,1))</f>
        <v>274.38315511766132</v>
      </c>
      <c r="FK87" s="60">
        <f t="shared" si="102"/>
        <v>255.96663040027175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3.2051282051282044</v>
      </c>
      <c r="FZ87" s="13">
        <f>IF('Données projet'!$A$244&gt;35,FZ86+FY87-GH86,IF(A87&lt;'Données projet'!$A$244,$FW$205^A87,IF(A87='Données projet'!$A$244,'Données projet'!$B$244,FZ86+FY87-GH86)))</f>
        <v>189.10256410256392</v>
      </c>
      <c r="GA87" s="18">
        <f>FZ87*VLOOKUP('Données projet'!$B$17,Paramètres!$A$1:$I$89,3,0)*VLOOKUP('Données projet'!$B$17,Paramètres!$A$1:$I$89,5,0)</f>
        <v>179.94999999999982</v>
      </c>
      <c r="GB87" s="14">
        <f t="shared" si="103"/>
        <v>45.311061907901454</v>
      </c>
      <c r="GC87" s="22">
        <f t="shared" si="79"/>
        <v>392.32968282292808</v>
      </c>
      <c r="GD87" s="60">
        <f t="shared" si="80"/>
        <v>685.66301615626139</v>
      </c>
      <c r="GE87" s="60">
        <f ca="1">AVERAGE(OFFSET($GD$3,0,0,'Données projet'!$E$17+1,1))-AVERAGE(OFFSET($H$3,0,0,'Données projet'!$E$17+1,1))</f>
        <v>302.15505558308411</v>
      </c>
      <c r="GF87" s="60">
        <f t="shared" si="104"/>
        <v>197.15142751137051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projet'!$B$9,Paramètres!$A$1:$I$89,3,0)*VLOOKUP('Données projet'!$B$9,Paramètres!$A$1:$I$89,5,0)</f>
        <v>320.29920000000004</v>
      </c>
      <c r="P88" s="14">
        <f t="shared" si="87"/>
        <v>75.415604655092991</v>
      </c>
      <c r="Q88" s="22">
        <f t="shared" si="54"/>
        <v>689.203284774287</v>
      </c>
      <c r="R88" s="60">
        <f t="shared" si="55"/>
        <v>982.53661810762037</v>
      </c>
      <c r="S88" s="60">
        <f ca="1">AVERAGE(OFFSET($R$3,0,0,'Données projet'!$E$9+1,1))-AVERAGE(OFFSET($H$3,0,0,'Données projet'!$E$9+1,1))</f>
        <v>510.5342913385627</v>
      </c>
      <c r="T88" s="60">
        <f t="shared" si="88"/>
        <v>278.21741231699929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4.4337866711430253E-14</v>
      </c>
      <c r="AK88" s="14">
        <f t="shared" si="89"/>
        <v>7.3222115536967035E-13</v>
      </c>
      <c r="AL88" s="22">
        <f t="shared" si="58"/>
        <v>1.3525069634579169E-12</v>
      </c>
      <c r="AM88" s="60">
        <f t="shared" si="59"/>
        <v>293.33333333333468</v>
      </c>
      <c r="AN88" s="60">
        <f ca="1">AVERAGE(OFFSET($AM$3,0,0,'Données projet'!$E$10+1,1))-AVERAGE(OFFSET($H$3,0,0,'Données projet'!$E$10+1,1))</f>
        <v>289.19475369871481</v>
      </c>
      <c r="AO88" s="60">
        <f t="shared" si="90"/>
        <v>283.48738729114024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221.79487179487177</v>
      </c>
      <c r="BB88" s="13">
        <f>VLOOKUP(A88,'Données projet'!$A$87:$I$107,9,0)</f>
        <v>3.3333333333333313</v>
      </c>
      <c r="BC88" s="13">
        <f t="array" ref="BC88">INDEX(BB:BB,MIN(IF(ISNUMBER(BB88:BB284),ROW(BB88:BB284),"")))</f>
        <v>3.3333333333333313</v>
      </c>
      <c r="BD88" s="13">
        <f>IF('Données projet'!$A$88&gt;35,BD87+BC88-BL87,IF(A88&lt;'Données projet'!$A$88,$BA$205^A88,IF(A88='Données projet'!$A$88,'Données projet'!$B$88,BD87+BC88-BL87)))</f>
        <v>221.79487179487194</v>
      </c>
      <c r="BE88" s="14">
        <f>BD88*VLOOKUP('Données projet'!$B$11,Paramètres!$A$1:$I$89,3,0)*VLOOKUP('Données projet'!$B$11,Paramètres!$A$1:$I$89,5,0)</f>
        <v>148.78000000000009</v>
      </c>
      <c r="BF88" s="14">
        <f t="shared" si="91"/>
        <v>38.301204605347834</v>
      </c>
      <c r="BG88" s="22">
        <f t="shared" si="61"/>
        <v>325.83309802098091</v>
      </c>
      <c r="BH88" s="60">
        <f t="shared" si="62"/>
        <v>619.16643135431423</v>
      </c>
      <c r="BI88" s="60">
        <f ca="1">AVERAGE(OFFSET($BH$3,0,0,'Données projet'!$E$11+1,1))-AVERAGE(OFFSET($H$3,0,0,'Données projet'!$E$11+1,1))</f>
        <v>243.09463198616982</v>
      </c>
      <c r="BJ88" s="60">
        <f t="shared" si="92"/>
        <v>171.50445439470928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20.512820512820511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354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354.00000000000006</v>
      </c>
      <c r="BZ88" s="14">
        <f>BY88*VLOOKUP('Données projet'!$B$12,Paramètres!$A$1:$I$89,3,0)*VLOOKUP('Données projet'!$B$12,Paramètres!$A$1:$I$89,5,0)</f>
        <v>342.38880000000006</v>
      </c>
      <c r="CA88" s="14">
        <f t="shared" si="93"/>
        <v>79.993286339683536</v>
      </c>
      <c r="CB88" s="22">
        <f t="shared" si="64"/>
        <v>735.64880037494902</v>
      </c>
      <c r="CC88" s="60">
        <f t="shared" si="65"/>
        <v>1028.9821337082824</v>
      </c>
      <c r="CD88" s="60">
        <f ca="1">AVERAGE(OFFSET($CC$3,0,0,'Données projet'!$E$12+1,1))-AVERAGE(OFFSET($H$3,0,0,'Données projet'!$E$12+1,1))</f>
        <v>542.70639622812973</v>
      </c>
      <c r="CE88" s="60">
        <f t="shared" si="94"/>
        <v>294.45557293177131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56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projet'!$B$13,Paramètres!$A$1:$I$89,3,0)*VLOOKUP('Données projet'!$B$13,Paramètres!$A$1:$I$89,5,0)</f>
        <v>-2.0395418687257919E-13</v>
      </c>
      <c r="CV88" s="14" t="e">
        <f t="shared" si="95"/>
        <v>#NUM!</v>
      </c>
      <c r="CW88" s="22" t="e">
        <f t="shared" si="67"/>
        <v>#NUM!</v>
      </c>
      <c r="CX88" s="60" t="e">
        <f t="shared" si="68"/>
        <v>#NUM!</v>
      </c>
      <c r="CY88" s="60">
        <f ca="1">AVERAGE(OFFSET($CX$3,0,0,'Données projet'!$E$13+1,1))-AVERAGE(OFFSET($H$3,0,0,'Données projet'!$E$13+1,1))</f>
        <v>329.68364686090933</v>
      </c>
      <c r="CZ88" s="60">
        <f t="shared" si="96"/>
        <v>302.54354650449721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17.8</v>
      </c>
      <c r="DO88" s="13">
        <f>IF('Données projet'!$A$166&gt;35,DO87+DN88-DW87,IF(A88&lt;'Données projet'!$A$166,$DL$205^A88,IF(A88='Données projet'!$A$166,'Données projet'!$B$166,DO87+DN88-DW87)))</f>
        <v>713.00000000000011</v>
      </c>
      <c r="DP88" s="18">
        <f>DO88*VLOOKUP('Données projet'!$B$14,Paramètres!$A$1:$I$89,3,0)*VLOOKUP('Données projet'!$B$14,Paramètres!$A$1:$I$89,5,0)</f>
        <v>333.68400000000003</v>
      </c>
      <c r="DQ88" s="14">
        <f t="shared" si="97"/>
        <v>78.193600162051595</v>
      </c>
      <c r="DR88" s="22">
        <f t="shared" si="70"/>
        <v>717.35348694890661</v>
      </c>
      <c r="DS88" s="60">
        <f t="shared" si="71"/>
        <v>1010.68682028224</v>
      </c>
      <c r="DT88" s="60">
        <f ca="1">AVERAGE(OFFSET($DS$3,0,0,'Données projet'!$E$14+1,1))-AVERAGE(OFFSET($H$3,0,0,'Données projet'!$E$14+1,1))</f>
        <v>399.92909819003523</v>
      </c>
      <c r="DU88" s="60">
        <f t="shared" si="98"/>
        <v>163.7053537268381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214</v>
      </c>
      <c r="EH88" s="13">
        <f>VLOOKUP(A88,'Données projet'!$A$191:$I$211,9,0)</f>
        <v>4.4000000000000004</v>
      </c>
      <c r="EI88" s="13">
        <f t="array" ref="EI88">INDEX(EH:EH,MIN(IF(ISNUMBER(EH88:EH284),ROW(EH88:EH284),"")))</f>
        <v>4.4000000000000004</v>
      </c>
      <c r="EJ88" s="13">
        <f>IF('Données projet'!$A$192&gt;35,EJ87+EI88-ER87,IF(A88&lt;'Données projet'!$A$192,$EG$205^A88,IF(A88='Données projet'!$A$192,'Données projet'!$B$192,EJ87+EI88-ER87)))</f>
        <v>214</v>
      </c>
      <c r="EK88" s="18">
        <f>EJ88*VLOOKUP('Données projet'!$B$15,Paramètres!$A$1:$I$89,3,0)*VLOOKUP('Données projet'!$B$15,Paramètres!$A$1:$I$89,5,0)</f>
        <v>216.99600000000001</v>
      </c>
      <c r="EL88" s="14">
        <f t="shared" si="99"/>
        <v>53.461459647386917</v>
      </c>
      <c r="EM88" s="22">
        <f t="shared" si="73"/>
        <v>471.04674221919896</v>
      </c>
      <c r="EN88" s="60">
        <f t="shared" si="74"/>
        <v>764.38007555253228</v>
      </c>
      <c r="EO88" s="60">
        <f ca="1">AVERAGE(OFFSET($EN$3,0,0,'Données projet'!$E$15+1,1))-AVERAGE(OFFSET($H$3,0,0,'Données projet'!$E$15+1,1))</f>
        <v>360.49030729679129</v>
      </c>
      <c r="EP88" s="60">
        <f t="shared" si="100"/>
        <v>159.6134369231965</v>
      </c>
      <c r="EQ88" s="16">
        <f>IF(ISNA(VLOOKUP(A88,'Données projet'!$A$191:$I$211,3,0)),0,VLOOKUP(A88,'Données projet'!$A$191:$I$211,3,0))</f>
        <v>6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1.7053025658242404E-13</v>
      </c>
      <c r="FF88" s="18">
        <f>FE88*VLOOKUP('Données projet'!$B$16,Paramètres!$A$1:$I$89,3,0)*VLOOKUP('Données projet'!$B$16,Paramètres!$A$1:$I$89,5,0)</f>
        <v>1.4897523215040567E-13</v>
      </c>
      <c r="FG88" s="14">
        <f t="shared" si="101"/>
        <v>2.136562777003313E-12</v>
      </c>
      <c r="FH88" s="22">
        <f t="shared" si="76"/>
        <v>3.9806453659427267E-12</v>
      </c>
      <c r="FI88" s="60">
        <f t="shared" si="77"/>
        <v>293.33333333333729</v>
      </c>
      <c r="FJ88" s="60">
        <f ca="1">AVERAGE(OFFSET($FI$3,0,0,'Données projet'!$E$16+1,1))-AVERAGE(OFFSET($H$3,0,0,'Données projet'!$E$16+1,1))</f>
        <v>274.38315511766132</v>
      </c>
      <c r="FK88" s="60">
        <f t="shared" si="102"/>
        <v>255.96663040027175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192.30769230769229</v>
      </c>
      <c r="FX88" s="13">
        <f>VLOOKUP(A88,'Données projet'!$A$243:$I$263,9,0)</f>
        <v>3.2051282051282044</v>
      </c>
      <c r="FY88" s="13">
        <f t="array" ref="FY88">INDEX(FX:FX,MIN(IF(ISNUMBER(FX88:FX284),ROW(FX88:FX284),"")))</f>
        <v>3.2051282051282044</v>
      </c>
      <c r="FZ88" s="13">
        <f>IF('Données projet'!$A$244&gt;35,FZ87+FY88-GH87,IF(A88&lt;'Données projet'!$A$244,$FW$205^A88,IF(A88='Données projet'!$A$244,'Données projet'!$B$244,FZ87+FY88-GH87)))</f>
        <v>192.30769230769212</v>
      </c>
      <c r="GA88" s="18">
        <f>FZ88*VLOOKUP('Données projet'!$B$17,Paramètres!$A$1:$I$89,3,0)*VLOOKUP('Données projet'!$B$17,Paramètres!$A$1:$I$89,5,0)</f>
        <v>182.99999999999983</v>
      </c>
      <c r="GB88" s="14">
        <f t="shared" si="103"/>
        <v>45.988987453862549</v>
      </c>
      <c r="GC88" s="22">
        <f t="shared" si="79"/>
        <v>398.82248648214363</v>
      </c>
      <c r="GD88" s="60">
        <f t="shared" si="80"/>
        <v>692.15581981547689</v>
      </c>
      <c r="GE88" s="60">
        <f ca="1">AVERAGE(OFFSET($GD$3,0,0,'Données projet'!$E$17+1,1))-AVERAGE(OFFSET($H$3,0,0,'Données projet'!$E$17+1,1))</f>
        <v>302.15505558308411</v>
      </c>
      <c r="GF88" s="60">
        <f t="shared" si="104"/>
        <v>197.15142751137051</v>
      </c>
      <c r="GG88" s="16">
        <f>IF(ISNA(VLOOKUP(A88,'Données projet'!$A$243:$I$263,3,0)),0,VLOOKUP(A88,'Données projet'!$A$243:$I$263,3,0))</f>
        <v>7</v>
      </c>
      <c r="GH88" s="16">
        <f>IF(ISNA(VLOOKUP(A88,'Données projet'!$A$243:$I$263,4,0)),0,VLOOKUP(A88,'Données projet'!$A$243:$I$263,4,0))</f>
        <v>21.794871794871796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projet'!$B$9,Paramètres!$A$1:$I$89,3,0)*VLOOKUP('Données projet'!$B$9,Paramètres!$A$1:$I$89,5,0)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0">
        <f t="shared" si="55"/>
        <v>887.78143558630018</v>
      </c>
      <c r="S89" s="60">
        <f ca="1">AVERAGE(OFFSET($R$3,0,0,'Données projet'!$E$9+1,1))-AVERAGE(OFFSET($H$3,0,0,'Données projet'!$E$9+1,1))</f>
        <v>510.5342913385627</v>
      </c>
      <c r="T89" s="60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4.4337866711430253E-14</v>
      </c>
      <c r="AK89" s="14">
        <f t="shared" si="89"/>
        <v>7.3222115536967035E-13</v>
      </c>
      <c r="AL89" s="22">
        <f t="shared" si="58"/>
        <v>1.3525069634579169E-12</v>
      </c>
      <c r="AM89" s="60">
        <f t="shared" si="59"/>
        <v>293.33333333333468</v>
      </c>
      <c r="AN89" s="60">
        <f ca="1">AVERAGE(OFFSET($AM$3,0,0,'Données projet'!$E$10+1,1))-AVERAGE(OFFSET($H$3,0,0,'Données projet'!$E$10+1,1))</f>
        <v>289.19475369871481</v>
      </c>
      <c r="AO89" s="60">
        <f t="shared" si="90"/>
        <v>283.48738729114024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3.2051282051282044</v>
      </c>
      <c r="BD89" s="13">
        <f>IF('Données projet'!$A$88&gt;35,BD88+BC89-BL88,IF(A89&lt;'Données projet'!$A$88,$BA$205^A89,IF(A89='Données projet'!$A$88,'Données projet'!$B$88,BD88+BC89-BL88)))</f>
        <v>204.48717948717962</v>
      </c>
      <c r="BE89" s="14">
        <f>BD89*VLOOKUP('Données projet'!$B$11,Paramètres!$A$1:$I$89,3,0)*VLOOKUP('Données projet'!$B$11,Paramètres!$A$1:$I$89,5,0)</f>
        <v>137.1700000000001</v>
      </c>
      <c r="BF89" s="14">
        <f t="shared" si="91"/>
        <v>35.647923713490833</v>
      </c>
      <c r="BG89" s="22">
        <f t="shared" si="61"/>
        <v>300.99121713432999</v>
      </c>
      <c r="BH89" s="60">
        <f t="shared" si="62"/>
        <v>594.32455046766336</v>
      </c>
      <c r="BI89" s="60">
        <f ca="1">AVERAGE(OFFSET($BH$3,0,0,'Données projet'!$E$11+1,1))-AVERAGE(OFFSET($H$3,0,0,'Données projet'!$E$11+1,1))</f>
        <v>243.09463198616982</v>
      </c>
      <c r="BJ89" s="60">
        <f t="shared" si="92"/>
        <v>171.50445439470928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6.3</v>
      </c>
      <c r="BY89" s="13">
        <f>IF('Données projet'!$A$114&gt;35,BY88+BX89-CG88,IF(A89&lt;'Données projet'!$A$114,$BV$205^A89,IF(A89='Données projet'!$A$114,'Données projet'!$B$114,BY88+BX89-CG88)))</f>
        <v>304.30000000000007</v>
      </c>
      <c r="BZ89" s="14">
        <f>BY89*VLOOKUP('Données projet'!$B$12,Paramètres!$A$1:$I$89,3,0)*VLOOKUP('Données projet'!$B$12,Paramètres!$A$1:$I$89,5,0)</f>
        <v>294.31896000000012</v>
      </c>
      <c r="CA89" s="14">
        <f t="shared" si="93"/>
        <v>69.984177349369773</v>
      </c>
      <c r="CB89" s="22">
        <f t="shared" si="64"/>
        <v>634.4946308834858</v>
      </c>
      <c r="CC89" s="60">
        <f t="shared" si="65"/>
        <v>927.82796421681905</v>
      </c>
      <c r="CD89" s="60">
        <f ca="1">AVERAGE(OFFSET($CC$3,0,0,'Données projet'!$E$12+1,1))-AVERAGE(OFFSET($H$3,0,0,'Données projet'!$E$12+1,1))</f>
        <v>542.70639622812973</v>
      </c>
      <c r="CE89" s="60">
        <f t="shared" si="94"/>
        <v>294.45557293177131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projet'!$B$13,Paramètres!$A$1:$I$89,3,0)*VLOOKUP('Données projet'!$B$13,Paramètres!$A$1:$I$89,5,0)</f>
        <v>-2.0395418687257919E-13</v>
      </c>
      <c r="CV89" s="14" t="e">
        <f t="shared" si="95"/>
        <v>#NUM!</v>
      </c>
      <c r="CW89" s="22" t="e">
        <f t="shared" si="67"/>
        <v>#NUM!</v>
      </c>
      <c r="CX89" s="60" t="e">
        <f t="shared" si="68"/>
        <v>#NUM!</v>
      </c>
      <c r="CY89" s="60">
        <f ca="1">AVERAGE(OFFSET($CX$3,0,0,'Données projet'!$E$13+1,1))-AVERAGE(OFFSET($H$3,0,0,'Données projet'!$E$13+1,1))</f>
        <v>329.68364686090933</v>
      </c>
      <c r="CZ89" s="60">
        <f t="shared" si="96"/>
        <v>302.54354650449721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17.8</v>
      </c>
      <c r="DO89" s="13">
        <f>IF('Données projet'!$A$166&gt;35,DO88+DN89-DW88,IF(A89&lt;'Données projet'!$A$166,$DL$205^A89,IF(A89='Données projet'!$A$166,'Données projet'!$B$166,DO88+DN89-DW88)))</f>
        <v>730.80000000000007</v>
      </c>
      <c r="DP89" s="18">
        <f>DO89*VLOOKUP('Données projet'!$B$14,Paramètres!$A$1:$I$89,3,0)*VLOOKUP('Données projet'!$B$14,Paramètres!$A$1:$I$89,5,0)</f>
        <v>342.01440000000002</v>
      </c>
      <c r="DQ89" s="14">
        <f t="shared" si="97"/>
        <v>79.915991022086629</v>
      </c>
      <c r="DR89" s="22">
        <f t="shared" si="70"/>
        <v>734.8620976968009</v>
      </c>
      <c r="DS89" s="60">
        <f t="shared" si="71"/>
        <v>1028.1954310301342</v>
      </c>
      <c r="DT89" s="60">
        <f ca="1">AVERAGE(OFFSET($DS$3,0,0,'Données projet'!$E$14+1,1))-AVERAGE(OFFSET($H$3,0,0,'Données projet'!$E$14+1,1))</f>
        <v>399.92909819003523</v>
      </c>
      <c r="DU89" s="60">
        <f t="shared" si="98"/>
        <v>163.7053537268381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</v>
      </c>
      <c r="EJ89" s="13">
        <f>IF('Données projet'!$A$192&gt;35,EJ88+EI89-ER88,IF(A89&lt;'Données projet'!$A$192,$EG$205^A89,IF(A89='Données projet'!$A$192,'Données projet'!$B$192,EJ88+EI89-ER88)))</f>
        <v>190</v>
      </c>
      <c r="EK89" s="18">
        <f>EJ89*VLOOKUP('Données projet'!$B$15,Paramètres!$A$1:$I$89,3,0)*VLOOKUP('Données projet'!$B$15,Paramètres!$A$1:$I$89,5,0)</f>
        <v>192.66</v>
      </c>
      <c r="EL89" s="14">
        <f t="shared" si="99"/>
        <v>48.127564387788738</v>
      </c>
      <c r="EM89" s="22">
        <f t="shared" si="73"/>
        <v>419.37167464206533</v>
      </c>
      <c r="EN89" s="60">
        <f t="shared" si="74"/>
        <v>712.70500797539864</v>
      </c>
      <c r="EO89" s="60">
        <f ca="1">AVERAGE(OFFSET($EN$3,0,0,'Données projet'!$E$15+1,1))-AVERAGE(OFFSET($H$3,0,0,'Données projet'!$E$15+1,1))</f>
        <v>360.49030729679129</v>
      </c>
      <c r="EP89" s="60">
        <f t="shared" si="100"/>
        <v>159.6134369231965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1.7053025658242404E-13</v>
      </c>
      <c r="FF89" s="18">
        <f>FE89*VLOOKUP('Données projet'!$B$16,Paramètres!$A$1:$I$89,3,0)*VLOOKUP('Données projet'!$B$16,Paramètres!$A$1:$I$89,5,0)</f>
        <v>1.4897523215040567E-13</v>
      </c>
      <c r="FG89" s="14">
        <f t="shared" si="101"/>
        <v>2.136562777003313E-12</v>
      </c>
      <c r="FH89" s="22">
        <f t="shared" si="76"/>
        <v>3.9806453659427267E-12</v>
      </c>
      <c r="FI89" s="60">
        <f t="shared" si="77"/>
        <v>293.33333333333729</v>
      </c>
      <c r="FJ89" s="60">
        <f ca="1">AVERAGE(OFFSET($FI$3,0,0,'Données projet'!$E$16+1,1))-AVERAGE(OFFSET($H$3,0,0,'Données projet'!$E$16+1,1))</f>
        <v>274.38315511766132</v>
      </c>
      <c r="FK89" s="60">
        <f t="shared" si="102"/>
        <v>255.96663040027175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3.2051282051282044</v>
      </c>
      <c r="FZ89" s="13">
        <f>IF('Données projet'!$A$244&gt;35,FZ88+FY89-GH88,IF(A89&lt;'Données projet'!$A$244,$FW$205^A89,IF(A89='Données projet'!$A$244,'Données projet'!$B$244,FZ88+FY89-GH88)))</f>
        <v>173.71794871794853</v>
      </c>
      <c r="GA89" s="18">
        <f>FZ89*VLOOKUP('Données projet'!$B$17,Paramètres!$A$1:$I$89,3,0)*VLOOKUP('Données projet'!$B$17,Paramètres!$A$1:$I$89,5,0)</f>
        <v>165.30999999999983</v>
      </c>
      <c r="GB89" s="14">
        <f t="shared" si="103"/>
        <v>42.03791546317931</v>
      </c>
      <c r="GC89" s="22">
        <f t="shared" si="79"/>
        <v>361.13095276503697</v>
      </c>
      <c r="GD89" s="60">
        <f t="shared" si="80"/>
        <v>654.46428609837028</v>
      </c>
      <c r="GE89" s="60">
        <f ca="1">AVERAGE(OFFSET($GD$3,0,0,'Données projet'!$E$17+1,1))-AVERAGE(OFFSET($H$3,0,0,'Données projet'!$E$17+1,1))</f>
        <v>302.15505558308411</v>
      </c>
      <c r="GF89" s="60">
        <f t="shared" si="104"/>
        <v>197.15142751137051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projet'!$B$9,Paramètres!$A$1:$I$89,3,0)*VLOOKUP('Données projet'!$B$9,Paramètres!$A$1:$I$89,5,0)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0">
        <f t="shared" si="55"/>
        <v>899.80900533362978</v>
      </c>
      <c r="S90" s="60">
        <f ca="1">AVERAGE(OFFSET($R$3,0,0,'Données projet'!$E$9+1,1))-AVERAGE(OFFSET($H$3,0,0,'Données projet'!$E$9+1,1))</f>
        <v>510.5342913385627</v>
      </c>
      <c r="T90" s="60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4.4337866711430253E-14</v>
      </c>
      <c r="AK90" s="14">
        <f t="shared" si="89"/>
        <v>7.3222115536967035E-13</v>
      </c>
      <c r="AL90" s="22">
        <f t="shared" si="58"/>
        <v>1.3525069634579169E-12</v>
      </c>
      <c r="AM90" s="60">
        <f t="shared" si="59"/>
        <v>293.33333333333468</v>
      </c>
      <c r="AN90" s="60">
        <f ca="1">AVERAGE(OFFSET($AM$3,0,0,'Données projet'!$E$10+1,1))-AVERAGE(OFFSET($H$3,0,0,'Données projet'!$E$10+1,1))</f>
        <v>289.19475369871481</v>
      </c>
      <c r="AO90" s="60">
        <f t="shared" si="90"/>
        <v>283.48738729114024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3.2051282051282044</v>
      </c>
      <c r="BD90" s="13">
        <f>IF('Données projet'!$A$88&gt;35,BD89+BC90-BL89,IF(A90&lt;'Données projet'!$A$88,$BA$205^A90,IF(A90='Données projet'!$A$88,'Données projet'!$B$88,BD89+BC90-BL89)))</f>
        <v>207.69230769230782</v>
      </c>
      <c r="BE90" s="14">
        <f>BD90*VLOOKUP('Données projet'!$B$11,Paramètres!$A$1:$I$89,3,0)*VLOOKUP('Données projet'!$B$11,Paramètres!$A$1:$I$89,5,0)</f>
        <v>139.32000000000008</v>
      </c>
      <c r="BF90" s="14">
        <f t="shared" si="91"/>
        <v>36.141182927738022</v>
      </c>
      <c r="BG90" s="22">
        <f t="shared" si="61"/>
        <v>305.59489359914386</v>
      </c>
      <c r="BH90" s="60">
        <f t="shared" si="62"/>
        <v>598.92822693247717</v>
      </c>
      <c r="BI90" s="60">
        <f ca="1">AVERAGE(OFFSET($BH$3,0,0,'Données projet'!$E$11+1,1))-AVERAGE(OFFSET($H$3,0,0,'Données projet'!$E$11+1,1))</f>
        <v>243.09463198616982</v>
      </c>
      <c r="BJ90" s="60">
        <f t="shared" si="92"/>
        <v>171.50445439470928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6.3</v>
      </c>
      <c r="BY90" s="13">
        <f>IF('Données projet'!$A$114&gt;35,BY89+BX90-CG89,IF(A90&lt;'Données projet'!$A$114,$BV$205^A90,IF(A90='Données projet'!$A$114,'Données projet'!$B$114,BY89+BX90-CG89)))</f>
        <v>310.60000000000008</v>
      </c>
      <c r="BZ90" s="14">
        <f>BY90*VLOOKUP('Données projet'!$B$12,Paramètres!$A$1:$I$89,3,0)*VLOOKUP('Données projet'!$B$12,Paramètres!$A$1:$I$89,5,0)</f>
        <v>300.41232000000008</v>
      </c>
      <c r="CA90" s="14">
        <f t="shared" si="93"/>
        <v>71.262894674416671</v>
      </c>
      <c r="CB90" s="22">
        <f t="shared" si="64"/>
        <v>647.33433222460906</v>
      </c>
      <c r="CC90" s="60">
        <f t="shared" si="65"/>
        <v>940.66766555794243</v>
      </c>
      <c r="CD90" s="60">
        <f ca="1">AVERAGE(OFFSET($CC$3,0,0,'Données projet'!$E$12+1,1))-AVERAGE(OFFSET($H$3,0,0,'Données projet'!$E$12+1,1))</f>
        <v>542.70639622812973</v>
      </c>
      <c r="CE90" s="60">
        <f t="shared" si="94"/>
        <v>294.45557293177131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projet'!$B$13,Paramètres!$A$1:$I$89,3,0)*VLOOKUP('Données projet'!$B$13,Paramètres!$A$1:$I$89,5,0)</f>
        <v>-2.0395418687257919E-13</v>
      </c>
      <c r="CV90" s="14" t="e">
        <f t="shared" si="95"/>
        <v>#NUM!</v>
      </c>
      <c r="CW90" s="22" t="e">
        <f t="shared" si="67"/>
        <v>#NUM!</v>
      </c>
      <c r="CX90" s="60" t="e">
        <f t="shared" si="68"/>
        <v>#NUM!</v>
      </c>
      <c r="CY90" s="60">
        <f ca="1">AVERAGE(OFFSET($CX$3,0,0,'Données projet'!$E$13+1,1))-AVERAGE(OFFSET($H$3,0,0,'Données projet'!$E$13+1,1))</f>
        <v>329.68364686090933</v>
      </c>
      <c r="CZ90" s="60">
        <f t="shared" si="96"/>
        <v>302.54354650449721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17.8</v>
      </c>
      <c r="DO90" s="13">
        <f>IF('Données projet'!$A$166&gt;35,DO89+DN90-DW89,IF(A90&lt;'Données projet'!$A$166,$DL$205^A90,IF(A90='Données projet'!$A$166,'Données projet'!$B$166,DO89+DN90-DW89)))</f>
        <v>748.6</v>
      </c>
      <c r="DP90" s="18">
        <f>DO90*VLOOKUP('Données projet'!$B$14,Paramètres!$A$1:$I$89,3,0)*VLOOKUP('Données projet'!$B$14,Paramètres!$A$1:$I$89,5,0)</f>
        <v>350.34479999999996</v>
      </c>
      <c r="DQ90" s="14">
        <f t="shared" si="97"/>
        <v>81.633505069784817</v>
      </c>
      <c r="DR90" s="22">
        <f t="shared" si="70"/>
        <v>752.36221466320842</v>
      </c>
      <c r="DS90" s="60">
        <f t="shared" si="71"/>
        <v>1045.6955479965418</v>
      </c>
      <c r="DT90" s="60">
        <f ca="1">AVERAGE(OFFSET($DS$3,0,0,'Données projet'!$E$14+1,1))-AVERAGE(OFFSET($H$3,0,0,'Données projet'!$E$14+1,1))</f>
        <v>399.92909819003523</v>
      </c>
      <c r="DU90" s="60">
        <f t="shared" si="98"/>
        <v>163.7053537268381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</v>
      </c>
      <c r="EJ90" s="13">
        <f>IF('Données projet'!$A$192&gt;35,EJ89+EI90-ER89,IF(A90&lt;'Données projet'!$A$192,$EG$205^A90,IF(A90='Données projet'!$A$192,'Données projet'!$B$192,EJ89+EI90-ER89)))</f>
        <v>194</v>
      </c>
      <c r="EK90" s="18">
        <f>EJ90*VLOOKUP('Données projet'!$B$15,Paramètres!$A$1:$I$89,3,0)*VLOOKUP('Données projet'!$B$15,Paramètres!$A$1:$I$89,5,0)</f>
        <v>196.71600000000001</v>
      </c>
      <c r="EL90" s="14">
        <f t="shared" si="99"/>
        <v>49.021749959730009</v>
      </c>
      <c r="EM90" s="22">
        <f t="shared" si="73"/>
        <v>427.99324784652981</v>
      </c>
      <c r="EN90" s="60">
        <f t="shared" si="74"/>
        <v>721.32658117986307</v>
      </c>
      <c r="EO90" s="60">
        <f ca="1">AVERAGE(OFFSET($EN$3,0,0,'Données projet'!$E$15+1,1))-AVERAGE(OFFSET($H$3,0,0,'Données projet'!$E$15+1,1))</f>
        <v>360.49030729679129</v>
      </c>
      <c r="EP90" s="60">
        <f t="shared" si="100"/>
        <v>159.6134369231965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1.7053025658242404E-13</v>
      </c>
      <c r="FF90" s="18">
        <f>FE90*VLOOKUP('Données projet'!$B$16,Paramètres!$A$1:$I$89,3,0)*VLOOKUP('Données projet'!$B$16,Paramètres!$A$1:$I$89,5,0)</f>
        <v>1.4897523215040567E-13</v>
      </c>
      <c r="FG90" s="14">
        <f t="shared" si="101"/>
        <v>2.136562777003313E-12</v>
      </c>
      <c r="FH90" s="22">
        <f t="shared" si="76"/>
        <v>3.9806453659427267E-12</v>
      </c>
      <c r="FI90" s="60">
        <f t="shared" si="77"/>
        <v>293.33333333333729</v>
      </c>
      <c r="FJ90" s="60">
        <f ca="1">AVERAGE(OFFSET($FI$3,0,0,'Données projet'!$E$16+1,1))-AVERAGE(OFFSET($H$3,0,0,'Données projet'!$E$16+1,1))</f>
        <v>274.38315511766132</v>
      </c>
      <c r="FK90" s="60">
        <f t="shared" si="102"/>
        <v>255.96663040027175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3.2051282051282044</v>
      </c>
      <c r="FZ90" s="13">
        <f>IF('Données projet'!$A$244&gt;35,FZ89+FY90-GH89,IF(A90&lt;'Données projet'!$A$244,$FW$205^A90,IF(A90='Données projet'!$A$244,'Données projet'!$B$244,FZ89+FY90-GH89)))</f>
        <v>176.92307692307674</v>
      </c>
      <c r="GA90" s="18">
        <f>FZ90*VLOOKUP('Données projet'!$B$17,Paramètres!$A$1:$I$89,3,0)*VLOOKUP('Données projet'!$B$17,Paramètres!$A$1:$I$89,5,0)</f>
        <v>168.35999999999981</v>
      </c>
      <c r="GB90" s="14">
        <f t="shared" si="103"/>
        <v>42.722511169936091</v>
      </c>
      <c r="GC90" s="22">
        <f t="shared" si="79"/>
        <v>367.63537362097173</v>
      </c>
      <c r="GD90" s="60">
        <f t="shared" si="80"/>
        <v>660.96870695430505</v>
      </c>
      <c r="GE90" s="60">
        <f ca="1">AVERAGE(OFFSET($GD$3,0,0,'Données projet'!$E$17+1,1))-AVERAGE(OFFSET($H$3,0,0,'Données projet'!$E$17+1,1))</f>
        <v>302.15505558308411</v>
      </c>
      <c r="GF90" s="60">
        <f t="shared" si="104"/>
        <v>197.15142751137051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projet'!$B$9,Paramètres!$A$1:$I$89,3,0)*VLOOKUP('Données projet'!$B$9,Paramètres!$A$1:$I$89,5,0)</f>
        <v>286.73112000000009</v>
      </c>
      <c r="P91" s="14">
        <f t="shared" si="87"/>
        <v>68.387515408373432</v>
      </c>
      <c r="Q91" s="22">
        <f t="shared" si="54"/>
        <v>618.4982900029172</v>
      </c>
      <c r="R91" s="60">
        <f t="shared" si="55"/>
        <v>911.83162333625046</v>
      </c>
      <c r="S91" s="60">
        <f ca="1">AVERAGE(OFFSET($R$3,0,0,'Données projet'!$E$9+1,1))-AVERAGE(OFFSET($H$3,0,0,'Données projet'!$E$9+1,1))</f>
        <v>510.5342913385627</v>
      </c>
      <c r="T91" s="60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4.4337866711430253E-14</v>
      </c>
      <c r="AK91" s="14">
        <f t="shared" si="89"/>
        <v>7.3222115536967035E-13</v>
      </c>
      <c r="AL91" s="22">
        <f t="shared" si="58"/>
        <v>1.3525069634579169E-12</v>
      </c>
      <c r="AM91" s="60">
        <f t="shared" si="59"/>
        <v>293.33333333333468</v>
      </c>
      <c r="AN91" s="60">
        <f ca="1">AVERAGE(OFFSET($AM$3,0,0,'Données projet'!$E$10+1,1))-AVERAGE(OFFSET($H$3,0,0,'Données projet'!$E$10+1,1))</f>
        <v>289.19475369871481</v>
      </c>
      <c r="AO91" s="60">
        <f t="shared" si="90"/>
        <v>283.48738729114024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3.2051282051282044</v>
      </c>
      <c r="BD91" s="13">
        <f>IF('Données projet'!$A$88&gt;35,BD90+BC91-BL90,IF(A91&lt;'Données projet'!$A$88,$BA$205^A91,IF(A91='Données projet'!$A$88,'Données projet'!$B$88,BD90+BC91-BL90)))</f>
        <v>210.89743589743603</v>
      </c>
      <c r="BE91" s="14">
        <f>BD91*VLOOKUP('Données projet'!$B$11,Paramètres!$A$1:$I$89,3,0)*VLOOKUP('Données projet'!$B$11,Paramètres!$A$1:$I$89,5,0)</f>
        <v>141.47000000000008</v>
      </c>
      <c r="BF91" s="14">
        <f t="shared" si="91"/>
        <v>36.63355686045216</v>
      </c>
      <c r="BG91" s="22">
        <f t="shared" si="61"/>
        <v>310.19702819862101</v>
      </c>
      <c r="BH91" s="60">
        <f t="shared" si="62"/>
        <v>603.53036153195433</v>
      </c>
      <c r="BI91" s="60">
        <f ca="1">AVERAGE(OFFSET($BH$3,0,0,'Données projet'!$E$11+1,1))-AVERAGE(OFFSET($H$3,0,0,'Données projet'!$E$11+1,1))</f>
        <v>243.09463198616982</v>
      </c>
      <c r="BJ91" s="60">
        <f t="shared" si="92"/>
        <v>171.50445439470928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6.3</v>
      </c>
      <c r="BY91" s="13">
        <f>IF('Données projet'!$A$114&gt;35,BY90+BX91-CG90,IF(A91&lt;'Données projet'!$A$114,$BV$205^A91,IF(A91='Données projet'!$A$114,'Données projet'!$B$114,BY90+BX91-CG90)))</f>
        <v>316.90000000000009</v>
      </c>
      <c r="BZ91" s="14">
        <f>BY91*VLOOKUP('Données projet'!$B$12,Paramètres!$A$1:$I$89,3,0)*VLOOKUP('Données projet'!$B$12,Paramètres!$A$1:$I$89,5,0)</f>
        <v>306.5056800000001</v>
      </c>
      <c r="CA91" s="14">
        <f t="shared" si="93"/>
        <v>72.538596317573877</v>
      </c>
      <c r="CB91" s="22">
        <f t="shared" si="64"/>
        <v>660.16878125310791</v>
      </c>
      <c r="CC91" s="60">
        <f t="shared" si="65"/>
        <v>953.50211458644117</v>
      </c>
      <c r="CD91" s="60">
        <f ca="1">AVERAGE(OFFSET($CC$3,0,0,'Données projet'!$E$12+1,1))-AVERAGE(OFFSET($H$3,0,0,'Données projet'!$E$12+1,1))</f>
        <v>542.70639622812973</v>
      </c>
      <c r="CE91" s="60">
        <f t="shared" si="94"/>
        <v>294.45557293177131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projet'!$B$13,Paramètres!$A$1:$I$89,3,0)*VLOOKUP('Données projet'!$B$13,Paramètres!$A$1:$I$89,5,0)</f>
        <v>-2.0395418687257919E-13</v>
      </c>
      <c r="CV91" s="14" t="e">
        <f t="shared" si="95"/>
        <v>#NUM!</v>
      </c>
      <c r="CW91" s="22" t="e">
        <f t="shared" si="67"/>
        <v>#NUM!</v>
      </c>
      <c r="CX91" s="60" t="e">
        <f t="shared" si="68"/>
        <v>#NUM!</v>
      </c>
      <c r="CY91" s="60">
        <f ca="1">AVERAGE(OFFSET($CX$3,0,0,'Données projet'!$E$13+1,1))-AVERAGE(OFFSET($H$3,0,0,'Données projet'!$E$13+1,1))</f>
        <v>329.68364686090933</v>
      </c>
      <c r="CZ91" s="60">
        <f t="shared" si="96"/>
        <v>302.54354650449721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17.8</v>
      </c>
      <c r="DO91" s="13">
        <f>IF('Données projet'!$A$166&gt;35,DO90+DN91-DW90,IF(A91&lt;'Données projet'!$A$166,$DL$205^A91,IF(A91='Données projet'!$A$166,'Données projet'!$B$166,DO90+DN91-DW90)))</f>
        <v>766.4</v>
      </c>
      <c r="DP91" s="18">
        <f>DO91*VLOOKUP('Données projet'!$B$14,Paramètres!$A$1:$I$89,3,0)*VLOOKUP('Données projet'!$B$14,Paramètres!$A$1:$I$89,5,0)</f>
        <v>358.67520000000002</v>
      </c>
      <c r="DQ91" s="14">
        <f t="shared" si="97"/>
        <v>83.346271607947827</v>
      </c>
      <c r="DR91" s="22">
        <f t="shared" si="70"/>
        <v>769.85406305050913</v>
      </c>
      <c r="DS91" s="60">
        <f t="shared" si="71"/>
        <v>1063.1873963838425</v>
      </c>
      <c r="DT91" s="60">
        <f ca="1">AVERAGE(OFFSET($DS$3,0,0,'Données projet'!$E$14+1,1))-AVERAGE(OFFSET($H$3,0,0,'Données projet'!$E$14+1,1))</f>
        <v>399.92909819003523</v>
      </c>
      <c r="DU91" s="60">
        <f t="shared" si="98"/>
        <v>163.7053537268381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</v>
      </c>
      <c r="EJ91" s="13">
        <f>IF('Données projet'!$A$192&gt;35,EJ90+EI91-ER90,IF(A91&lt;'Données projet'!$A$192,$EG$205^A91,IF(A91='Données projet'!$A$192,'Données projet'!$B$192,EJ90+EI91-ER90)))</f>
        <v>198</v>
      </c>
      <c r="EK91" s="18">
        <f>EJ91*VLOOKUP('Données projet'!$B$15,Paramètres!$A$1:$I$89,3,0)*VLOOKUP('Données projet'!$B$15,Paramètres!$A$1:$I$89,5,0)</f>
        <v>200.77200000000002</v>
      </c>
      <c r="EL91" s="14">
        <f t="shared" si="99"/>
        <v>49.913791898945412</v>
      </c>
      <c r="EM91" s="22">
        <f t="shared" si="73"/>
        <v>436.61108755732994</v>
      </c>
      <c r="EN91" s="60">
        <f t="shared" si="74"/>
        <v>729.9444208906632</v>
      </c>
      <c r="EO91" s="60">
        <f ca="1">AVERAGE(OFFSET($EN$3,0,0,'Données projet'!$E$15+1,1))-AVERAGE(OFFSET($H$3,0,0,'Données projet'!$E$15+1,1))</f>
        <v>360.49030729679129</v>
      </c>
      <c r="EP91" s="60">
        <f t="shared" si="100"/>
        <v>159.6134369231965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1.7053025658242404E-13</v>
      </c>
      <c r="FF91" s="18">
        <f>FE91*VLOOKUP('Données projet'!$B$16,Paramètres!$A$1:$I$89,3,0)*VLOOKUP('Données projet'!$B$16,Paramètres!$A$1:$I$89,5,0)</f>
        <v>1.4897523215040567E-13</v>
      </c>
      <c r="FG91" s="14">
        <f t="shared" si="101"/>
        <v>2.136562777003313E-12</v>
      </c>
      <c r="FH91" s="22">
        <f t="shared" si="76"/>
        <v>3.9806453659427267E-12</v>
      </c>
      <c r="FI91" s="60">
        <f t="shared" si="77"/>
        <v>293.33333333333729</v>
      </c>
      <c r="FJ91" s="60">
        <f ca="1">AVERAGE(OFFSET($FI$3,0,0,'Données projet'!$E$16+1,1))-AVERAGE(OFFSET($H$3,0,0,'Données projet'!$E$16+1,1))</f>
        <v>274.38315511766132</v>
      </c>
      <c r="FK91" s="60">
        <f t="shared" si="102"/>
        <v>255.96663040027175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3.2051282051282044</v>
      </c>
      <c r="FZ91" s="13">
        <f>IF('Données projet'!$A$244&gt;35,FZ90+FY91-GH90,IF(A91&lt;'Données projet'!$A$244,$FW$205^A91,IF(A91='Données projet'!$A$244,'Données projet'!$B$244,FZ90+FY91-GH90)))</f>
        <v>180.12820512820494</v>
      </c>
      <c r="GA91" s="18">
        <f>FZ91*VLOOKUP('Données projet'!$B$17,Paramètres!$A$1:$I$89,3,0)*VLOOKUP('Données projet'!$B$17,Paramètres!$A$1:$I$89,5,0)</f>
        <v>171.40999999999983</v>
      </c>
      <c r="GB91" s="14">
        <f t="shared" si="103"/>
        <v>43.405664710300805</v>
      </c>
      <c r="GC91" s="22">
        <f t="shared" si="79"/>
        <v>374.13728270377356</v>
      </c>
      <c r="GD91" s="60">
        <f t="shared" si="80"/>
        <v>667.47061603710688</v>
      </c>
      <c r="GE91" s="60">
        <f ca="1">AVERAGE(OFFSET($GD$3,0,0,'Données projet'!$E$17+1,1))-AVERAGE(OFFSET($H$3,0,0,'Données projet'!$E$17+1,1))</f>
        <v>302.15505558308411</v>
      </c>
      <c r="GF91" s="60">
        <f t="shared" si="104"/>
        <v>197.15142751137051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projet'!$B$9,Paramètres!$A$1:$I$89,3,0)*VLOOKUP('Données projet'!$B$9,Paramètres!$A$1:$I$89,5,0)</f>
        <v>292.4313600000001</v>
      </c>
      <c r="P92" s="14">
        <f t="shared" si="87"/>
        <v>69.587433903176986</v>
      </c>
      <c r="Q92" s="22">
        <f t="shared" si="54"/>
        <v>630.51606604803339</v>
      </c>
      <c r="R92" s="60">
        <f t="shared" si="55"/>
        <v>923.84939938136677</v>
      </c>
      <c r="S92" s="60">
        <f ca="1">AVERAGE(OFFSET($R$3,0,0,'Données projet'!$E$9+1,1))-AVERAGE(OFFSET($H$3,0,0,'Données projet'!$E$9+1,1))</f>
        <v>510.5342913385627</v>
      </c>
      <c r="T92" s="60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4.4337866711430253E-14</v>
      </c>
      <c r="AK92" s="14">
        <f t="shared" si="89"/>
        <v>7.3222115536967035E-13</v>
      </c>
      <c r="AL92" s="22">
        <f t="shared" si="58"/>
        <v>1.3525069634579169E-12</v>
      </c>
      <c r="AM92" s="60">
        <f t="shared" si="59"/>
        <v>293.33333333333468</v>
      </c>
      <c r="AN92" s="60">
        <f ca="1">AVERAGE(OFFSET($AM$3,0,0,'Données projet'!$E$10+1,1))-AVERAGE(OFFSET($H$3,0,0,'Données projet'!$E$10+1,1))</f>
        <v>289.19475369871481</v>
      </c>
      <c r="AO92" s="60">
        <f t="shared" si="90"/>
        <v>283.48738729114024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3.2051282051282044</v>
      </c>
      <c r="BD92" s="13">
        <f>IF('Données projet'!$A$88&gt;35,BD91+BC92-BL91,IF(A92&lt;'Données projet'!$A$88,$BA$205^A92,IF(A92='Données projet'!$A$88,'Données projet'!$B$88,BD91+BC92-BL91)))</f>
        <v>214.10256410256423</v>
      </c>
      <c r="BE92" s="14">
        <f>BD92*VLOOKUP('Données projet'!$B$11,Paramètres!$A$1:$I$89,3,0)*VLOOKUP('Données projet'!$B$11,Paramètres!$A$1:$I$89,5,0)</f>
        <v>143.62000000000009</v>
      </c>
      <c r="BF92" s="14">
        <f t="shared" si="91"/>
        <v>37.125060519706047</v>
      </c>
      <c r="BG92" s="22">
        <f t="shared" si="61"/>
        <v>314.79764707182147</v>
      </c>
      <c r="BH92" s="60">
        <f t="shared" si="62"/>
        <v>608.13098040515479</v>
      </c>
      <c r="BI92" s="60">
        <f ca="1">AVERAGE(OFFSET($BH$3,0,0,'Données projet'!$E$11+1,1))-AVERAGE(OFFSET($H$3,0,0,'Données projet'!$E$11+1,1))</f>
        <v>243.09463198616982</v>
      </c>
      <c r="BJ92" s="60">
        <f t="shared" si="92"/>
        <v>171.50445439470928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6.3</v>
      </c>
      <c r="BY92" s="13">
        <f>IF('Données projet'!$A$114&gt;35,BY91+BX92-CG91,IF(A92&lt;'Données projet'!$A$114,$BV$205^A92,IF(A92='Données projet'!$A$114,'Données projet'!$B$114,BY91+BX92-CG91)))</f>
        <v>323.2000000000001</v>
      </c>
      <c r="BZ92" s="14">
        <f>BY92*VLOOKUP('Données projet'!$B$12,Paramètres!$A$1:$I$89,3,0)*VLOOKUP('Données projet'!$B$12,Paramètres!$A$1:$I$89,5,0)</f>
        <v>312.59904000000012</v>
      </c>
      <c r="CA92" s="14">
        <f t="shared" si="93"/>
        <v>73.811349140787115</v>
      </c>
      <c r="CB92" s="22">
        <f t="shared" si="64"/>
        <v>672.99809442020444</v>
      </c>
      <c r="CC92" s="60">
        <f t="shared" si="65"/>
        <v>966.33142775353781</v>
      </c>
      <c r="CD92" s="60">
        <f ca="1">AVERAGE(OFFSET($CC$3,0,0,'Données projet'!$E$12+1,1))-AVERAGE(OFFSET($H$3,0,0,'Données projet'!$E$12+1,1))</f>
        <v>542.70639622812973</v>
      </c>
      <c r="CE92" s="60">
        <f t="shared" si="94"/>
        <v>294.45557293177131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projet'!$B$13,Paramètres!$A$1:$I$89,3,0)*VLOOKUP('Données projet'!$B$13,Paramètres!$A$1:$I$89,5,0)</f>
        <v>-2.0395418687257919E-13</v>
      </c>
      <c r="CV92" s="14" t="e">
        <f t="shared" si="95"/>
        <v>#NUM!</v>
      </c>
      <c r="CW92" s="22" t="e">
        <f t="shared" si="67"/>
        <v>#NUM!</v>
      </c>
      <c r="CX92" s="60" t="e">
        <f t="shared" si="68"/>
        <v>#NUM!</v>
      </c>
      <c r="CY92" s="60">
        <f ca="1">AVERAGE(OFFSET($CX$3,0,0,'Données projet'!$E$13+1,1))-AVERAGE(OFFSET($H$3,0,0,'Données projet'!$E$13+1,1))</f>
        <v>329.68364686090933</v>
      </c>
      <c r="CZ92" s="60">
        <f t="shared" si="96"/>
        <v>302.54354650449721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17.8</v>
      </c>
      <c r="DO92" s="13">
        <f>IF('Données projet'!$A$166&gt;35,DO91+DN92-DW91,IF(A92&lt;'Données projet'!$A$166,$DL$205^A92,IF(A92='Données projet'!$A$166,'Données projet'!$B$166,DO91+DN92-DW91)))</f>
        <v>784.19999999999993</v>
      </c>
      <c r="DP92" s="18">
        <f>DO92*VLOOKUP('Données projet'!$B$14,Paramètres!$A$1:$I$89,3,0)*VLOOKUP('Données projet'!$B$14,Paramètres!$A$1:$I$89,5,0)</f>
        <v>367.00559999999996</v>
      </c>
      <c r="DQ92" s="14">
        <f t="shared" si="97"/>
        <v>85.054413590443389</v>
      </c>
      <c r="DR92" s="22">
        <f t="shared" si="70"/>
        <v>787.33785700335545</v>
      </c>
      <c r="DS92" s="60">
        <f t="shared" si="71"/>
        <v>1080.6711903366888</v>
      </c>
      <c r="DT92" s="60">
        <f ca="1">AVERAGE(OFFSET($DS$3,0,0,'Données projet'!$E$14+1,1))-AVERAGE(OFFSET($H$3,0,0,'Données projet'!$E$14+1,1))</f>
        <v>399.92909819003523</v>
      </c>
      <c r="DU92" s="60">
        <f t="shared" si="98"/>
        <v>163.7053537268381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</v>
      </c>
      <c r="EJ92" s="13">
        <f>IF('Données projet'!$A$192&gt;35,EJ91+EI92-ER91,IF(A92&lt;'Données projet'!$A$192,$EG$205^A92,IF(A92='Données projet'!$A$192,'Données projet'!$B$192,EJ91+EI92-ER91)))</f>
        <v>202</v>
      </c>
      <c r="EK92" s="18">
        <f>EJ92*VLOOKUP('Données projet'!$B$15,Paramètres!$A$1:$I$89,3,0)*VLOOKUP('Données projet'!$B$15,Paramètres!$A$1:$I$89,5,0)</f>
        <v>204.82800000000003</v>
      </c>
      <c r="EL92" s="14">
        <f t="shared" si="99"/>
        <v>50.80373850176295</v>
      </c>
      <c r="EM92" s="22">
        <f t="shared" si="73"/>
        <v>445.22527789057045</v>
      </c>
      <c r="EN92" s="60">
        <f t="shared" si="74"/>
        <v>738.55861122390377</v>
      </c>
      <c r="EO92" s="60">
        <f ca="1">AVERAGE(OFFSET($EN$3,0,0,'Données projet'!$E$15+1,1))-AVERAGE(OFFSET($H$3,0,0,'Données projet'!$E$15+1,1))</f>
        <v>360.49030729679129</v>
      </c>
      <c r="EP92" s="60">
        <f t="shared" si="100"/>
        <v>159.6134369231965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1.7053025658242404E-13</v>
      </c>
      <c r="FF92" s="18">
        <f>FE92*VLOOKUP('Données projet'!$B$16,Paramètres!$A$1:$I$89,3,0)*VLOOKUP('Données projet'!$B$16,Paramètres!$A$1:$I$89,5,0)</f>
        <v>1.4897523215040567E-13</v>
      </c>
      <c r="FG92" s="14">
        <f t="shared" si="101"/>
        <v>2.136562777003313E-12</v>
      </c>
      <c r="FH92" s="22">
        <f t="shared" si="76"/>
        <v>3.9806453659427267E-12</v>
      </c>
      <c r="FI92" s="60">
        <f t="shared" si="77"/>
        <v>293.33333333333729</v>
      </c>
      <c r="FJ92" s="60">
        <f ca="1">AVERAGE(OFFSET($FI$3,0,0,'Données projet'!$E$16+1,1))-AVERAGE(OFFSET($H$3,0,0,'Données projet'!$E$16+1,1))</f>
        <v>274.38315511766132</v>
      </c>
      <c r="FK92" s="60">
        <f t="shared" si="102"/>
        <v>255.96663040027175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3.2051282051282044</v>
      </c>
      <c r="FZ92" s="13">
        <f>IF('Données projet'!$A$244&gt;35,FZ91+FY92-GH91,IF(A92&lt;'Données projet'!$A$244,$FW$205^A92,IF(A92='Données projet'!$A$244,'Données projet'!$B$244,FZ91+FY92-GH91)))</f>
        <v>183.33333333333314</v>
      </c>
      <c r="GA92" s="18">
        <f>FZ92*VLOOKUP('Données projet'!$B$17,Paramètres!$A$1:$I$89,3,0)*VLOOKUP('Données projet'!$B$17,Paramètres!$A$1:$I$89,5,0)</f>
        <v>174.45999999999981</v>
      </c>
      <c r="GB92" s="14">
        <f t="shared" si="103"/>
        <v>44.087404705972986</v>
      </c>
      <c r="GC92" s="22">
        <f t="shared" si="79"/>
        <v>380.63672986290254</v>
      </c>
      <c r="GD92" s="60">
        <f t="shared" si="80"/>
        <v>673.97006319623586</v>
      </c>
      <c r="GE92" s="60">
        <f ca="1">AVERAGE(OFFSET($GD$3,0,0,'Données projet'!$E$17+1,1))-AVERAGE(OFFSET($H$3,0,0,'Données projet'!$E$17+1,1))</f>
        <v>302.15505558308411</v>
      </c>
      <c r="GF92" s="60">
        <f t="shared" si="104"/>
        <v>197.15142751137051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projet'!$B$9,Paramètres!$A$1:$I$89,3,0)*VLOOKUP('Données projet'!$B$9,Paramètres!$A$1:$I$89,5,0)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0">
        <f t="shared" si="55"/>
        <v>935.86243873128842</v>
      </c>
      <c r="S93" s="60">
        <f ca="1">AVERAGE(OFFSET($R$3,0,0,'Données projet'!$E$9+1,1))-AVERAGE(OFFSET($H$3,0,0,'Données projet'!$E$9+1,1))</f>
        <v>510.5342913385627</v>
      </c>
      <c r="T93" s="60">
        <f t="shared" si="88"/>
        <v>278.21741231699929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4.4337866711430253E-14</v>
      </c>
      <c r="AK93" s="14">
        <f t="shared" si="89"/>
        <v>7.3222115536967035E-13</v>
      </c>
      <c r="AL93" s="22">
        <f t="shared" si="58"/>
        <v>1.3525069634579169E-12</v>
      </c>
      <c r="AM93" s="60">
        <f t="shared" si="59"/>
        <v>293.33333333333468</v>
      </c>
      <c r="AN93" s="60">
        <f ca="1">AVERAGE(OFFSET($AM$3,0,0,'Données projet'!$E$10+1,1))-AVERAGE(OFFSET($H$3,0,0,'Données projet'!$E$10+1,1))</f>
        <v>289.19475369871481</v>
      </c>
      <c r="AO93" s="60">
        <f t="shared" si="90"/>
        <v>283.48738729114024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217.30769230769229</v>
      </c>
      <c r="BB93" s="13">
        <f>VLOOKUP(A93,'Données projet'!$A$87:$I$107,9,0)</f>
        <v>3.2051282051282044</v>
      </c>
      <c r="BC93" s="13">
        <f t="array" ref="BC93">INDEX(BB:BB,MIN(IF(ISNUMBER(BB93:BB289),ROW(BB93:BB289),"")))</f>
        <v>3.2051282051282044</v>
      </c>
      <c r="BD93" s="13">
        <f>IF('Données projet'!$A$88&gt;35,BD92+BC93-BL92,IF(A93&lt;'Données projet'!$A$88,$BA$205^A93,IF(A93='Données projet'!$A$88,'Données projet'!$B$88,BD92+BC93-BL92)))</f>
        <v>217.30769230769243</v>
      </c>
      <c r="BE93" s="14">
        <f>BD93*VLOOKUP('Données projet'!$B$11,Paramètres!$A$1:$I$89,3,0)*VLOOKUP('Données projet'!$B$11,Paramètres!$A$1:$I$89,5,0)</f>
        <v>145.7700000000001</v>
      </c>
      <c r="BF93" s="14">
        <f t="shared" si="91"/>
        <v>37.615708438438396</v>
      </c>
      <c r="BG93" s="22">
        <f t="shared" si="61"/>
        <v>319.39677553028037</v>
      </c>
      <c r="BH93" s="60">
        <f t="shared" si="62"/>
        <v>612.73010886361362</v>
      </c>
      <c r="BI93" s="60">
        <f ca="1">AVERAGE(OFFSET($BH$3,0,0,'Données projet'!$E$11+1,1))-AVERAGE(OFFSET($H$3,0,0,'Données projet'!$E$11+1,1))</f>
        <v>243.09463198616982</v>
      </c>
      <c r="BJ93" s="60">
        <f t="shared" si="92"/>
        <v>171.50445439470928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6.3</v>
      </c>
      <c r="BY93" s="13">
        <f>IF('Données projet'!$A$114&gt;35,BY92+BX93-CG92,IF(A93&lt;'Données projet'!$A$114,$BV$205^A93,IF(A93='Données projet'!$A$114,'Données projet'!$B$114,BY92+BX93-CG92)))</f>
        <v>329.50000000000011</v>
      </c>
      <c r="BZ93" s="14">
        <f>BY93*VLOOKUP('Données projet'!$B$12,Paramètres!$A$1:$I$89,3,0)*VLOOKUP('Données projet'!$B$12,Paramètres!$A$1:$I$89,5,0)</f>
        <v>318.69240000000013</v>
      </c>
      <c r="CA93" s="14">
        <f t="shared" si="93"/>
        <v>75.081217250277518</v>
      </c>
      <c r="CB93" s="22">
        <f t="shared" si="64"/>
        <v>685.82238337756689</v>
      </c>
      <c r="CC93" s="60">
        <f t="shared" si="65"/>
        <v>979.15571671090015</v>
      </c>
      <c r="CD93" s="60">
        <f ca="1">AVERAGE(OFFSET($CC$3,0,0,'Données projet'!$E$12+1,1))-AVERAGE(OFFSET($H$3,0,0,'Données projet'!$E$12+1,1))</f>
        <v>542.70639622812973</v>
      </c>
      <c r="CE93" s="60">
        <f t="shared" si="94"/>
        <v>294.45557293177131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projet'!$B$13,Paramètres!$A$1:$I$89,3,0)*VLOOKUP('Données projet'!$B$13,Paramètres!$A$1:$I$89,5,0)</f>
        <v>-2.0395418687257919E-13</v>
      </c>
      <c r="CV93" s="14" t="e">
        <f t="shared" si="95"/>
        <v>#NUM!</v>
      </c>
      <c r="CW93" s="22" t="e">
        <f t="shared" si="67"/>
        <v>#NUM!</v>
      </c>
      <c r="CX93" s="60" t="e">
        <f t="shared" si="68"/>
        <v>#NUM!</v>
      </c>
      <c r="CY93" s="60">
        <f ca="1">AVERAGE(OFFSET($CX$3,0,0,'Données projet'!$E$13+1,1))-AVERAGE(OFFSET($H$3,0,0,'Données projet'!$E$13+1,1))</f>
        <v>329.68364686090933</v>
      </c>
      <c r="CZ93" s="60">
        <f t="shared" si="96"/>
        <v>302.54354650449721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802</v>
      </c>
      <c r="DM93" s="13">
        <f>VLOOKUP(A93,'Données projet'!$A$165:$I$185,9,0)</f>
        <v>17.8</v>
      </c>
      <c r="DN93" s="13">
        <f t="array" ref="DN93">INDEX(DM:DM,MIN(IF(ISNUMBER(DM93:DM289),ROW(DM93:DM289),"")))</f>
        <v>17.8</v>
      </c>
      <c r="DO93" s="13">
        <f>IF('Données projet'!$A$166&gt;35,DO92+DN93-DW92,IF(A93&lt;'Données projet'!$A$166,$DL$205^A93,IF(A93='Données projet'!$A$166,'Données projet'!$B$166,DO92+DN93-DW92)))</f>
        <v>801.99999999999989</v>
      </c>
      <c r="DP93" s="18">
        <f>DO93*VLOOKUP('Données projet'!$B$14,Paramètres!$A$1:$I$89,3,0)*VLOOKUP('Données projet'!$B$14,Paramètres!$A$1:$I$89,5,0)</f>
        <v>375.33599999999996</v>
      </c>
      <c r="DQ93" s="14">
        <f t="shared" si="97"/>
        <v>86.75804807087205</v>
      </c>
      <c r="DR93" s="22">
        <f t="shared" si="70"/>
        <v>804.81380039010207</v>
      </c>
      <c r="DS93" s="60">
        <f t="shared" si="71"/>
        <v>1098.1471337234354</v>
      </c>
      <c r="DT93" s="60">
        <f ca="1">AVERAGE(OFFSET($DS$3,0,0,'Données projet'!$E$14+1,1))-AVERAGE(OFFSET($H$3,0,0,'Données projet'!$E$14+1,1))</f>
        <v>399.92909819003523</v>
      </c>
      <c r="DU93" s="60">
        <f t="shared" si="98"/>
        <v>163.7053537268381</v>
      </c>
      <c r="DV93" s="16">
        <f>IF(ISNA(VLOOKUP(A93,'Données projet'!$A$165:$I$185,3,0)),0,VLOOKUP(A93,'Données projet'!$A$165:$I$185,3,0))</f>
        <v>6</v>
      </c>
      <c r="DW93" s="16">
        <f>IF(ISNA(VLOOKUP(A93,'Données projet'!$A$165:$I$185,4,0)),0,VLOOKUP(A93,'Données projet'!$A$165:$I$185,4,0))</f>
        <v>97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4</v>
      </c>
      <c r="EJ93" s="13">
        <f>IF('Données projet'!$A$192&gt;35,EJ92+EI93-ER92,IF(A93&lt;'Données projet'!$A$192,$EG$205^A93,IF(A93='Données projet'!$A$192,'Données projet'!$B$192,EJ92+EI93-ER92)))</f>
        <v>206</v>
      </c>
      <c r="EK93" s="18">
        <f>EJ93*VLOOKUP('Données projet'!$B$15,Paramètres!$A$1:$I$89,3,0)*VLOOKUP('Données projet'!$B$15,Paramètres!$A$1:$I$89,5,0)</f>
        <v>208.88400000000001</v>
      </c>
      <c r="EL93" s="14">
        <f t="shared" si="99"/>
        <v>51.691636042398741</v>
      </c>
      <c r="EM93" s="22">
        <f t="shared" si="73"/>
        <v>453.83589944051113</v>
      </c>
      <c r="EN93" s="60">
        <f t="shared" si="74"/>
        <v>747.16923277384444</v>
      </c>
      <c r="EO93" s="60">
        <f ca="1">AVERAGE(OFFSET($EN$3,0,0,'Données projet'!$E$15+1,1))-AVERAGE(OFFSET($H$3,0,0,'Données projet'!$E$15+1,1))</f>
        <v>360.49030729679129</v>
      </c>
      <c r="EP93" s="60">
        <f t="shared" si="100"/>
        <v>159.6134369231965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1.7053025658242404E-13</v>
      </c>
      <c r="FF93" s="18">
        <f>FE93*VLOOKUP('Données projet'!$B$16,Paramètres!$A$1:$I$89,3,0)*VLOOKUP('Données projet'!$B$16,Paramètres!$A$1:$I$89,5,0)</f>
        <v>1.4897523215040567E-13</v>
      </c>
      <c r="FG93" s="14">
        <f t="shared" si="101"/>
        <v>2.136562777003313E-12</v>
      </c>
      <c r="FH93" s="22">
        <f t="shared" si="76"/>
        <v>3.9806453659427267E-12</v>
      </c>
      <c r="FI93" s="60">
        <f t="shared" si="77"/>
        <v>293.33333333333729</v>
      </c>
      <c r="FJ93" s="60">
        <f ca="1">AVERAGE(OFFSET($FI$3,0,0,'Données projet'!$E$16+1,1))-AVERAGE(OFFSET($H$3,0,0,'Données projet'!$E$16+1,1))</f>
        <v>274.38315511766132</v>
      </c>
      <c r="FK93" s="60">
        <f t="shared" si="102"/>
        <v>255.96663040027175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186.53846153846152</v>
      </c>
      <c r="FX93" s="13">
        <f>VLOOKUP(A93,'Données projet'!$A$243:$I$263,9,0)</f>
        <v>3.2051282051282044</v>
      </c>
      <c r="FY93" s="13">
        <f t="array" ref="FY93">INDEX(FX:FX,MIN(IF(ISNUMBER(FX93:FX289),ROW(FX93:FX289),"")))</f>
        <v>3.2051282051282044</v>
      </c>
      <c r="FZ93" s="13">
        <f>IF('Données projet'!$A$244&gt;35,FZ92+FY93-GH92,IF(A93&lt;'Données projet'!$A$244,$FW$205^A93,IF(A93='Données projet'!$A$244,'Données projet'!$B$244,FZ92+FY93-GH92)))</f>
        <v>186.53846153846135</v>
      </c>
      <c r="GA93" s="18">
        <f>FZ93*VLOOKUP('Données projet'!$B$17,Paramètres!$A$1:$I$89,3,0)*VLOOKUP('Données projet'!$B$17,Paramètres!$A$1:$I$89,5,0)</f>
        <v>177.50999999999982</v>
      </c>
      <c r="GB93" s="14">
        <f t="shared" si="103"/>
        <v>44.767758720564856</v>
      </c>
      <c r="GC93" s="22">
        <f t="shared" si="79"/>
        <v>387.13376310498347</v>
      </c>
      <c r="GD93" s="60">
        <f t="shared" si="80"/>
        <v>680.46709643831673</v>
      </c>
      <c r="GE93" s="60">
        <f ca="1">AVERAGE(OFFSET($GD$3,0,0,'Données projet'!$E$17+1,1))-AVERAGE(OFFSET($H$3,0,0,'Données projet'!$E$17+1,1))</f>
        <v>302.15505558308411</v>
      </c>
      <c r="GF93" s="60">
        <f t="shared" si="104"/>
        <v>197.15142751137051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projet'!$B$9,Paramètres!$A$1:$I$89,3,0)*VLOOKUP('Données projet'!$B$9,Paramètres!$A$1:$I$89,5,0)</f>
        <v>303.83184000000011</v>
      </c>
      <c r="P94" s="14">
        <f t="shared" si="87"/>
        <v>71.979169986303972</v>
      </c>
      <c r="Q94" s="22">
        <f t="shared" si="54"/>
        <v>654.5375090594797</v>
      </c>
      <c r="R94" s="60">
        <f t="shared" si="55"/>
        <v>947.87084239281307</v>
      </c>
      <c r="S94" s="60">
        <f ca="1">AVERAGE(OFFSET($R$3,0,0,'Données projet'!$E$9+1,1))-AVERAGE(OFFSET($H$3,0,0,'Données projet'!$E$9+1,1))</f>
        <v>510.5342913385627</v>
      </c>
      <c r="T94" s="60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4.4337866711430253E-14</v>
      </c>
      <c r="AK94" s="14">
        <f t="shared" si="89"/>
        <v>7.3222115536967035E-13</v>
      </c>
      <c r="AL94" s="22">
        <f t="shared" si="58"/>
        <v>1.3525069634579169E-12</v>
      </c>
      <c r="AM94" s="60">
        <f t="shared" si="59"/>
        <v>293.33333333333468</v>
      </c>
      <c r="AN94" s="60">
        <f ca="1">AVERAGE(OFFSET($AM$3,0,0,'Données projet'!$E$10+1,1))-AVERAGE(OFFSET($H$3,0,0,'Données projet'!$E$10+1,1))</f>
        <v>289.19475369871481</v>
      </c>
      <c r="AO94" s="60">
        <f t="shared" si="90"/>
        <v>283.48738729114024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3.0769230769230775</v>
      </c>
      <c r="BD94" s="13">
        <f>IF('Données projet'!$A$88&gt;35,BD93+BC94-BL93,IF(A94&lt;'Données projet'!$A$88,$BA$205^A94,IF(A94='Données projet'!$A$88,'Données projet'!$B$88,BD93+BC94-BL93)))</f>
        <v>220.3846153846155</v>
      </c>
      <c r="BE94" s="14">
        <f>BD94*VLOOKUP('Données projet'!$B$11,Paramètres!$A$1:$I$89,3,0)*VLOOKUP('Données projet'!$B$11,Paramètres!$A$1:$I$89,5,0)</f>
        <v>147.83400000000009</v>
      </c>
      <c r="BF94" s="14">
        <f t="shared" si="91"/>
        <v>38.085938433293592</v>
      </c>
      <c r="BG94" s="22">
        <f t="shared" si="61"/>
        <v>323.81055943798651</v>
      </c>
      <c r="BH94" s="60">
        <f t="shared" si="62"/>
        <v>617.14389277131977</v>
      </c>
      <c r="BI94" s="60">
        <f ca="1">AVERAGE(OFFSET($BH$3,0,0,'Données projet'!$E$11+1,1))-AVERAGE(OFFSET($H$3,0,0,'Données projet'!$E$11+1,1))</f>
        <v>243.09463198616982</v>
      </c>
      <c r="BJ94" s="60">
        <f t="shared" si="92"/>
        <v>171.50445439470928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6.3</v>
      </c>
      <c r="BY94" s="13">
        <f>IF('Données projet'!$A$114&gt;35,BY93+BX94-CG93,IF(A94&lt;'Données projet'!$A$114,$BV$205^A94,IF(A94='Données projet'!$A$114,'Données projet'!$B$114,BY93+BX94-CG93)))</f>
        <v>335.80000000000013</v>
      </c>
      <c r="BZ94" s="14">
        <f>BY94*VLOOKUP('Données projet'!$B$12,Paramètres!$A$1:$I$89,3,0)*VLOOKUP('Données projet'!$B$12,Paramètres!$A$1:$I$89,5,0)</f>
        <v>324.78576000000015</v>
      </c>
      <c r="CA94" s="14">
        <f t="shared" si="93"/>
        <v>76.348262160599518</v>
      </c>
      <c r="CB94" s="22">
        <f t="shared" si="64"/>
        <v>698.6417552630445</v>
      </c>
      <c r="CC94" s="60">
        <f t="shared" si="65"/>
        <v>991.97508859637787</v>
      </c>
      <c r="CD94" s="60">
        <f ca="1">AVERAGE(OFFSET($CC$3,0,0,'Données projet'!$E$12+1,1))-AVERAGE(OFFSET($H$3,0,0,'Données projet'!$E$12+1,1))</f>
        <v>542.70639622812973</v>
      </c>
      <c r="CE94" s="60">
        <f t="shared" si="94"/>
        <v>294.45557293177131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projet'!$B$13,Paramètres!$A$1:$I$89,3,0)*VLOOKUP('Données projet'!$B$13,Paramètres!$A$1:$I$89,5,0)</f>
        <v>-2.0395418687257919E-13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329.68364686090933</v>
      </c>
      <c r="CZ94" s="60">
        <f t="shared" si="96"/>
        <v>302.54354650449721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15</v>
      </c>
      <c r="DO94" s="13">
        <f>IF('Données projet'!$A$166&gt;35,DO93+DN94-DW93,IF(A94&lt;'Données projet'!$A$166,$DL$205^A94,IF(A94='Données projet'!$A$166,'Données projet'!$B$166,DO93+DN94-DW93)))</f>
        <v>719.99999999999989</v>
      </c>
      <c r="DP94" s="18">
        <f>DO94*VLOOKUP('Données projet'!$B$14,Paramètres!$A$1:$I$89,3,0)*VLOOKUP('Données projet'!$B$14,Paramètres!$A$1:$I$89,5,0)</f>
        <v>336.95999999999992</v>
      </c>
      <c r="DQ94" s="14">
        <f t="shared" si="97"/>
        <v>78.871535242083567</v>
      </c>
      <c r="DR94" s="22">
        <f t="shared" si="70"/>
        <v>724.23992387996202</v>
      </c>
      <c r="DS94" s="60">
        <f t="shared" si="71"/>
        <v>1017.5732572132954</v>
      </c>
      <c r="DT94" s="60">
        <f ca="1">AVERAGE(OFFSET($DS$3,0,0,'Données projet'!$E$14+1,1))-AVERAGE(OFFSET($H$3,0,0,'Données projet'!$E$14+1,1))</f>
        <v>399.92909819003523</v>
      </c>
      <c r="DU94" s="60">
        <f t="shared" si="98"/>
        <v>163.7053537268381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</v>
      </c>
      <c r="EJ94" s="13">
        <f>IF('Données projet'!$A$192&gt;35,EJ93+EI94-ER93,IF(A94&lt;'Données projet'!$A$192,$EG$205^A94,IF(A94='Données projet'!$A$192,'Données projet'!$B$192,EJ93+EI94-ER93)))</f>
        <v>210</v>
      </c>
      <c r="EK94" s="18">
        <f>EJ94*VLOOKUP('Données projet'!$B$15,Paramètres!$A$1:$I$89,3,0)*VLOOKUP('Données projet'!$B$15,Paramètres!$A$1:$I$89,5,0)</f>
        <v>212.94</v>
      </c>
      <c r="EL94" s="14">
        <f t="shared" si="99"/>
        <v>52.577528895212865</v>
      </c>
      <c r="EM94" s="22">
        <f t="shared" si="73"/>
        <v>462.44302949249573</v>
      </c>
      <c r="EN94" s="60">
        <f t="shared" si="74"/>
        <v>755.77636282582898</v>
      </c>
      <c r="EO94" s="60">
        <f ca="1">AVERAGE(OFFSET($EN$3,0,0,'Données projet'!$E$15+1,1))-AVERAGE(OFFSET($H$3,0,0,'Données projet'!$E$15+1,1))</f>
        <v>360.49030729679129</v>
      </c>
      <c r="EP94" s="60">
        <f t="shared" si="100"/>
        <v>159.6134369231965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1.7053025658242404E-13</v>
      </c>
      <c r="FF94" s="18">
        <f>FE94*VLOOKUP('Données projet'!$B$16,Paramètres!$A$1:$I$89,3,0)*VLOOKUP('Données projet'!$B$16,Paramètres!$A$1:$I$89,5,0)</f>
        <v>1.4897523215040567E-13</v>
      </c>
      <c r="FG94" s="14">
        <f t="shared" si="101"/>
        <v>2.136562777003313E-12</v>
      </c>
      <c r="FH94" s="22">
        <f t="shared" si="76"/>
        <v>3.9806453659427267E-12</v>
      </c>
      <c r="FI94" s="60">
        <f t="shared" si="77"/>
        <v>293.33333333333729</v>
      </c>
      <c r="FJ94" s="60">
        <f ca="1">AVERAGE(OFFSET($FI$3,0,0,'Données projet'!$E$16+1,1))-AVERAGE(OFFSET($H$3,0,0,'Données projet'!$E$16+1,1))</f>
        <v>274.38315511766132</v>
      </c>
      <c r="FK94" s="60">
        <f t="shared" si="102"/>
        <v>255.96663040027175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2.9487179487179502</v>
      </c>
      <c r="FZ94" s="13">
        <f>IF('Données projet'!$A$244&gt;35,FZ93+FY94-GH93,IF(A94&lt;'Données projet'!$A$244,$FW$205^A94,IF(A94='Données projet'!$A$244,'Données projet'!$B$244,FZ93+FY94-GH93)))</f>
        <v>189.4871794871793</v>
      </c>
      <c r="GA94" s="18">
        <f>FZ94*VLOOKUP('Données projet'!$B$17,Paramètres!$A$1:$I$89,3,0)*VLOOKUP('Données projet'!$B$17,Paramètres!$A$1:$I$89,5,0)</f>
        <v>180.31599999999983</v>
      </c>
      <c r="GB94" s="14">
        <f t="shared" si="103"/>
        <v>45.392483166085661</v>
      </c>
      <c r="GC94" s="22">
        <f t="shared" si="79"/>
        <v>393.10894151426555</v>
      </c>
      <c r="GD94" s="60">
        <f t="shared" si="80"/>
        <v>686.44227484759881</v>
      </c>
      <c r="GE94" s="60">
        <f ca="1">AVERAGE(OFFSET($GD$3,0,0,'Données projet'!$E$17+1,1))-AVERAGE(OFFSET($H$3,0,0,'Données projet'!$E$17+1,1))</f>
        <v>302.15505558308411</v>
      </c>
      <c r="GF94" s="60">
        <f t="shared" si="104"/>
        <v>197.15142751137051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projet'!$B$9,Paramètres!$A$1:$I$89,3,0)*VLOOKUP('Données projet'!$B$9,Paramètres!$A$1:$I$89,5,0)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0">
        <f t="shared" si="55"/>
        <v>959.87470736581918</v>
      </c>
      <c r="S95" s="60">
        <f ca="1">AVERAGE(OFFSET($R$3,0,0,'Données projet'!$E$9+1,1))-AVERAGE(OFFSET($H$3,0,0,'Données projet'!$E$9+1,1))</f>
        <v>510.5342913385627</v>
      </c>
      <c r="T95" s="60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4.4337866711430253E-14</v>
      </c>
      <c r="AK95" s="14">
        <f t="shared" si="89"/>
        <v>7.3222115536967035E-13</v>
      </c>
      <c r="AL95" s="22">
        <f t="shared" si="58"/>
        <v>1.3525069634579169E-12</v>
      </c>
      <c r="AM95" s="60">
        <f t="shared" si="59"/>
        <v>293.33333333333468</v>
      </c>
      <c r="AN95" s="60">
        <f ca="1">AVERAGE(OFFSET($AM$3,0,0,'Données projet'!$E$10+1,1))-AVERAGE(OFFSET($H$3,0,0,'Données projet'!$E$10+1,1))</f>
        <v>289.19475369871481</v>
      </c>
      <c r="AO95" s="60">
        <f t="shared" si="90"/>
        <v>283.48738729114024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3.0769230769230775</v>
      </c>
      <c r="BD95" s="13">
        <f>IF('Données projet'!$A$88&gt;35,BD94+BC95-BL94,IF(A95&lt;'Données projet'!$A$88,$BA$205^A95,IF(A95='Données projet'!$A$88,'Données projet'!$B$88,BD94+BC95-BL94)))</f>
        <v>223.46153846153857</v>
      </c>
      <c r="BE95" s="14">
        <f>BD95*VLOOKUP('Données projet'!$B$11,Paramètres!$A$1:$I$89,3,0)*VLOOKUP('Données projet'!$B$11,Paramètres!$A$1:$I$89,5,0)</f>
        <v>149.89800000000008</v>
      </c>
      <c r="BF95" s="14">
        <f t="shared" si="91"/>
        <v>38.55540483724198</v>
      </c>
      <c r="BG95" s="22">
        <f t="shared" si="61"/>
        <v>328.22301342486327</v>
      </c>
      <c r="BH95" s="60">
        <f t="shared" si="62"/>
        <v>621.55634675819658</v>
      </c>
      <c r="BI95" s="60">
        <f ca="1">AVERAGE(OFFSET($BH$3,0,0,'Données projet'!$E$11+1,1))-AVERAGE(OFFSET($H$3,0,0,'Données projet'!$E$11+1,1))</f>
        <v>243.09463198616982</v>
      </c>
      <c r="BJ95" s="60">
        <f t="shared" si="92"/>
        <v>171.50445439470928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6.3</v>
      </c>
      <c r="BY95" s="13">
        <f>IF('Données projet'!$A$114&gt;35,BY94+BX95-CG94,IF(A95&lt;'Données projet'!$A$114,$BV$205^A95,IF(A95='Données projet'!$A$114,'Données projet'!$B$114,BY94+BX95-CG94)))</f>
        <v>342.10000000000014</v>
      </c>
      <c r="BZ95" s="14">
        <f>BY95*VLOOKUP('Données projet'!$B$12,Paramètres!$A$1:$I$89,3,0)*VLOOKUP('Données projet'!$B$12,Paramètres!$A$1:$I$89,5,0)</f>
        <v>330.87912000000017</v>
      </c>
      <c r="CA95" s="14">
        <f t="shared" si="93"/>
        <v>77.612542946038246</v>
      </c>
      <c r="CB95" s="22">
        <f t="shared" si="64"/>
        <v>711.45631296435033</v>
      </c>
      <c r="CC95" s="60">
        <f t="shared" si="65"/>
        <v>1004.7896462976837</v>
      </c>
      <c r="CD95" s="60">
        <f ca="1">AVERAGE(OFFSET($CC$3,0,0,'Données projet'!$E$12+1,1))-AVERAGE(OFFSET($H$3,0,0,'Données projet'!$E$12+1,1))</f>
        <v>542.70639622812973</v>
      </c>
      <c r="CE95" s="60">
        <f t="shared" si="94"/>
        <v>294.45557293177131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projet'!$B$13,Paramètres!$A$1:$I$89,3,0)*VLOOKUP('Données projet'!$B$13,Paramètres!$A$1:$I$89,5,0)</f>
        <v>-2.0395418687257919E-13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329.68364686090933</v>
      </c>
      <c r="CZ95" s="60">
        <f t="shared" si="96"/>
        <v>302.54354650449721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15</v>
      </c>
      <c r="DO95" s="13">
        <f>IF('Données projet'!$A$166&gt;35,DO94+DN95-DW94,IF(A95&lt;'Données projet'!$A$166,$DL$205^A95,IF(A95='Données projet'!$A$166,'Données projet'!$B$166,DO94+DN95-DW94)))</f>
        <v>734.99999999999989</v>
      </c>
      <c r="DP95" s="18">
        <f>DO95*VLOOKUP('Données projet'!$B$14,Paramètres!$A$1:$I$89,3,0)*VLOOKUP('Données projet'!$B$14,Paramètres!$A$1:$I$89,5,0)</f>
        <v>343.97999999999996</v>
      </c>
      <c r="DQ95" s="14">
        <f t="shared" si="97"/>
        <v>80.321681832084693</v>
      </c>
      <c r="DR95" s="22">
        <f t="shared" si="70"/>
        <v>738.9920958575475</v>
      </c>
      <c r="DS95" s="60">
        <f t="shared" si="71"/>
        <v>1032.3254291908809</v>
      </c>
      <c r="DT95" s="60">
        <f ca="1">AVERAGE(OFFSET($DS$3,0,0,'Données projet'!$E$14+1,1))-AVERAGE(OFFSET($H$3,0,0,'Données projet'!$E$14+1,1))</f>
        <v>399.92909819003523</v>
      </c>
      <c r="DU95" s="60">
        <f t="shared" si="98"/>
        <v>163.7053537268381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</v>
      </c>
      <c r="EJ95" s="13">
        <f>IF('Données projet'!$A$192&gt;35,EJ94+EI95-ER94,IF(A95&lt;'Données projet'!$A$192,$EG$205^A95,IF(A95='Données projet'!$A$192,'Données projet'!$B$192,EJ94+EI95-ER94)))</f>
        <v>214</v>
      </c>
      <c r="EK95" s="18">
        <f>EJ95*VLOOKUP('Données projet'!$B$15,Paramètres!$A$1:$I$89,3,0)*VLOOKUP('Données projet'!$B$15,Paramètres!$A$1:$I$89,5,0)</f>
        <v>216.99600000000001</v>
      </c>
      <c r="EL95" s="14">
        <f t="shared" si="99"/>
        <v>53.461459647386917</v>
      </c>
      <c r="EM95" s="22">
        <f t="shared" si="73"/>
        <v>471.04674221919896</v>
      </c>
      <c r="EN95" s="60">
        <f t="shared" si="74"/>
        <v>764.38007555253228</v>
      </c>
      <c r="EO95" s="60">
        <f ca="1">AVERAGE(OFFSET($EN$3,0,0,'Données projet'!$E$15+1,1))-AVERAGE(OFFSET($H$3,0,0,'Données projet'!$E$15+1,1))</f>
        <v>360.49030729679129</v>
      </c>
      <c r="EP95" s="60">
        <f t="shared" si="100"/>
        <v>159.6134369231965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1.7053025658242404E-13</v>
      </c>
      <c r="FF95" s="18">
        <f>FE95*VLOOKUP('Données projet'!$B$16,Paramètres!$A$1:$I$89,3,0)*VLOOKUP('Données projet'!$B$16,Paramètres!$A$1:$I$89,5,0)</f>
        <v>1.4897523215040567E-13</v>
      </c>
      <c r="FG95" s="14">
        <f t="shared" si="101"/>
        <v>2.136562777003313E-12</v>
      </c>
      <c r="FH95" s="22">
        <f t="shared" si="76"/>
        <v>3.9806453659427267E-12</v>
      </c>
      <c r="FI95" s="60">
        <f t="shared" si="77"/>
        <v>293.33333333333729</v>
      </c>
      <c r="FJ95" s="60">
        <f ca="1">AVERAGE(OFFSET($FI$3,0,0,'Données projet'!$E$16+1,1))-AVERAGE(OFFSET($H$3,0,0,'Données projet'!$E$16+1,1))</f>
        <v>274.38315511766132</v>
      </c>
      <c r="FK95" s="60">
        <f t="shared" si="102"/>
        <v>255.96663040027175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2.9487179487179502</v>
      </c>
      <c r="FZ95" s="13">
        <f>IF('Données projet'!$A$244&gt;35,FZ94+FY95-GH94,IF(A95&lt;'Données projet'!$A$244,$FW$205^A95,IF(A95='Données projet'!$A$244,'Données projet'!$B$244,FZ94+FY95-GH94)))</f>
        <v>192.43589743589726</v>
      </c>
      <c r="GA95" s="18">
        <f>FZ95*VLOOKUP('Données projet'!$B$17,Paramètres!$A$1:$I$89,3,0)*VLOOKUP('Données projet'!$B$17,Paramètres!$A$1:$I$89,5,0)</f>
        <v>183.12199999999982</v>
      </c>
      <c r="GB95" s="14">
        <f t="shared" si="103"/>
        <v>46.016076982551581</v>
      </c>
      <c r="GC95" s="22">
        <f t="shared" si="79"/>
        <v>399.08215074461037</v>
      </c>
      <c r="GD95" s="60">
        <f t="shared" si="80"/>
        <v>692.41548407794369</v>
      </c>
      <c r="GE95" s="60">
        <f ca="1">AVERAGE(OFFSET($GD$3,0,0,'Données projet'!$E$17+1,1))-AVERAGE(OFFSET($H$3,0,0,'Données projet'!$E$17+1,1))</f>
        <v>302.15505558308411</v>
      </c>
      <c r="GF95" s="60">
        <f t="shared" si="104"/>
        <v>197.15142751137051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projet'!$B$9,Paramètres!$A$1:$I$89,3,0)*VLOOKUP('Données projet'!$B$9,Paramètres!$A$1:$I$89,5,0)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0">
        <f t="shared" si="55"/>
        <v>971.87412687303436</v>
      </c>
      <c r="S96" s="60">
        <f ca="1">AVERAGE(OFFSET($R$3,0,0,'Données projet'!$E$9+1,1))-AVERAGE(OFFSET($H$3,0,0,'Données projet'!$E$9+1,1))</f>
        <v>510.5342913385627</v>
      </c>
      <c r="T96" s="60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4.4337866711430253E-14</v>
      </c>
      <c r="AK96" s="14">
        <f t="shared" si="89"/>
        <v>7.3222115536967035E-13</v>
      </c>
      <c r="AL96" s="22">
        <f t="shared" si="58"/>
        <v>1.3525069634579169E-12</v>
      </c>
      <c r="AM96" s="60">
        <f t="shared" si="59"/>
        <v>293.33333333333468</v>
      </c>
      <c r="AN96" s="60">
        <f ca="1">AVERAGE(OFFSET($AM$3,0,0,'Données projet'!$E$10+1,1))-AVERAGE(OFFSET($H$3,0,0,'Données projet'!$E$10+1,1))</f>
        <v>289.19475369871481</v>
      </c>
      <c r="AO96" s="60">
        <f t="shared" si="90"/>
        <v>283.48738729114024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3.0769230769230775</v>
      </c>
      <c r="BD96" s="13">
        <f>IF('Données projet'!$A$88&gt;35,BD95+BC96-BL95,IF(A96&lt;'Données projet'!$A$88,$BA$205^A96,IF(A96='Données projet'!$A$88,'Données projet'!$B$88,BD95+BC96-BL95)))</f>
        <v>226.53846153846163</v>
      </c>
      <c r="BE96" s="14">
        <f>BD96*VLOOKUP('Données projet'!$B$11,Paramètres!$A$1:$I$89,3,0)*VLOOKUP('Données projet'!$B$11,Paramètres!$A$1:$I$89,5,0)</f>
        <v>151.96200000000007</v>
      </c>
      <c r="BF96" s="14">
        <f t="shared" si="91"/>
        <v>39.02411937963673</v>
      </c>
      <c r="BG96" s="22">
        <f t="shared" si="61"/>
        <v>332.63415791953412</v>
      </c>
      <c r="BH96" s="60">
        <f t="shared" si="62"/>
        <v>625.96749125286738</v>
      </c>
      <c r="BI96" s="60">
        <f ca="1">AVERAGE(OFFSET($BH$3,0,0,'Données projet'!$E$11+1,1))-AVERAGE(OFFSET($H$3,0,0,'Données projet'!$E$11+1,1))</f>
        <v>243.09463198616982</v>
      </c>
      <c r="BJ96" s="60">
        <f t="shared" si="92"/>
        <v>171.50445439470928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6.3</v>
      </c>
      <c r="BY96" s="13">
        <f>IF('Données projet'!$A$114&gt;35,BY95+BX96-CG95,IF(A96&lt;'Données projet'!$A$114,$BV$205^A96,IF(A96='Données projet'!$A$114,'Données projet'!$B$114,BY95+BX96-CG95)))</f>
        <v>348.40000000000015</v>
      </c>
      <c r="BZ96" s="14">
        <f>BY96*VLOOKUP('Données projet'!$B$12,Paramètres!$A$1:$I$89,3,0)*VLOOKUP('Données projet'!$B$12,Paramètres!$A$1:$I$89,5,0)</f>
        <v>336.97248000000013</v>
      </c>
      <c r="CA96" s="14">
        <f t="shared" si="93"/>
        <v>78.874116380539874</v>
      </c>
      <c r="CB96" s="22">
        <f t="shared" si="64"/>
        <v>724.2661553627737</v>
      </c>
      <c r="CC96" s="60">
        <f t="shared" si="65"/>
        <v>1017.5994886961071</v>
      </c>
      <c r="CD96" s="60">
        <f ca="1">AVERAGE(OFFSET($CC$3,0,0,'Données projet'!$E$12+1,1))-AVERAGE(OFFSET($H$3,0,0,'Données projet'!$E$12+1,1))</f>
        <v>542.70639622812973</v>
      </c>
      <c r="CE96" s="60">
        <f t="shared" si="94"/>
        <v>294.45557293177131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projet'!$B$13,Paramètres!$A$1:$I$89,3,0)*VLOOKUP('Données projet'!$B$13,Paramètres!$A$1:$I$89,5,0)</f>
        <v>-2.0395418687257919E-13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329.68364686090933</v>
      </c>
      <c r="CZ96" s="60">
        <f t="shared" si="96"/>
        <v>302.54354650449721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15</v>
      </c>
      <c r="DO96" s="13">
        <f>IF('Données projet'!$A$166&gt;35,DO95+DN96-DW95,IF(A96&lt;'Données projet'!$A$166,$DL$205^A96,IF(A96='Données projet'!$A$166,'Données projet'!$B$166,DO95+DN96-DW95)))</f>
        <v>749.99999999999989</v>
      </c>
      <c r="DP96" s="18">
        <f>DO96*VLOOKUP('Données projet'!$B$14,Paramètres!$A$1:$I$89,3,0)*VLOOKUP('Données projet'!$B$14,Paramètres!$A$1:$I$89,5,0)</f>
        <v>350.99999999999994</v>
      </c>
      <c r="DQ96" s="14">
        <f t="shared" si="97"/>
        <v>81.768387419963787</v>
      </c>
      <c r="DR96" s="22">
        <f t="shared" si="70"/>
        <v>753.73827475643691</v>
      </c>
      <c r="DS96" s="60">
        <f t="shared" si="71"/>
        <v>1047.0716080897703</v>
      </c>
      <c r="DT96" s="60">
        <f ca="1">AVERAGE(OFFSET($DS$3,0,0,'Données projet'!$E$14+1,1))-AVERAGE(OFFSET($H$3,0,0,'Données projet'!$E$14+1,1))</f>
        <v>399.92909819003523</v>
      </c>
      <c r="DU96" s="60">
        <f t="shared" si="98"/>
        <v>163.7053537268381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</v>
      </c>
      <c r="EJ96" s="13">
        <f>IF('Données projet'!$A$192&gt;35,EJ95+EI96-ER95,IF(A96&lt;'Données projet'!$A$192,$EG$205^A96,IF(A96='Données projet'!$A$192,'Données projet'!$B$192,EJ95+EI96-ER95)))</f>
        <v>218</v>
      </c>
      <c r="EK96" s="18">
        <f>EJ96*VLOOKUP('Données projet'!$B$15,Paramètres!$A$1:$I$89,3,0)*VLOOKUP('Données projet'!$B$15,Paramètres!$A$1:$I$89,5,0)</f>
        <v>221.05200000000002</v>
      </c>
      <c r="EL96" s="14">
        <f t="shared" si="99"/>
        <v>54.343469202939254</v>
      </c>
      <c r="EM96" s="22">
        <f t="shared" si="73"/>
        <v>479.64710886178597</v>
      </c>
      <c r="EN96" s="60">
        <f t="shared" si="74"/>
        <v>772.98044219511928</v>
      </c>
      <c r="EO96" s="60">
        <f ca="1">AVERAGE(OFFSET($EN$3,0,0,'Données projet'!$E$15+1,1))-AVERAGE(OFFSET($H$3,0,0,'Données projet'!$E$15+1,1))</f>
        <v>360.49030729679129</v>
      </c>
      <c r="EP96" s="60">
        <f t="shared" si="100"/>
        <v>159.6134369231965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1.7053025658242404E-13</v>
      </c>
      <c r="FF96" s="18">
        <f>FE96*VLOOKUP('Données projet'!$B$16,Paramètres!$A$1:$I$89,3,0)*VLOOKUP('Données projet'!$B$16,Paramètres!$A$1:$I$89,5,0)</f>
        <v>1.4897523215040567E-13</v>
      </c>
      <c r="FG96" s="14">
        <f t="shared" si="101"/>
        <v>2.136562777003313E-12</v>
      </c>
      <c r="FH96" s="22">
        <f t="shared" si="76"/>
        <v>3.9806453659427267E-12</v>
      </c>
      <c r="FI96" s="60">
        <f t="shared" si="77"/>
        <v>293.33333333333729</v>
      </c>
      <c r="FJ96" s="60">
        <f ca="1">AVERAGE(OFFSET($FI$3,0,0,'Données projet'!$E$16+1,1))-AVERAGE(OFFSET($H$3,0,0,'Données projet'!$E$16+1,1))</f>
        <v>274.38315511766132</v>
      </c>
      <c r="FK96" s="60">
        <f t="shared" si="102"/>
        <v>255.96663040027175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2.9487179487179502</v>
      </c>
      <c r="FZ96" s="13">
        <f>IF('Données projet'!$A$244&gt;35,FZ95+FY96-GH95,IF(A96&lt;'Données projet'!$A$244,$FW$205^A96,IF(A96='Données projet'!$A$244,'Données projet'!$B$244,FZ95+FY96-GH95)))</f>
        <v>195.38461538461522</v>
      </c>
      <c r="GA96" s="18">
        <f>FZ96*VLOOKUP('Données projet'!$B$17,Paramètres!$A$1:$I$89,3,0)*VLOOKUP('Données projet'!$B$17,Paramètres!$A$1:$I$89,5,0)</f>
        <v>185.92799999999986</v>
      </c>
      <c r="GB96" s="14">
        <f t="shared" si="103"/>
        <v>46.638559495611808</v>
      </c>
      <c r="GC96" s="22">
        <f t="shared" si="79"/>
        <v>405.05342445485695</v>
      </c>
      <c r="GD96" s="60">
        <f t="shared" si="80"/>
        <v>698.38675778819027</v>
      </c>
      <c r="GE96" s="60">
        <f ca="1">AVERAGE(OFFSET($GD$3,0,0,'Données projet'!$E$17+1,1))-AVERAGE(OFFSET($H$3,0,0,'Données projet'!$E$17+1,1))</f>
        <v>302.15505558308411</v>
      </c>
      <c r="GF96" s="60">
        <f t="shared" si="104"/>
        <v>197.15142751137051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projet'!$B$9,Paramètres!$A$1:$I$89,3,0)*VLOOKUP('Données projet'!$B$9,Paramètres!$A$1:$I$89,5,0)</f>
        <v>320.93256000000014</v>
      </c>
      <c r="P97" s="14">
        <f t="shared" si="87"/>
        <v>75.54735803217622</v>
      </c>
      <c r="Q97" s="22">
        <f t="shared" si="54"/>
        <v>690.53585723937374</v>
      </c>
      <c r="R97" s="60">
        <f t="shared" si="55"/>
        <v>983.86919057270711</v>
      </c>
      <c r="S97" s="60">
        <f ca="1">AVERAGE(OFFSET($R$3,0,0,'Données projet'!$E$9+1,1))-AVERAGE(OFFSET($H$3,0,0,'Données projet'!$E$9+1,1))</f>
        <v>510.5342913385627</v>
      </c>
      <c r="T97" s="60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4.4337866711430253E-14</v>
      </c>
      <c r="AK97" s="14">
        <f t="shared" si="89"/>
        <v>7.3222115536967035E-13</v>
      </c>
      <c r="AL97" s="22">
        <f t="shared" si="58"/>
        <v>1.3525069634579169E-12</v>
      </c>
      <c r="AM97" s="60">
        <f t="shared" si="59"/>
        <v>293.33333333333468</v>
      </c>
      <c r="AN97" s="60">
        <f ca="1">AVERAGE(OFFSET($AM$3,0,0,'Données projet'!$E$10+1,1))-AVERAGE(OFFSET($H$3,0,0,'Données projet'!$E$10+1,1))</f>
        <v>289.19475369871481</v>
      </c>
      <c r="AO97" s="60">
        <f t="shared" si="90"/>
        <v>283.48738729114024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3.0769230769230775</v>
      </c>
      <c r="BD97" s="13">
        <f>IF('Données projet'!$A$88&gt;35,BD96+BC97-BL96,IF(A97&lt;'Données projet'!$A$88,$BA$205^A97,IF(A97='Données projet'!$A$88,'Données projet'!$B$88,BD96+BC97-BL96)))</f>
        <v>229.6153846153847</v>
      </c>
      <c r="BE97" s="14">
        <f>BD97*VLOOKUP('Données projet'!$B$11,Paramètres!$A$1:$I$89,3,0)*VLOOKUP('Données projet'!$B$11,Paramètres!$A$1:$I$89,5,0)</f>
        <v>154.02600000000007</v>
      </c>
      <c r="BF97" s="14">
        <f t="shared" si="91"/>
        <v>39.492093452898274</v>
      </c>
      <c r="BG97" s="22">
        <f t="shared" si="61"/>
        <v>337.04401276379798</v>
      </c>
      <c r="BH97" s="60">
        <f t="shared" si="62"/>
        <v>630.37734609713129</v>
      </c>
      <c r="BI97" s="60">
        <f ca="1">AVERAGE(OFFSET($BH$3,0,0,'Données projet'!$E$11+1,1))-AVERAGE(OFFSET($H$3,0,0,'Données projet'!$E$11+1,1))</f>
        <v>243.09463198616982</v>
      </c>
      <c r="BJ97" s="60">
        <f t="shared" si="92"/>
        <v>171.50445439470928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6.3</v>
      </c>
      <c r="BY97" s="13">
        <f>IF('Données projet'!$A$114&gt;35,BY96+BX97-CG96,IF(A97&lt;'Données projet'!$A$114,$BV$205^A97,IF(A97='Données projet'!$A$114,'Données projet'!$B$114,BY96+BX97-CG96)))</f>
        <v>354.70000000000016</v>
      </c>
      <c r="BZ97" s="14">
        <f>BY97*VLOOKUP('Données projet'!$B$12,Paramètres!$A$1:$I$89,3,0)*VLOOKUP('Données projet'!$B$12,Paramètres!$A$1:$I$89,5,0)</f>
        <v>343.06584000000015</v>
      </c>
      <c r="CA97" s="14">
        <f t="shared" si="93"/>
        <v>80.133037067234412</v>
      </c>
      <c r="CB97" s="22">
        <f t="shared" si="64"/>
        <v>737.07137755876681</v>
      </c>
      <c r="CC97" s="60">
        <f t="shared" si="65"/>
        <v>1030.4047108921002</v>
      </c>
      <c r="CD97" s="60">
        <f ca="1">AVERAGE(OFFSET($CC$3,0,0,'Données projet'!$E$12+1,1))-AVERAGE(OFFSET($H$3,0,0,'Données projet'!$E$12+1,1))</f>
        <v>542.70639622812973</v>
      </c>
      <c r="CE97" s="60">
        <f t="shared" si="94"/>
        <v>294.45557293177131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projet'!$B$13,Paramètres!$A$1:$I$89,3,0)*VLOOKUP('Données projet'!$B$13,Paramètres!$A$1:$I$89,5,0)</f>
        <v>-2.0395418687257919E-13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329.68364686090933</v>
      </c>
      <c r="CZ97" s="60">
        <f t="shared" si="96"/>
        <v>302.54354650449721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15</v>
      </c>
      <c r="DO97" s="13">
        <f>IF('Données projet'!$A$166&gt;35,DO96+DN97-DW96,IF(A97&lt;'Données projet'!$A$166,$DL$205^A97,IF(A97='Données projet'!$A$166,'Données projet'!$B$166,DO96+DN97-DW96)))</f>
        <v>764.99999999999989</v>
      </c>
      <c r="DP97" s="18">
        <f>DO97*VLOOKUP('Données projet'!$B$14,Paramètres!$A$1:$I$89,3,0)*VLOOKUP('Données projet'!$B$14,Paramètres!$A$1:$I$89,5,0)</f>
        <v>358.02</v>
      </c>
      <c r="DQ97" s="14">
        <f t="shared" si="97"/>
        <v>83.211728757381735</v>
      </c>
      <c r="DR97" s="22">
        <f t="shared" si="70"/>
        <v>768.47859425243985</v>
      </c>
      <c r="DS97" s="60">
        <f t="shared" si="71"/>
        <v>1061.8119275857732</v>
      </c>
      <c r="DT97" s="60">
        <f ca="1">AVERAGE(OFFSET($DS$3,0,0,'Données projet'!$E$14+1,1))-AVERAGE(OFFSET($H$3,0,0,'Données projet'!$E$14+1,1))</f>
        <v>399.92909819003523</v>
      </c>
      <c r="DU97" s="60">
        <f t="shared" si="98"/>
        <v>163.7053537268381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</v>
      </c>
      <c r="EJ97" s="13">
        <f>IF('Données projet'!$A$192&gt;35,EJ96+EI97-ER96,IF(A97&lt;'Données projet'!$A$192,$EG$205^A97,IF(A97='Données projet'!$A$192,'Données projet'!$B$192,EJ96+EI97-ER96)))</f>
        <v>222</v>
      </c>
      <c r="EK97" s="18">
        <f>EJ97*VLOOKUP('Données projet'!$B$15,Paramètres!$A$1:$I$89,3,0)*VLOOKUP('Données projet'!$B$15,Paramètres!$A$1:$I$89,5,0)</f>
        <v>225.10800000000003</v>
      </c>
      <c r="EL97" s="14">
        <f t="shared" si="99"/>
        <v>55.22359687888963</v>
      </c>
      <c r="EM97" s="22">
        <f t="shared" si="73"/>
        <v>488.24419789739949</v>
      </c>
      <c r="EN97" s="60">
        <f t="shared" si="74"/>
        <v>781.5775312307328</v>
      </c>
      <c r="EO97" s="60">
        <f ca="1">AVERAGE(OFFSET($EN$3,0,0,'Données projet'!$E$15+1,1))-AVERAGE(OFFSET($H$3,0,0,'Données projet'!$E$15+1,1))</f>
        <v>360.49030729679129</v>
      </c>
      <c r="EP97" s="60">
        <f t="shared" si="100"/>
        <v>159.6134369231965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1.7053025658242404E-13</v>
      </c>
      <c r="FF97" s="18">
        <f>FE97*VLOOKUP('Données projet'!$B$16,Paramètres!$A$1:$I$89,3,0)*VLOOKUP('Données projet'!$B$16,Paramètres!$A$1:$I$89,5,0)</f>
        <v>1.4897523215040567E-13</v>
      </c>
      <c r="FG97" s="14">
        <f t="shared" si="101"/>
        <v>2.136562777003313E-12</v>
      </c>
      <c r="FH97" s="22">
        <f t="shared" si="76"/>
        <v>3.9806453659427267E-12</v>
      </c>
      <c r="FI97" s="60">
        <f t="shared" si="77"/>
        <v>293.33333333333729</v>
      </c>
      <c r="FJ97" s="60">
        <f ca="1">AVERAGE(OFFSET($FI$3,0,0,'Données projet'!$E$16+1,1))-AVERAGE(OFFSET($H$3,0,0,'Données projet'!$E$16+1,1))</f>
        <v>274.38315511766132</v>
      </c>
      <c r="FK97" s="60">
        <f t="shared" si="102"/>
        <v>255.96663040027175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2.9487179487179502</v>
      </c>
      <c r="FZ97" s="13">
        <f>IF('Données projet'!$A$244&gt;35,FZ96+FY97-GH96,IF(A97&lt;'Données projet'!$A$244,$FW$205^A97,IF(A97='Données projet'!$A$244,'Données projet'!$B$244,FZ96+FY97-GH96)))</f>
        <v>198.33333333333317</v>
      </c>
      <c r="GA97" s="18">
        <f>FZ97*VLOOKUP('Données projet'!$B$17,Paramètres!$A$1:$I$89,3,0)*VLOOKUP('Données projet'!$B$17,Paramètres!$A$1:$I$89,5,0)</f>
        <v>188.73399999999987</v>
      </c>
      <c r="GB97" s="14">
        <f t="shared" si="103"/>
        <v>47.259949414118182</v>
      </c>
      <c r="GC97" s="22">
        <f t="shared" si="79"/>
        <v>411.02279522958889</v>
      </c>
      <c r="GD97" s="60">
        <f t="shared" si="80"/>
        <v>704.35612856292221</v>
      </c>
      <c r="GE97" s="60">
        <f ca="1">AVERAGE(OFFSET($GD$3,0,0,'Données projet'!$E$17+1,1))-AVERAGE(OFFSET($H$3,0,0,'Données projet'!$E$17+1,1))</f>
        <v>302.15505558308411</v>
      </c>
      <c r="GF97" s="60">
        <f t="shared" si="104"/>
        <v>197.15142751137051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projet'!$B$9,Paramètres!$A$1:$I$89,3,0)*VLOOKUP('Données projet'!$B$9,Paramètres!$A$1:$I$89,5,0)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0">
        <f t="shared" si="55"/>
        <v>995.8599847557482</v>
      </c>
      <c r="S98" s="60">
        <f ca="1">AVERAGE(OFFSET($R$3,0,0,'Données projet'!$E$9+1,1))-AVERAGE(OFFSET($H$3,0,0,'Données projet'!$E$9+1,1))</f>
        <v>510.5342913385627</v>
      </c>
      <c r="T98" s="60">
        <f t="shared" si="88"/>
        <v>278.21741231699929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4.4337866711430253E-14</v>
      </c>
      <c r="AK98" s="14">
        <f t="shared" si="89"/>
        <v>7.3222115536967035E-13</v>
      </c>
      <c r="AL98" s="22">
        <f t="shared" si="58"/>
        <v>1.3525069634579169E-12</v>
      </c>
      <c r="AM98" s="60">
        <f t="shared" si="59"/>
        <v>293.33333333333468</v>
      </c>
      <c r="AN98" s="60">
        <f ca="1">AVERAGE(OFFSET($AM$3,0,0,'Données projet'!$E$10+1,1))-AVERAGE(OFFSET($H$3,0,0,'Données projet'!$E$10+1,1))</f>
        <v>289.19475369871481</v>
      </c>
      <c r="AO98" s="60">
        <f t="shared" si="90"/>
        <v>283.48738729114024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232.69230769230768</v>
      </c>
      <c r="BB98" s="13">
        <f>VLOOKUP(A98,'Données projet'!$A$87:$I$107,9,0)</f>
        <v>3.0769230769230775</v>
      </c>
      <c r="BC98" s="13">
        <f t="array" ref="BC98">INDEX(BB:BB,MIN(IF(ISNUMBER(BB98:BB294),ROW(BB98:BB294),"")))</f>
        <v>3.0769230769230775</v>
      </c>
      <c r="BD98" s="13">
        <f>IF('Données projet'!$A$88&gt;35,BD97+BC98-BL97,IF(A98&lt;'Données projet'!$A$88,$BA$205^A98,IF(A98='Données projet'!$A$88,'Données projet'!$B$88,BD97+BC98-BL97)))</f>
        <v>232.69230769230776</v>
      </c>
      <c r="BE98" s="14">
        <f>BD98*VLOOKUP('Données projet'!$B$11,Paramètres!$A$1:$I$89,3,0)*VLOOKUP('Données projet'!$B$11,Paramètres!$A$1:$I$89,5,0)</f>
        <v>156.09000000000006</v>
      </c>
      <c r="BF98" s="14">
        <f t="shared" si="91"/>
        <v>39.959338126575894</v>
      </c>
      <c r="BG98" s="22">
        <f t="shared" si="61"/>
        <v>341.45259723711973</v>
      </c>
      <c r="BH98" s="60">
        <f t="shared" si="62"/>
        <v>634.78593057045305</v>
      </c>
      <c r="BI98" s="60">
        <f ca="1">AVERAGE(OFFSET($BH$3,0,0,'Données projet'!$E$11+1,1))-AVERAGE(OFFSET($H$3,0,0,'Données projet'!$E$11+1,1))</f>
        <v>243.09463198616982</v>
      </c>
      <c r="BJ98" s="60">
        <f t="shared" si="92"/>
        <v>171.50445439470928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19.23076923076923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361</v>
      </c>
      <c r="BW98" s="13">
        <f>VLOOKUP(A98,'Données projet'!$A$113:$I$133,9,0)</f>
        <v>6.3</v>
      </c>
      <c r="BX98" s="13">
        <f t="array" ref="BX98">INDEX(BW:BW,MIN(IF(ISNUMBER(BW98:BW294),ROW(BW98:BW294),"")))</f>
        <v>6.3</v>
      </c>
      <c r="BY98" s="13">
        <f>IF('Données projet'!$A$114&gt;35,BY97+BX98-CG97,IF(A98&lt;'Données projet'!$A$114,$BV$205^A98,IF(A98='Données projet'!$A$114,'Données projet'!$B$114,BY97+BX98-CG97)))</f>
        <v>361.00000000000017</v>
      </c>
      <c r="BZ98" s="14">
        <f>BY98*VLOOKUP('Données projet'!$B$12,Paramètres!$A$1:$I$89,3,0)*VLOOKUP('Données projet'!$B$12,Paramètres!$A$1:$I$89,5,0)</f>
        <v>349.15920000000017</v>
      </c>
      <c r="CA98" s="14">
        <f t="shared" si="93"/>
        <v>81.389357558494908</v>
      </c>
      <c r="CB98" s="22">
        <f t="shared" si="64"/>
        <v>749.87207108104565</v>
      </c>
      <c r="CC98" s="60">
        <f t="shared" si="65"/>
        <v>1043.205404414379</v>
      </c>
      <c r="CD98" s="60">
        <f ca="1">AVERAGE(OFFSET($CC$3,0,0,'Données projet'!$E$12+1,1))-AVERAGE(OFFSET($H$3,0,0,'Données projet'!$E$12+1,1))</f>
        <v>542.70639622812973</v>
      </c>
      <c r="CE98" s="60">
        <f t="shared" si="94"/>
        <v>294.45557293177131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56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projet'!$B$13,Paramètres!$A$1:$I$89,3,0)*VLOOKUP('Données projet'!$B$13,Paramètres!$A$1:$I$89,5,0)</f>
        <v>-2.0395418687257919E-13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329.68364686090933</v>
      </c>
      <c r="CZ98" s="60">
        <f t="shared" si="96"/>
        <v>302.54354650449721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15</v>
      </c>
      <c r="DO98" s="13">
        <f>IF('Données projet'!$A$166&gt;35,DO97+DN98-DW97,IF(A98&lt;'Données projet'!$A$166,$DL$205^A98,IF(A98='Données projet'!$A$166,'Données projet'!$B$166,DO97+DN98-DW97)))</f>
        <v>779.99999999999989</v>
      </c>
      <c r="DP98" s="18">
        <f>DO98*VLOOKUP('Données projet'!$B$14,Paramètres!$A$1:$I$89,3,0)*VLOOKUP('Données projet'!$B$14,Paramètres!$A$1:$I$89,5,0)</f>
        <v>365.03999999999996</v>
      </c>
      <c r="DQ98" s="14">
        <f t="shared" si="97"/>
        <v>84.651779413976413</v>
      </c>
      <c r="DR98" s="22">
        <f t="shared" si="70"/>
        <v>783.21318247934221</v>
      </c>
      <c r="DS98" s="60">
        <f t="shared" si="71"/>
        <v>1076.5465158126756</v>
      </c>
      <c r="DT98" s="60">
        <f ca="1">AVERAGE(OFFSET($DS$3,0,0,'Données projet'!$E$14+1,1))-AVERAGE(OFFSET($H$3,0,0,'Données projet'!$E$14+1,1))</f>
        <v>399.92909819003523</v>
      </c>
      <c r="DU98" s="60">
        <f t="shared" si="98"/>
        <v>163.7053537268381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226</v>
      </c>
      <c r="EH98" s="13">
        <f>VLOOKUP(A98,'Données projet'!$A$191:$I$211,9,0)</f>
        <v>4</v>
      </c>
      <c r="EI98" s="13">
        <f t="array" ref="EI98">INDEX(EH:EH,MIN(IF(ISNUMBER(EH98:EH294),ROW(EH98:EH294),"")))</f>
        <v>4</v>
      </c>
      <c r="EJ98" s="13">
        <f>IF('Données projet'!$A$192&gt;35,EJ97+EI98-ER97,IF(A98&lt;'Données projet'!$A$192,$EG$205^A98,IF(A98='Données projet'!$A$192,'Données projet'!$B$192,EJ97+EI98-ER97)))</f>
        <v>226</v>
      </c>
      <c r="EK98" s="18">
        <f>EJ98*VLOOKUP('Données projet'!$B$15,Paramètres!$A$1:$I$89,3,0)*VLOOKUP('Données projet'!$B$15,Paramètres!$A$1:$I$89,5,0)</f>
        <v>229.16400000000002</v>
      </c>
      <c r="EL98" s="14">
        <f t="shared" si="99"/>
        <v>56.101880494297397</v>
      </c>
      <c r="EM98" s="22">
        <f t="shared" si="73"/>
        <v>496.83807519423459</v>
      </c>
      <c r="EN98" s="60">
        <f t="shared" si="74"/>
        <v>790.17140852756791</v>
      </c>
      <c r="EO98" s="60">
        <f ca="1">AVERAGE(OFFSET($EN$3,0,0,'Données projet'!$E$15+1,1))-AVERAGE(OFFSET($H$3,0,0,'Données projet'!$E$15+1,1))</f>
        <v>360.49030729679129</v>
      </c>
      <c r="EP98" s="60">
        <f t="shared" si="100"/>
        <v>159.6134369231965</v>
      </c>
      <c r="EQ98" s="16">
        <f>IF(ISNA(VLOOKUP(A98,'Données projet'!$A$191:$I$211,3,0)),0,VLOOKUP(A98,'Données projet'!$A$191:$I$211,3,0))</f>
        <v>7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1.7053025658242404E-13</v>
      </c>
      <c r="FF98" s="18">
        <f>FE98*VLOOKUP('Données projet'!$B$16,Paramètres!$A$1:$I$89,3,0)*VLOOKUP('Données projet'!$B$16,Paramètres!$A$1:$I$89,5,0)</f>
        <v>1.4897523215040567E-13</v>
      </c>
      <c r="FG98" s="14">
        <f t="shared" si="101"/>
        <v>2.136562777003313E-12</v>
      </c>
      <c r="FH98" s="22">
        <f t="shared" si="76"/>
        <v>3.9806453659427267E-12</v>
      </c>
      <c r="FI98" s="60">
        <f t="shared" si="77"/>
        <v>293.33333333333729</v>
      </c>
      <c r="FJ98" s="60">
        <f ca="1">AVERAGE(OFFSET($FI$3,0,0,'Données projet'!$E$16+1,1))-AVERAGE(OFFSET($H$3,0,0,'Données projet'!$E$16+1,1))</f>
        <v>274.38315511766132</v>
      </c>
      <c r="FK98" s="60">
        <f t="shared" si="102"/>
        <v>255.96663040027175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201.28205128205127</v>
      </c>
      <c r="FX98" s="13">
        <f>VLOOKUP(A98,'Données projet'!$A$243:$I$263,9,0)</f>
        <v>2.9487179487179502</v>
      </c>
      <c r="FY98" s="13">
        <f t="array" ref="FY98">INDEX(FX:FX,MIN(IF(ISNUMBER(FX98:FX294),ROW(FX98:FX294),"")))</f>
        <v>2.9487179487179502</v>
      </c>
      <c r="FZ98" s="13">
        <f>IF('Données projet'!$A$244&gt;35,FZ97+FY98-GH97,IF(A98&lt;'Données projet'!$A$244,$FW$205^A98,IF(A98='Données projet'!$A$244,'Données projet'!$B$244,FZ97+FY98-GH97)))</f>
        <v>201.28205128205113</v>
      </c>
      <c r="GA98" s="18">
        <f>FZ98*VLOOKUP('Données projet'!$B$17,Paramètres!$A$1:$I$89,3,0)*VLOOKUP('Données projet'!$B$17,Paramètres!$A$1:$I$89,5,0)</f>
        <v>191.53999999999985</v>
      </c>
      <c r="GB98" s="14">
        <f t="shared" si="103"/>
        <v>47.880264858682743</v>
      </c>
      <c r="GC98" s="22">
        <f t="shared" si="79"/>
        <v>416.99029462887216</v>
      </c>
      <c r="GD98" s="60">
        <f t="shared" si="80"/>
        <v>710.32362796220548</v>
      </c>
      <c r="GE98" s="60">
        <f ca="1">AVERAGE(OFFSET($GD$3,0,0,'Données projet'!$E$17+1,1))-AVERAGE(OFFSET($H$3,0,0,'Données projet'!$E$17+1,1))</f>
        <v>302.15505558308411</v>
      </c>
      <c r="GF98" s="60">
        <f t="shared" si="104"/>
        <v>197.15142751137051</v>
      </c>
      <c r="GG98" s="16">
        <f>IF(ISNA(VLOOKUP(A98,'Données projet'!$A$243:$I$263,3,0)),0,VLOOKUP(A98,'Données projet'!$A$243:$I$263,3,0))</f>
        <v>8</v>
      </c>
      <c r="GH98" s="16">
        <f>IF(ISNA(VLOOKUP(A98,'Données projet'!$A$243:$I$263,4,0)),0,VLOOKUP(A98,'Données projet'!$A$243:$I$263,4,0))</f>
        <v>20.512820512820511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projet'!$B$9,Paramètres!$A$1:$I$89,3,0)*VLOOKUP('Données projet'!$B$9,Paramètres!$A$1:$I$89,5,0)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0">
        <f t="shared" si="55"/>
        <v>899.61813050050478</v>
      </c>
      <c r="S99" s="60">
        <f ca="1">AVERAGE(OFFSET($R$3,0,0,'Données projet'!$E$9+1,1))-AVERAGE(OFFSET($H$3,0,0,'Données projet'!$E$9+1,1))</f>
        <v>510.5342913385627</v>
      </c>
      <c r="T99" s="60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4.4337866711430253E-14</v>
      </c>
      <c r="AK99" s="14">
        <f t="shared" si="89"/>
        <v>7.3222115536967035E-13</v>
      </c>
      <c r="AL99" s="22">
        <f t="shared" si="58"/>
        <v>1.3525069634579169E-12</v>
      </c>
      <c r="AM99" s="60">
        <f t="shared" si="59"/>
        <v>293.33333333333468</v>
      </c>
      <c r="AN99" s="60">
        <f ca="1">AVERAGE(OFFSET($AM$3,0,0,'Données projet'!$E$10+1,1))-AVERAGE(OFFSET($H$3,0,0,'Données projet'!$E$10+1,1))</f>
        <v>289.19475369871481</v>
      </c>
      <c r="AO99" s="60">
        <f t="shared" si="90"/>
        <v>283.48738729114024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2.9487179487179502</v>
      </c>
      <c r="BD99" s="13">
        <f>IF('Données projet'!$A$88&gt;35,BD98+BC99-BL98,IF(A99&lt;'Données projet'!$A$88,$BA$205^A99,IF(A99='Données projet'!$A$88,'Données projet'!$B$88,BD98+BC99-BL98)))</f>
        <v>216.41025641025649</v>
      </c>
      <c r="BE99" s="14">
        <f>BD99*VLOOKUP('Données projet'!$B$11,Paramètres!$A$1:$I$89,3,0)*VLOOKUP('Données projet'!$B$11,Paramètres!$A$1:$I$89,5,0)</f>
        <v>145.16800000000006</v>
      </c>
      <c r="BF99" s="14">
        <f t="shared" si="91"/>
        <v>37.478412457975971</v>
      </c>
      <c r="BG99" s="22">
        <f t="shared" si="61"/>
        <v>318.10916836430823</v>
      </c>
      <c r="BH99" s="60">
        <f t="shared" si="62"/>
        <v>611.44250169764155</v>
      </c>
      <c r="BI99" s="60">
        <f ca="1">AVERAGE(OFFSET($BH$3,0,0,'Données projet'!$E$11+1,1))-AVERAGE(OFFSET($H$3,0,0,'Données projet'!$E$11+1,1))</f>
        <v>243.09463198616982</v>
      </c>
      <c r="BJ99" s="60">
        <f t="shared" si="92"/>
        <v>171.50445439470928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5.5</v>
      </c>
      <c r="BY99" s="13">
        <f>IF('Données projet'!$A$114&gt;35,BY98+BX99-CG98,IF(A99&lt;'Données projet'!$A$114,$BV$205^A99,IF(A99='Données projet'!$A$114,'Données projet'!$B$114,BY98+BX99-CG98)))</f>
        <v>310.50000000000017</v>
      </c>
      <c r="BZ99" s="14">
        <f>BY99*VLOOKUP('Données projet'!$B$12,Paramètres!$A$1:$I$89,3,0)*VLOOKUP('Données projet'!$B$12,Paramètres!$A$1:$I$89,5,0)</f>
        <v>300.31560000000019</v>
      </c>
      <c r="CA99" s="14">
        <f t="shared" si="93"/>
        <v>71.242621308749207</v>
      </c>
      <c r="CB99" s="22">
        <f t="shared" si="64"/>
        <v>647.13056877940517</v>
      </c>
      <c r="CC99" s="60">
        <f t="shared" si="65"/>
        <v>940.46390211273842</v>
      </c>
      <c r="CD99" s="60">
        <f ca="1">AVERAGE(OFFSET($CC$3,0,0,'Données projet'!$E$12+1,1))-AVERAGE(OFFSET($H$3,0,0,'Données projet'!$E$12+1,1))</f>
        <v>542.70639622812973</v>
      </c>
      <c r="CE99" s="60">
        <f t="shared" si="94"/>
        <v>294.45557293177131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projet'!$B$13,Paramètres!$A$1:$I$89,3,0)*VLOOKUP('Données projet'!$B$13,Paramètres!$A$1:$I$89,5,0)</f>
        <v>-2.0395418687257919E-13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329.68364686090933</v>
      </c>
      <c r="CZ99" s="60">
        <f t="shared" si="96"/>
        <v>302.54354650449721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15</v>
      </c>
      <c r="DO99" s="13">
        <f>IF('Données projet'!$A$166&gt;35,DO98+DN99-DW98,IF(A99&lt;'Données projet'!$A$166,$DL$205^A99,IF(A99='Données projet'!$A$166,'Données projet'!$B$166,DO98+DN99-DW98)))</f>
        <v>794.99999999999989</v>
      </c>
      <c r="DP99" s="18">
        <f>DO99*VLOOKUP('Données projet'!$B$14,Paramètres!$A$1:$I$89,3,0)*VLOOKUP('Données projet'!$B$14,Paramètres!$A$1:$I$89,5,0)</f>
        <v>372.05999999999995</v>
      </c>
      <c r="DQ99" s="14">
        <f t="shared" si="97"/>
        <v>86.08860996789744</v>
      </c>
      <c r="DR99" s="22">
        <f t="shared" si="70"/>
        <v>797.94216236075465</v>
      </c>
      <c r="DS99" s="60">
        <f t="shared" si="71"/>
        <v>1091.275495694088</v>
      </c>
      <c r="DT99" s="60">
        <f ca="1">AVERAGE(OFFSET($DS$3,0,0,'Données projet'!$E$14+1,1))-AVERAGE(OFFSET($H$3,0,0,'Données projet'!$E$14+1,1))</f>
        <v>399.92909819003523</v>
      </c>
      <c r="DU99" s="60">
        <f t="shared" si="98"/>
        <v>163.7053537268381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3.4</v>
      </c>
      <c r="EJ99" s="13">
        <f>IF('Données projet'!$A$192&gt;35,EJ98+EI99-ER98,IF(A99&lt;'Données projet'!$A$192,$EG$205^A99,IF(A99='Données projet'!$A$192,'Données projet'!$B$192,EJ98+EI99-ER98)))</f>
        <v>201.4</v>
      </c>
      <c r="EK99" s="18">
        <f>EJ99*VLOOKUP('Données projet'!$B$15,Paramètres!$A$1:$I$89,3,0)*VLOOKUP('Données projet'!$B$15,Paramètres!$A$1:$I$89,5,0)</f>
        <v>204.21960000000001</v>
      </c>
      <c r="EL99" s="14">
        <f t="shared" si="99"/>
        <v>50.67037824783668</v>
      </c>
      <c r="EM99" s="22">
        <f t="shared" si="73"/>
        <v>443.93337878164886</v>
      </c>
      <c r="EN99" s="60">
        <f t="shared" si="74"/>
        <v>737.26671211498217</v>
      </c>
      <c r="EO99" s="60">
        <f ca="1">AVERAGE(OFFSET($EN$3,0,0,'Données projet'!$E$15+1,1))-AVERAGE(OFFSET($H$3,0,0,'Données projet'!$E$15+1,1))</f>
        <v>360.49030729679129</v>
      </c>
      <c r="EP99" s="60">
        <f t="shared" si="100"/>
        <v>159.6134369231965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1.7053025658242404E-13</v>
      </c>
      <c r="FF99" s="18">
        <f>FE99*VLOOKUP('Données projet'!$B$16,Paramètres!$A$1:$I$89,3,0)*VLOOKUP('Données projet'!$B$16,Paramètres!$A$1:$I$89,5,0)</f>
        <v>1.4897523215040567E-13</v>
      </c>
      <c r="FG99" s="14">
        <f t="shared" si="101"/>
        <v>2.136562777003313E-12</v>
      </c>
      <c r="FH99" s="22">
        <f t="shared" si="76"/>
        <v>3.9806453659427267E-12</v>
      </c>
      <c r="FI99" s="60">
        <f t="shared" si="77"/>
        <v>293.33333333333729</v>
      </c>
      <c r="FJ99" s="60">
        <f ca="1">AVERAGE(OFFSET($FI$3,0,0,'Données projet'!$E$16+1,1))-AVERAGE(OFFSET($H$3,0,0,'Données projet'!$E$16+1,1))</f>
        <v>274.38315511766132</v>
      </c>
      <c r="FK99" s="60">
        <f t="shared" si="102"/>
        <v>255.96663040027175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2.9487179487179445</v>
      </c>
      <c r="FZ99" s="13">
        <f>IF('Données projet'!$A$244&gt;35,FZ98+FY99-GH98,IF(A99&lt;'Données projet'!$A$244,$FW$205^A99,IF(A99='Données projet'!$A$244,'Données projet'!$B$244,FZ98+FY99-GH98)))</f>
        <v>183.71794871794856</v>
      </c>
      <c r="GA99" s="18">
        <f>FZ99*VLOOKUP('Données projet'!$B$17,Paramètres!$A$1:$I$89,3,0)*VLOOKUP('Données projet'!$B$17,Paramètres!$A$1:$I$89,5,0)</f>
        <v>174.82599999999985</v>
      </c>
      <c r="GB99" s="14">
        <f t="shared" si="103"/>
        <v>44.169119834867992</v>
      </c>
      <c r="GC99" s="22">
        <f t="shared" si="79"/>
        <v>381.41650037906152</v>
      </c>
      <c r="GD99" s="60">
        <f t="shared" si="80"/>
        <v>674.74983371239477</v>
      </c>
      <c r="GE99" s="60">
        <f ca="1">AVERAGE(OFFSET($GD$3,0,0,'Données projet'!$E$17+1,1))-AVERAGE(OFFSET($H$3,0,0,'Données projet'!$E$17+1,1))</f>
        <v>302.15505558308411</v>
      </c>
      <c r="GF99" s="60">
        <f t="shared" si="104"/>
        <v>197.15142751137051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projet'!$B$9,Paramètres!$A$1:$I$89,3,0)*VLOOKUP('Données projet'!$B$9,Paramètres!$A$1:$I$89,5,0)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0">
        <f t="shared" si="55"/>
        <v>910.11440543544268</v>
      </c>
      <c r="S100" s="60">
        <f ca="1">AVERAGE(OFFSET($R$3,0,0,'Données projet'!$E$9+1,1))-AVERAGE(OFFSET($H$3,0,0,'Données projet'!$E$9+1,1))</f>
        <v>510.5342913385627</v>
      </c>
      <c r="T100" s="60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4.4337866711430253E-14</v>
      </c>
      <c r="AK100" s="14">
        <f t="shared" si="89"/>
        <v>7.3222115536967035E-13</v>
      </c>
      <c r="AL100" s="22">
        <f t="shared" si="58"/>
        <v>1.3525069634579169E-12</v>
      </c>
      <c r="AM100" s="60">
        <f t="shared" si="59"/>
        <v>293.33333333333468</v>
      </c>
      <c r="AN100" s="60">
        <f ca="1">AVERAGE(OFFSET($AM$3,0,0,'Données projet'!$E$10+1,1))-AVERAGE(OFFSET($H$3,0,0,'Données projet'!$E$10+1,1))</f>
        <v>289.19475369871481</v>
      </c>
      <c r="AO100" s="60">
        <f t="shared" si="90"/>
        <v>283.48738729114024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2.9487179487179502</v>
      </c>
      <c r="BD100" s="13">
        <f>IF('Données projet'!$A$88&gt;35,BD99+BC100-BL99,IF(A100&lt;'Données projet'!$A$88,$BA$205^A100,IF(A100='Données projet'!$A$88,'Données projet'!$B$88,BD99+BC100-BL99)))</f>
        <v>219.35897435897445</v>
      </c>
      <c r="BE100" s="14">
        <f>BD100*VLOOKUP('Données projet'!$B$11,Paramètres!$A$1:$I$89,3,0)*VLOOKUP('Données projet'!$B$11,Paramètres!$A$1:$I$89,5,0)</f>
        <v>147.14600000000007</v>
      </c>
      <c r="BF100" s="14">
        <f t="shared" si="91"/>
        <v>37.929280534323695</v>
      </c>
      <c r="BG100" s="22">
        <f t="shared" si="61"/>
        <v>322.33944693061392</v>
      </c>
      <c r="BH100" s="60">
        <f t="shared" si="62"/>
        <v>615.67278026394729</v>
      </c>
      <c r="BI100" s="60">
        <f ca="1">AVERAGE(OFFSET($BH$3,0,0,'Données projet'!$E$11+1,1))-AVERAGE(OFFSET($H$3,0,0,'Données projet'!$E$11+1,1))</f>
        <v>243.09463198616982</v>
      </c>
      <c r="BJ100" s="60">
        <f t="shared" si="92"/>
        <v>171.50445439470928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5.5</v>
      </c>
      <c r="BY100" s="13">
        <f>IF('Données projet'!$A$114&gt;35,BY99+BX100-CG99,IF(A100&lt;'Données projet'!$A$114,$BV$205^A100,IF(A100='Données projet'!$A$114,'Données projet'!$B$114,BY99+BX100-CG99)))</f>
        <v>316.00000000000017</v>
      </c>
      <c r="BZ100" s="14">
        <f>BY100*VLOOKUP('Données projet'!$B$12,Paramètres!$A$1:$I$89,3,0)*VLOOKUP('Données projet'!$B$12,Paramètres!$A$1:$I$89,5,0)</f>
        <v>305.63520000000017</v>
      </c>
      <c r="CA100" s="14">
        <f t="shared" si="93"/>
        <v>72.356535294517883</v>
      </c>
      <c r="CB100" s="22">
        <f t="shared" si="64"/>
        <v>658.3356056379522</v>
      </c>
      <c r="CC100" s="60">
        <f t="shared" si="65"/>
        <v>951.66893897128557</v>
      </c>
      <c r="CD100" s="60">
        <f ca="1">AVERAGE(OFFSET($CC$3,0,0,'Données projet'!$E$12+1,1))-AVERAGE(OFFSET($H$3,0,0,'Données projet'!$E$12+1,1))</f>
        <v>542.70639622812973</v>
      </c>
      <c r="CE100" s="60">
        <f t="shared" si="94"/>
        <v>294.45557293177131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projet'!$B$13,Paramètres!$A$1:$I$89,3,0)*VLOOKUP('Données projet'!$B$13,Paramètres!$A$1:$I$89,5,0)</f>
        <v>-2.0395418687257919E-13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329.68364686090933</v>
      </c>
      <c r="CZ100" s="60">
        <f t="shared" si="96"/>
        <v>302.54354650449721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15</v>
      </c>
      <c r="DO100" s="13">
        <f>IF('Données projet'!$A$166&gt;35,DO99+DN100-DW99,IF(A100&lt;'Données projet'!$A$166,$DL$205^A100,IF(A100='Données projet'!$A$166,'Données projet'!$B$166,DO99+DN100-DW99)))</f>
        <v>809.99999999999989</v>
      </c>
      <c r="DP100" s="18">
        <f>DO100*VLOOKUP('Données projet'!$B$14,Paramètres!$A$1:$I$89,3,0)*VLOOKUP('Données projet'!$B$14,Paramètres!$A$1:$I$89,5,0)</f>
        <v>379.08</v>
      </c>
      <c r="DQ100" s="14">
        <f t="shared" si="97"/>
        <v>87.522288181554913</v>
      </c>
      <c r="DR100" s="22">
        <f t="shared" si="70"/>
        <v>812.66565191620805</v>
      </c>
      <c r="DS100" s="60">
        <f t="shared" si="71"/>
        <v>1105.9989852495414</v>
      </c>
      <c r="DT100" s="60">
        <f ca="1">AVERAGE(OFFSET($DS$3,0,0,'Données projet'!$E$14+1,1))-AVERAGE(OFFSET($H$3,0,0,'Données projet'!$E$14+1,1))</f>
        <v>399.92909819003523</v>
      </c>
      <c r="DU100" s="60">
        <f t="shared" si="98"/>
        <v>163.7053537268381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3.4</v>
      </c>
      <c r="EJ100" s="13">
        <f>IF('Données projet'!$A$192&gt;35,EJ99+EI100-ER99,IF(A100&lt;'Données projet'!$A$192,$EG$205^A100,IF(A100='Données projet'!$A$192,'Données projet'!$B$192,EJ99+EI100-ER99)))</f>
        <v>204.8</v>
      </c>
      <c r="EK100" s="18">
        <f>EJ100*VLOOKUP('Données projet'!$B$15,Paramètres!$A$1:$I$89,3,0)*VLOOKUP('Données projet'!$B$15,Paramètres!$A$1:$I$89,5,0)</f>
        <v>207.66720000000001</v>
      </c>
      <c r="EL100" s="14">
        <f t="shared" si="99"/>
        <v>51.425479255937077</v>
      </c>
      <c r="EM100" s="22">
        <f t="shared" si="73"/>
        <v>451.25308303742372</v>
      </c>
      <c r="EN100" s="60">
        <f t="shared" si="74"/>
        <v>744.58641637075698</v>
      </c>
      <c r="EO100" s="60">
        <f ca="1">AVERAGE(OFFSET($EN$3,0,0,'Données projet'!$E$15+1,1))-AVERAGE(OFFSET($H$3,0,0,'Données projet'!$E$15+1,1))</f>
        <v>360.49030729679129</v>
      </c>
      <c r="EP100" s="60">
        <f t="shared" si="100"/>
        <v>159.6134369231965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1.7053025658242404E-13</v>
      </c>
      <c r="FF100" s="18">
        <f>FE100*VLOOKUP('Données projet'!$B$16,Paramètres!$A$1:$I$89,3,0)*VLOOKUP('Données projet'!$B$16,Paramètres!$A$1:$I$89,5,0)</f>
        <v>1.4897523215040567E-13</v>
      </c>
      <c r="FG100" s="14">
        <f t="shared" si="101"/>
        <v>2.136562777003313E-12</v>
      </c>
      <c r="FH100" s="22">
        <f t="shared" si="76"/>
        <v>3.9806453659427267E-12</v>
      </c>
      <c r="FI100" s="60">
        <f t="shared" si="77"/>
        <v>293.33333333333729</v>
      </c>
      <c r="FJ100" s="60">
        <f ca="1">AVERAGE(OFFSET($FI$3,0,0,'Données projet'!$E$16+1,1))-AVERAGE(OFFSET($H$3,0,0,'Données projet'!$E$16+1,1))</f>
        <v>274.38315511766132</v>
      </c>
      <c r="FK100" s="60">
        <f t="shared" si="102"/>
        <v>255.96663040027175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2.9487179487179445</v>
      </c>
      <c r="FZ100" s="13">
        <f>IF('Données projet'!$A$244&gt;35,FZ99+FY100-GH99,IF(A100&lt;'Données projet'!$A$244,$FW$205^A100,IF(A100='Données projet'!$A$244,'Données projet'!$B$244,FZ99+FY100-GH99)))</f>
        <v>186.66666666666652</v>
      </c>
      <c r="GA100" s="18">
        <f>FZ100*VLOOKUP('Données projet'!$B$17,Paramètres!$A$1:$I$89,3,0)*VLOOKUP('Données projet'!$B$17,Paramètres!$A$1:$I$89,5,0)</f>
        <v>177.63199999999986</v>
      </c>
      <c r="GB100" s="14">
        <f t="shared" si="103"/>
        <v>44.794944431725291</v>
      </c>
      <c r="GC100" s="22">
        <f t="shared" si="79"/>
        <v>387.39359488525469</v>
      </c>
      <c r="GD100" s="60">
        <f t="shared" si="80"/>
        <v>680.726928218588</v>
      </c>
      <c r="GE100" s="60">
        <f ca="1">AVERAGE(OFFSET($GD$3,0,0,'Données projet'!$E$17+1,1))-AVERAGE(OFFSET($H$3,0,0,'Données projet'!$E$17+1,1))</f>
        <v>302.15505558308411</v>
      </c>
      <c r="GF100" s="60">
        <f t="shared" si="104"/>
        <v>197.15142751137051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projet'!$B$9,Paramètres!$A$1:$I$89,3,0)*VLOOKUP('Données projet'!$B$9,Paramètres!$A$1:$I$89,5,0)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0">
        <f t="shared" si="55"/>
        <v>920.60697837144562</v>
      </c>
      <c r="S101" s="60">
        <f ca="1">AVERAGE(OFFSET($R$3,0,0,'Données projet'!$E$9+1,1))-AVERAGE(OFFSET($H$3,0,0,'Données projet'!$E$9+1,1))</f>
        <v>510.5342913385627</v>
      </c>
      <c r="T101" s="60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4.4337866711430253E-14</v>
      </c>
      <c r="AK101" s="14">
        <f t="shared" si="89"/>
        <v>7.3222115536967035E-13</v>
      </c>
      <c r="AL101" s="22">
        <f t="shared" si="58"/>
        <v>1.3525069634579169E-12</v>
      </c>
      <c r="AM101" s="60">
        <f t="shared" si="59"/>
        <v>293.33333333333468</v>
      </c>
      <c r="AN101" s="60">
        <f ca="1">AVERAGE(OFFSET($AM$3,0,0,'Données projet'!$E$10+1,1))-AVERAGE(OFFSET($H$3,0,0,'Données projet'!$E$10+1,1))</f>
        <v>289.19475369871481</v>
      </c>
      <c r="AO101" s="60">
        <f t="shared" si="90"/>
        <v>283.48738729114024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2.9487179487179502</v>
      </c>
      <c r="BD101" s="13">
        <f>IF('Données projet'!$A$88&gt;35,BD100+BC101-BL100,IF(A101&lt;'Données projet'!$A$88,$BA$205^A101,IF(A101='Données projet'!$A$88,'Données projet'!$B$88,BD100+BC101-BL100)))</f>
        <v>222.30769230769241</v>
      </c>
      <c r="BE101" s="14">
        <f>BD101*VLOOKUP('Données projet'!$B$11,Paramètres!$A$1:$I$89,3,0)*VLOOKUP('Données projet'!$B$11,Paramètres!$A$1:$I$89,5,0)</f>
        <v>149.12400000000005</v>
      </c>
      <c r="BF101" s="14">
        <f t="shared" si="91"/>
        <v>38.379443667029406</v>
      </c>
      <c r="BG101" s="22">
        <f t="shared" si="61"/>
        <v>326.56849772007627</v>
      </c>
      <c r="BH101" s="60">
        <f t="shared" si="62"/>
        <v>619.90183105340952</v>
      </c>
      <c r="BI101" s="60">
        <f ca="1">AVERAGE(OFFSET($BH$3,0,0,'Données projet'!$E$11+1,1))-AVERAGE(OFFSET($H$3,0,0,'Données projet'!$E$11+1,1))</f>
        <v>243.09463198616982</v>
      </c>
      <c r="BJ101" s="60">
        <f t="shared" si="92"/>
        <v>171.50445439470928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5.5</v>
      </c>
      <c r="BY101" s="13">
        <f>IF('Données projet'!$A$114&gt;35,BY100+BX101-CG100,IF(A101&lt;'Données projet'!$A$114,$BV$205^A101,IF(A101='Données projet'!$A$114,'Données projet'!$B$114,BY100+BX101-CG100)))</f>
        <v>321.50000000000017</v>
      </c>
      <c r="BZ101" s="14">
        <f>BY101*VLOOKUP('Données projet'!$B$12,Paramètres!$A$1:$I$89,3,0)*VLOOKUP('Données projet'!$B$12,Paramètres!$A$1:$I$89,5,0)</f>
        <v>310.95480000000015</v>
      </c>
      <c r="CA101" s="14">
        <f t="shared" si="93"/>
        <v>73.468194711079292</v>
      </c>
      <c r="CB101" s="22">
        <f t="shared" si="64"/>
        <v>669.53671578846343</v>
      </c>
      <c r="CC101" s="60">
        <f t="shared" si="65"/>
        <v>962.87004912179668</v>
      </c>
      <c r="CD101" s="60">
        <f ca="1">AVERAGE(OFFSET($CC$3,0,0,'Données projet'!$E$12+1,1))-AVERAGE(OFFSET($H$3,0,0,'Données projet'!$E$12+1,1))</f>
        <v>542.70639622812973</v>
      </c>
      <c r="CE101" s="60">
        <f t="shared" si="94"/>
        <v>294.45557293177131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projet'!$B$13,Paramètres!$A$1:$I$89,3,0)*VLOOKUP('Données projet'!$B$13,Paramètres!$A$1:$I$89,5,0)</f>
        <v>-2.0395418687257919E-13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329.68364686090933</v>
      </c>
      <c r="CZ101" s="60">
        <f t="shared" si="96"/>
        <v>302.54354650449721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15</v>
      </c>
      <c r="DO101" s="13">
        <f>IF('Données projet'!$A$166&gt;35,DO100+DN101-DW100,IF(A101&lt;'Données projet'!$A$166,$DL$205^A101,IF(A101='Données projet'!$A$166,'Données projet'!$B$166,DO100+DN101-DW100)))</f>
        <v>824.99999999999989</v>
      </c>
      <c r="DP101" s="18">
        <f>DO101*VLOOKUP('Données projet'!$B$14,Paramètres!$A$1:$I$89,3,0)*VLOOKUP('Données projet'!$B$14,Paramètres!$A$1:$I$89,5,0)</f>
        <v>386.09999999999997</v>
      </c>
      <c r="DQ101" s="14">
        <f t="shared" si="97"/>
        <v>88.952879163979915</v>
      </c>
      <c r="DR101" s="22">
        <f t="shared" si="70"/>
        <v>827.38376454393153</v>
      </c>
      <c r="DS101" s="60">
        <f t="shared" si="71"/>
        <v>1120.7170978772649</v>
      </c>
      <c r="DT101" s="60">
        <f ca="1">AVERAGE(OFFSET($DS$3,0,0,'Données projet'!$E$14+1,1))-AVERAGE(OFFSET($H$3,0,0,'Données projet'!$E$14+1,1))</f>
        <v>399.92909819003523</v>
      </c>
      <c r="DU101" s="60">
        <f t="shared" si="98"/>
        <v>163.7053537268381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3.4</v>
      </c>
      <c r="EJ101" s="13">
        <f>IF('Données projet'!$A$192&gt;35,EJ100+EI101-ER100,IF(A101&lt;'Données projet'!$A$192,$EG$205^A101,IF(A101='Données projet'!$A$192,'Données projet'!$B$192,EJ100+EI101-ER100)))</f>
        <v>208.20000000000002</v>
      </c>
      <c r="EK101" s="18">
        <f>EJ101*VLOOKUP('Données projet'!$B$15,Paramètres!$A$1:$I$89,3,0)*VLOOKUP('Données projet'!$B$15,Paramètres!$A$1:$I$89,5,0)</f>
        <v>211.11480000000003</v>
      </c>
      <c r="EL101" s="14">
        <f t="shared" si="99"/>
        <v>52.179122428493677</v>
      </c>
      <c r="EM101" s="22">
        <f t="shared" si="73"/>
        <v>458.57024822962654</v>
      </c>
      <c r="EN101" s="60">
        <f t="shared" si="74"/>
        <v>751.90358156295986</v>
      </c>
      <c r="EO101" s="60">
        <f ca="1">AVERAGE(OFFSET($EN$3,0,0,'Données projet'!$E$15+1,1))-AVERAGE(OFFSET($H$3,0,0,'Données projet'!$E$15+1,1))</f>
        <v>360.49030729679129</v>
      </c>
      <c r="EP101" s="60">
        <f t="shared" si="100"/>
        <v>159.6134369231965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1.7053025658242404E-13</v>
      </c>
      <c r="FF101" s="18">
        <f>FE101*VLOOKUP('Données projet'!$B$16,Paramètres!$A$1:$I$89,3,0)*VLOOKUP('Données projet'!$B$16,Paramètres!$A$1:$I$89,5,0)</f>
        <v>1.4897523215040567E-13</v>
      </c>
      <c r="FG101" s="14">
        <f t="shared" si="101"/>
        <v>2.136562777003313E-12</v>
      </c>
      <c r="FH101" s="22">
        <f t="shared" si="76"/>
        <v>3.9806453659427267E-12</v>
      </c>
      <c r="FI101" s="60">
        <f t="shared" si="77"/>
        <v>293.33333333333729</v>
      </c>
      <c r="FJ101" s="60">
        <f ca="1">AVERAGE(OFFSET($FI$3,0,0,'Données projet'!$E$16+1,1))-AVERAGE(OFFSET($H$3,0,0,'Données projet'!$E$16+1,1))</f>
        <v>274.38315511766132</v>
      </c>
      <c r="FK101" s="60">
        <f t="shared" si="102"/>
        <v>255.96663040027175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2.9487179487179445</v>
      </c>
      <c r="FZ101" s="13">
        <f>IF('Données projet'!$A$244&gt;35,FZ100+FY101-GH100,IF(A101&lt;'Données projet'!$A$244,$FW$205^A101,IF(A101='Données projet'!$A$244,'Données projet'!$B$244,FZ100+FY101-GH100)))</f>
        <v>189.61538461538447</v>
      </c>
      <c r="GA101" s="18">
        <f>FZ101*VLOOKUP('Données projet'!$B$17,Paramètres!$A$1:$I$89,3,0)*VLOOKUP('Données projet'!$B$17,Paramètres!$A$1:$I$89,5,0)</f>
        <v>180.43799999999987</v>
      </c>
      <c r="GB101" s="14">
        <f t="shared" si="103"/>
        <v>45.419619308939104</v>
      </c>
      <c r="GC101" s="22">
        <f t="shared" si="79"/>
        <v>393.36868696306874</v>
      </c>
      <c r="GD101" s="60">
        <f t="shared" si="80"/>
        <v>686.702020296402</v>
      </c>
      <c r="GE101" s="60">
        <f ca="1">AVERAGE(OFFSET($GD$3,0,0,'Données projet'!$E$17+1,1))-AVERAGE(OFFSET($H$3,0,0,'Données projet'!$E$17+1,1))</f>
        <v>302.15505558308411</v>
      </c>
      <c r="GF101" s="60">
        <f t="shared" si="104"/>
        <v>197.15142751137051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projet'!$B$9,Paramètres!$A$1:$I$89,3,0)*VLOOKUP('Données projet'!$B$9,Paramètres!$A$1:$I$89,5,0)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0">
        <f t="shared" si="55"/>
        <v>931.09591994810739</v>
      </c>
      <c r="S102" s="60">
        <f ca="1">AVERAGE(OFFSET($R$3,0,0,'Données projet'!$E$9+1,1))-AVERAGE(OFFSET($H$3,0,0,'Données projet'!$E$9+1,1))</f>
        <v>510.5342913385627</v>
      </c>
      <c r="T102" s="60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4.4337866711430253E-14</v>
      </c>
      <c r="AK102" s="14">
        <f t="shared" si="89"/>
        <v>7.3222115536967035E-13</v>
      </c>
      <c r="AL102" s="22">
        <f t="shared" si="58"/>
        <v>1.3525069634579169E-12</v>
      </c>
      <c r="AM102" s="60">
        <f t="shared" si="59"/>
        <v>293.33333333333468</v>
      </c>
      <c r="AN102" s="60">
        <f ca="1">AVERAGE(OFFSET($AM$3,0,0,'Données projet'!$E$10+1,1))-AVERAGE(OFFSET($H$3,0,0,'Données projet'!$E$10+1,1))</f>
        <v>289.19475369871481</v>
      </c>
      <c r="AO102" s="60">
        <f t="shared" si="90"/>
        <v>283.48738729114024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2.9487179487179502</v>
      </c>
      <c r="BD102" s="13">
        <f>IF('Données projet'!$A$88&gt;35,BD101+BC102-BL101,IF(A102&lt;'Données projet'!$A$88,$BA$205^A102,IF(A102='Données projet'!$A$88,'Données projet'!$B$88,BD101+BC102-BL101)))</f>
        <v>225.25641025641036</v>
      </c>
      <c r="BE102" s="14">
        <f>BD102*VLOOKUP('Données projet'!$B$11,Paramètres!$A$1:$I$89,3,0)*VLOOKUP('Données projet'!$B$11,Paramètres!$A$1:$I$89,5,0)</f>
        <v>151.10200000000006</v>
      </c>
      <c r="BF102" s="14">
        <f t="shared" si="91"/>
        <v>38.828912287511692</v>
      </c>
      <c r="BG102" s="22">
        <f t="shared" si="61"/>
        <v>330.79633890074962</v>
      </c>
      <c r="BH102" s="60">
        <f t="shared" si="62"/>
        <v>624.12967223408293</v>
      </c>
      <c r="BI102" s="60">
        <f ca="1">AVERAGE(OFFSET($BH$3,0,0,'Données projet'!$E$11+1,1))-AVERAGE(OFFSET($H$3,0,0,'Données projet'!$E$11+1,1))</f>
        <v>243.09463198616982</v>
      </c>
      <c r="BJ102" s="60">
        <f t="shared" si="92"/>
        <v>171.50445439470928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5.5</v>
      </c>
      <c r="BY102" s="13">
        <f>IF('Données projet'!$A$114&gt;35,BY101+BX102-CG101,IF(A102&lt;'Données projet'!$A$114,$BV$205^A102,IF(A102='Données projet'!$A$114,'Données projet'!$B$114,BY101+BX102-CG101)))</f>
        <v>327.00000000000017</v>
      </c>
      <c r="BZ102" s="14">
        <f>BY102*VLOOKUP('Données projet'!$B$12,Paramètres!$A$1:$I$89,3,0)*VLOOKUP('Données projet'!$B$12,Paramètres!$A$1:$I$89,5,0)</f>
        <v>316.27440000000018</v>
      </c>
      <c r="CA102" s="14">
        <f t="shared" si="93"/>
        <v>74.577642578935624</v>
      </c>
      <c r="CB102" s="22">
        <f t="shared" si="64"/>
        <v>680.73397415831323</v>
      </c>
      <c r="CC102" s="60">
        <f t="shared" si="65"/>
        <v>974.06730749164649</v>
      </c>
      <c r="CD102" s="60">
        <f ca="1">AVERAGE(OFFSET($CC$3,0,0,'Données projet'!$E$12+1,1))-AVERAGE(OFFSET($H$3,0,0,'Données projet'!$E$12+1,1))</f>
        <v>542.70639622812973</v>
      </c>
      <c r="CE102" s="60">
        <f t="shared" si="94"/>
        <v>294.45557293177131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projet'!$B$13,Paramètres!$A$1:$I$89,3,0)*VLOOKUP('Données projet'!$B$13,Paramètres!$A$1:$I$89,5,0)</f>
        <v>-2.0395418687257919E-13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329.68364686090933</v>
      </c>
      <c r="CZ102" s="60">
        <f t="shared" si="96"/>
        <v>302.54354650449721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15</v>
      </c>
      <c r="DO102" s="13">
        <f>IF('Données projet'!$A$166&gt;35,DO101+DN102-DW101,IF(A102&lt;'Données projet'!$A$166,$DL$205^A102,IF(A102='Données projet'!$A$166,'Données projet'!$B$166,DO101+DN102-DW101)))</f>
        <v>839.99999999999989</v>
      </c>
      <c r="DP102" s="18">
        <f>DO102*VLOOKUP('Données projet'!$B$14,Paramètres!$A$1:$I$89,3,0)*VLOOKUP('Données projet'!$B$14,Paramètres!$A$1:$I$89,5,0)</f>
        <v>393.11999999999989</v>
      </c>
      <c r="DQ102" s="14">
        <f t="shared" si="97"/>
        <v>90.380445521044919</v>
      </c>
      <c r="DR102" s="22">
        <f t="shared" si="70"/>
        <v>842.09660928248638</v>
      </c>
      <c r="DS102" s="60">
        <f t="shared" si="71"/>
        <v>1135.4299426158198</v>
      </c>
      <c r="DT102" s="60">
        <f ca="1">AVERAGE(OFFSET($DS$3,0,0,'Données projet'!$E$14+1,1))-AVERAGE(OFFSET($H$3,0,0,'Données projet'!$E$14+1,1))</f>
        <v>399.92909819003523</v>
      </c>
      <c r="DU102" s="60">
        <f t="shared" si="98"/>
        <v>163.7053537268381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3.4</v>
      </c>
      <c r="EJ102" s="13">
        <f>IF('Données projet'!$A$192&gt;35,EJ101+EI102-ER101,IF(A102&lt;'Données projet'!$A$192,$EG$205^A102,IF(A102='Données projet'!$A$192,'Données projet'!$B$192,EJ101+EI102-ER101)))</f>
        <v>211.60000000000002</v>
      </c>
      <c r="EK102" s="18">
        <f>EJ102*VLOOKUP('Données projet'!$B$15,Paramètres!$A$1:$I$89,3,0)*VLOOKUP('Données projet'!$B$15,Paramètres!$A$1:$I$89,5,0)</f>
        <v>214.56240000000003</v>
      </c>
      <c r="EL102" s="14">
        <f t="shared" si="99"/>
        <v>52.931334320900206</v>
      </c>
      <c r="EM102" s="22">
        <f t="shared" si="73"/>
        <v>465.88492060890115</v>
      </c>
      <c r="EN102" s="60">
        <f t="shared" si="74"/>
        <v>759.21825394223447</v>
      </c>
      <c r="EO102" s="60">
        <f ca="1">AVERAGE(OFFSET($EN$3,0,0,'Données projet'!$E$15+1,1))-AVERAGE(OFFSET($H$3,0,0,'Données projet'!$E$15+1,1))</f>
        <v>360.49030729679129</v>
      </c>
      <c r="EP102" s="60">
        <f t="shared" si="100"/>
        <v>159.6134369231965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1.7053025658242404E-13</v>
      </c>
      <c r="FF102" s="18">
        <f>FE102*VLOOKUP('Données projet'!$B$16,Paramètres!$A$1:$I$89,3,0)*VLOOKUP('Données projet'!$B$16,Paramètres!$A$1:$I$89,5,0)</f>
        <v>1.4897523215040567E-13</v>
      </c>
      <c r="FG102" s="14">
        <f t="shared" si="101"/>
        <v>2.136562777003313E-12</v>
      </c>
      <c r="FH102" s="22">
        <f t="shared" si="76"/>
        <v>3.9806453659427267E-12</v>
      </c>
      <c r="FI102" s="60">
        <f t="shared" si="77"/>
        <v>293.33333333333729</v>
      </c>
      <c r="FJ102" s="60">
        <f ca="1">AVERAGE(OFFSET($FI$3,0,0,'Données projet'!$E$16+1,1))-AVERAGE(OFFSET($H$3,0,0,'Données projet'!$E$16+1,1))</f>
        <v>274.38315511766132</v>
      </c>
      <c r="FK102" s="60">
        <f t="shared" si="102"/>
        <v>255.96663040027175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2.9487179487179445</v>
      </c>
      <c r="FZ102" s="13">
        <f>IF('Données projet'!$A$244&gt;35,FZ101+FY102-GH101,IF(A102&lt;'Données projet'!$A$244,$FW$205^A102,IF(A102='Données projet'!$A$244,'Données projet'!$B$244,FZ101+FY102-GH101)))</f>
        <v>192.56410256410243</v>
      </c>
      <c r="GA102" s="18">
        <f>FZ102*VLOOKUP('Données projet'!$B$17,Paramètres!$A$1:$I$89,3,0)*VLOOKUP('Données projet'!$B$17,Paramètres!$A$1:$I$89,5,0)</f>
        <v>183.24399999999986</v>
      </c>
      <c r="GB102" s="14">
        <f t="shared" si="103"/>
        <v>46.043164410574953</v>
      </c>
      <c r="GC102" s="22">
        <f t="shared" si="79"/>
        <v>399.34181134841782</v>
      </c>
      <c r="GD102" s="60">
        <f t="shared" si="80"/>
        <v>692.67514468175114</v>
      </c>
      <c r="GE102" s="60">
        <f ca="1">AVERAGE(OFFSET($GD$3,0,0,'Données projet'!$E$17+1,1))-AVERAGE(OFFSET($H$3,0,0,'Données projet'!$E$17+1,1))</f>
        <v>302.15505558308411</v>
      </c>
      <c r="GF102" s="60">
        <f t="shared" si="104"/>
        <v>197.15142751137051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projet'!$B$9,Paramètres!$A$1:$I$89,3,0)*VLOOKUP('Données projet'!$B$9,Paramètres!$A$1:$I$89,5,0)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0">
        <f t="shared" si="55"/>
        <v>941.58129829257473</v>
      </c>
      <c r="S103" s="60">
        <f ca="1">AVERAGE(OFFSET($R$3,0,0,'Données projet'!$E$9+1,1))-AVERAGE(OFFSET($H$3,0,0,'Données projet'!$E$9+1,1))</f>
        <v>510.5342913385627</v>
      </c>
      <c r="T103" s="60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4.4337866711430253E-14</v>
      </c>
      <c r="AK103" s="14">
        <f t="shared" si="89"/>
        <v>7.3222115536967035E-13</v>
      </c>
      <c r="AL103" s="22">
        <f t="shared" si="58"/>
        <v>1.3525069634579169E-12</v>
      </c>
      <c r="AM103" s="60">
        <f t="shared" si="59"/>
        <v>293.33333333333468</v>
      </c>
      <c r="AN103" s="60">
        <f ca="1">AVERAGE(OFFSET($AM$3,0,0,'Données projet'!$E$10+1,1))-AVERAGE(OFFSET($H$3,0,0,'Données projet'!$E$10+1,1))</f>
        <v>289.19475369871481</v>
      </c>
      <c r="AO103" s="60">
        <f t="shared" si="90"/>
        <v>283.48738729114024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228.2051282051282</v>
      </c>
      <c r="BB103" s="13">
        <f>VLOOKUP(A103,'Données projet'!$A$87:$I$107,9,0)</f>
        <v>2.9487179487179502</v>
      </c>
      <c r="BC103" s="13">
        <f t="array" ref="BC103">INDEX(BB:BB,MIN(IF(ISNUMBER(BB103:BB299),ROW(BB103:BB299),"")))</f>
        <v>2.9487179487179502</v>
      </c>
      <c r="BD103" s="13">
        <f>IF('Données projet'!$A$88&gt;35,BD102+BC103-BL102,IF(A103&lt;'Données projet'!$A$88,$BA$205^A103,IF(A103='Données projet'!$A$88,'Données projet'!$B$88,BD102+BC103-BL102)))</f>
        <v>228.20512820512832</v>
      </c>
      <c r="BE103" s="14">
        <f>BD103*VLOOKUP('Données projet'!$B$11,Paramètres!$A$1:$I$89,3,0)*VLOOKUP('Données projet'!$B$11,Paramètres!$A$1:$I$89,5,0)</f>
        <v>153.0800000000001</v>
      </c>
      <c r="BF103" s="14">
        <f t="shared" si="91"/>
        <v>39.277696538385037</v>
      </c>
      <c r="BG103" s="22">
        <f t="shared" si="61"/>
        <v>335.02298813768743</v>
      </c>
      <c r="BH103" s="60">
        <f t="shared" si="62"/>
        <v>628.35632147102069</v>
      </c>
      <c r="BI103" s="60">
        <f ca="1">AVERAGE(OFFSET($BH$3,0,0,'Données projet'!$E$11+1,1))-AVERAGE(OFFSET($H$3,0,0,'Données projet'!$E$11+1,1))</f>
        <v>243.09463198616982</v>
      </c>
      <c r="BJ103" s="60">
        <f t="shared" si="92"/>
        <v>171.50445439470928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5.5</v>
      </c>
      <c r="BY103" s="13">
        <f>IF('Données projet'!$A$114&gt;35,BY102+BX103-CG102,IF(A103&lt;'Données projet'!$A$114,$BV$205^A103,IF(A103='Données projet'!$A$114,'Données projet'!$B$114,BY102+BX103-CG102)))</f>
        <v>332.50000000000017</v>
      </c>
      <c r="BZ103" s="14">
        <f>BY103*VLOOKUP('Données projet'!$B$12,Paramètres!$A$1:$I$89,3,0)*VLOOKUP('Données projet'!$B$12,Paramètres!$A$1:$I$89,5,0)</f>
        <v>321.59400000000016</v>
      </c>
      <c r="CA103" s="14">
        <f t="shared" si="93"/>
        <v>75.684920388473444</v>
      </c>
      <c r="CB103" s="22">
        <f t="shared" si="64"/>
        <v>691.92745300992476</v>
      </c>
      <c r="CC103" s="60">
        <f t="shared" si="65"/>
        <v>985.26078634325813</v>
      </c>
      <c r="CD103" s="60">
        <f ca="1">AVERAGE(OFFSET($CC$3,0,0,'Données projet'!$E$12+1,1))-AVERAGE(OFFSET($H$3,0,0,'Données projet'!$E$12+1,1))</f>
        <v>542.70639622812973</v>
      </c>
      <c r="CE103" s="60">
        <f t="shared" si="94"/>
        <v>294.45557293177131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projet'!$B$13,Paramètres!$A$1:$I$89,3,0)*VLOOKUP('Données projet'!$B$13,Paramètres!$A$1:$I$89,5,0)</f>
        <v>-2.0395418687257919E-13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329.68364686090933</v>
      </c>
      <c r="CZ103" s="60">
        <f t="shared" si="96"/>
        <v>302.54354650449721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855</v>
      </c>
      <c r="DM103" s="13">
        <f>VLOOKUP(A103,'Données projet'!$A$165:$I$185,9,0)</f>
        <v>15</v>
      </c>
      <c r="DN103" s="13">
        <f t="array" ref="DN103">INDEX(DM:DM,MIN(IF(ISNUMBER(DM103:DM299),ROW(DM103:DM299),"")))</f>
        <v>15</v>
      </c>
      <c r="DO103" s="13">
        <f>IF('Données projet'!$A$166&gt;35,DO102+DN103-DW102,IF(A103&lt;'Données projet'!$A$166,$DL$205^A103,IF(A103='Données projet'!$A$166,'Données projet'!$B$166,DO102+DN103-DW102)))</f>
        <v>854.99999999999989</v>
      </c>
      <c r="DP103" s="18">
        <f>DO103*VLOOKUP('Données projet'!$B$14,Paramètres!$A$1:$I$89,3,0)*VLOOKUP('Données projet'!$B$14,Paramètres!$A$1:$I$89,5,0)</f>
        <v>400.13999999999993</v>
      </c>
      <c r="DQ103" s="14">
        <f t="shared" si="97"/>
        <v>91.805047494648534</v>
      </c>
      <c r="DR103" s="22">
        <f t="shared" si="70"/>
        <v>856.80429105317944</v>
      </c>
      <c r="DS103" s="60">
        <f t="shared" si="71"/>
        <v>1150.1376243865127</v>
      </c>
      <c r="DT103" s="60">
        <f ca="1">AVERAGE(OFFSET($DS$3,0,0,'Données projet'!$E$14+1,1))-AVERAGE(OFFSET($H$3,0,0,'Données projet'!$E$14+1,1))</f>
        <v>399.92909819003523</v>
      </c>
      <c r="DU103" s="60">
        <f t="shared" si="98"/>
        <v>163.7053537268381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855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3.4</v>
      </c>
      <c r="EJ103" s="13">
        <f>IF('Données projet'!$A$192&gt;35,EJ102+EI103-ER102,IF(A103&lt;'Données projet'!$A$192,$EG$205^A103,IF(A103='Données projet'!$A$192,'Données projet'!$B$192,EJ102+EI103-ER102)))</f>
        <v>215.00000000000003</v>
      </c>
      <c r="EK103" s="18">
        <f>EJ103*VLOOKUP('Données projet'!$B$15,Paramètres!$A$1:$I$89,3,0)*VLOOKUP('Données projet'!$B$15,Paramètres!$A$1:$I$89,5,0)</f>
        <v>218.01000000000005</v>
      </c>
      <c r="EL103" s="14">
        <f t="shared" si="99"/>
        <v>53.682140586224406</v>
      </c>
      <c r="EM103" s="22">
        <f t="shared" si="73"/>
        <v>473.19714485434088</v>
      </c>
      <c r="EN103" s="60">
        <f t="shared" si="74"/>
        <v>766.53047818767413</v>
      </c>
      <c r="EO103" s="60">
        <f ca="1">AVERAGE(OFFSET($EN$3,0,0,'Données projet'!$E$15+1,1))-AVERAGE(OFFSET($H$3,0,0,'Données projet'!$E$15+1,1))</f>
        <v>360.49030729679129</v>
      </c>
      <c r="EP103" s="60">
        <f t="shared" si="100"/>
        <v>159.6134369231965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1.7053025658242404E-13</v>
      </c>
      <c r="FF103" s="18">
        <f>FE103*VLOOKUP('Données projet'!$B$16,Paramètres!$A$1:$I$89,3,0)*VLOOKUP('Données projet'!$B$16,Paramètres!$A$1:$I$89,5,0)</f>
        <v>1.4897523215040567E-13</v>
      </c>
      <c r="FG103" s="14">
        <f t="shared" si="101"/>
        <v>2.136562777003313E-12</v>
      </c>
      <c r="FH103" s="22">
        <f t="shared" si="76"/>
        <v>3.9806453659427267E-12</v>
      </c>
      <c r="FI103" s="60">
        <f t="shared" si="77"/>
        <v>293.33333333333729</v>
      </c>
      <c r="FJ103" s="60">
        <f ca="1">AVERAGE(OFFSET($FI$3,0,0,'Données projet'!$E$16+1,1))-AVERAGE(OFFSET($H$3,0,0,'Données projet'!$E$16+1,1))</f>
        <v>274.38315511766132</v>
      </c>
      <c r="FK103" s="60">
        <f t="shared" si="102"/>
        <v>255.96663040027175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195.5128205128205</v>
      </c>
      <c r="FX103" s="13">
        <f>VLOOKUP(A103,'Données projet'!$A$243:$I$263,9,0)</f>
        <v>2.9487179487179445</v>
      </c>
      <c r="FY103" s="13">
        <f t="array" ref="FY103">INDEX(FX:FX,MIN(IF(ISNUMBER(FX103:FX299),ROW(FX103:FX299),"")))</f>
        <v>2.9487179487179445</v>
      </c>
      <c r="FZ103" s="13">
        <f>IF('Données projet'!$A$244&gt;35,FZ102+FY103-GH102,IF(A103&lt;'Données projet'!$A$244,$FW$205^A103,IF(A103='Données projet'!$A$244,'Données projet'!$B$244,FZ102+FY103-GH102)))</f>
        <v>195.51282051282038</v>
      </c>
      <c r="GA103" s="18">
        <f>FZ103*VLOOKUP('Données projet'!$B$17,Paramètres!$A$1:$I$89,3,0)*VLOOKUP('Données projet'!$B$17,Paramètres!$A$1:$I$89,5,0)</f>
        <v>186.04999999999987</v>
      </c>
      <c r="GB103" s="14">
        <f t="shared" si="103"/>
        <v>46.665599034846181</v>
      </c>
      <c r="GC103" s="22">
        <f t="shared" si="79"/>
        <v>405.31300165235683</v>
      </c>
      <c r="GD103" s="60">
        <f t="shared" si="80"/>
        <v>698.64633498569015</v>
      </c>
      <c r="GE103" s="60">
        <f ca="1">AVERAGE(OFFSET($GD$3,0,0,'Données projet'!$E$17+1,1))-AVERAGE(OFFSET($H$3,0,0,'Données projet'!$E$17+1,1))</f>
        <v>302.15505558308411</v>
      </c>
      <c r="GF103" s="60">
        <f t="shared" si="104"/>
        <v>197.15142751137051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projet'!$B$9,Paramètres!$A$1:$I$89,3,0)*VLOOKUP('Données projet'!$B$9,Paramètres!$A$1:$I$89,5,0)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0">
        <f t="shared" si="55"/>
        <v>952.06317914896044</v>
      </c>
      <c r="S104" s="60">
        <f ca="1">AVERAGE(OFFSET($R$3,0,0,'Données projet'!$E$9+1,1))-AVERAGE(OFFSET($H$3,0,0,'Données projet'!$E$9+1,1))</f>
        <v>510.5342913385627</v>
      </c>
      <c r="T104" s="60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4.4337866711430253E-14</v>
      </c>
      <c r="AK104" s="14">
        <f t="shared" si="89"/>
        <v>7.3222115536967035E-13</v>
      </c>
      <c r="AL104" s="22">
        <f t="shared" si="58"/>
        <v>1.3525069634579169E-12</v>
      </c>
      <c r="AM104" s="60">
        <f t="shared" si="59"/>
        <v>293.33333333333468</v>
      </c>
      <c r="AN104" s="60">
        <f ca="1">AVERAGE(OFFSET($AM$3,0,0,'Données projet'!$E$10+1,1))-AVERAGE(OFFSET($H$3,0,0,'Données projet'!$E$10+1,1))</f>
        <v>289.19475369871481</v>
      </c>
      <c r="AO104" s="60">
        <f t="shared" si="90"/>
        <v>283.48738729114024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2.6923076923076907</v>
      </c>
      <c r="BD104" s="13">
        <f>IF('Données projet'!$A$88&gt;35,BD103+BC104-BL103,IF(A104&lt;'Données projet'!$A$88,$BA$205^A104,IF(A104='Données projet'!$A$88,'Données projet'!$B$88,BD103+BC104-BL103)))</f>
        <v>230.897435897436</v>
      </c>
      <c r="BE104" s="14">
        <f>BD104*VLOOKUP('Données projet'!$B$11,Paramètres!$A$1:$I$89,3,0)*VLOOKUP('Données projet'!$B$11,Paramètres!$A$1:$I$89,5,0)</f>
        <v>154.88600000000008</v>
      </c>
      <c r="BF104" s="14">
        <f t="shared" si="91"/>
        <v>39.686866751522281</v>
      </c>
      <c r="BG104" s="22">
        <f t="shared" si="61"/>
        <v>338.88107625890143</v>
      </c>
      <c r="BH104" s="60">
        <f t="shared" si="62"/>
        <v>632.21440959223469</v>
      </c>
      <c r="BI104" s="60">
        <f ca="1">AVERAGE(OFFSET($BH$3,0,0,'Données projet'!$E$11+1,1))-AVERAGE(OFFSET($H$3,0,0,'Données projet'!$E$11+1,1))</f>
        <v>243.09463198616982</v>
      </c>
      <c r="BJ104" s="60">
        <f t="shared" si="92"/>
        <v>171.50445439470928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5.5</v>
      </c>
      <c r="BY104" s="13">
        <f>IF('Données projet'!$A$114&gt;35,BY103+BX104-CG103,IF(A104&lt;'Données projet'!$A$114,$BV$205^A104,IF(A104='Données projet'!$A$114,'Données projet'!$B$114,BY103+BX104-CG103)))</f>
        <v>338.00000000000017</v>
      </c>
      <c r="BZ104" s="14">
        <f>BY104*VLOOKUP('Données projet'!$B$12,Paramètres!$A$1:$I$89,3,0)*VLOOKUP('Données projet'!$B$12,Paramètres!$A$1:$I$89,5,0)</f>
        <v>326.9136000000002</v>
      </c>
      <c r="CA104" s="14">
        <f t="shared" si="93"/>
        <v>76.790068178778327</v>
      </c>
      <c r="CB104" s="22">
        <f t="shared" si="64"/>
        <v>703.11722207803916</v>
      </c>
      <c r="CC104" s="60">
        <f t="shared" si="65"/>
        <v>996.45055541137253</v>
      </c>
      <c r="CD104" s="60">
        <f ca="1">AVERAGE(OFFSET($CC$3,0,0,'Données projet'!$E$12+1,1))-AVERAGE(OFFSET($H$3,0,0,'Données projet'!$E$12+1,1))</f>
        <v>542.70639622812973</v>
      </c>
      <c r="CE104" s="60">
        <f t="shared" si="94"/>
        <v>294.45557293177131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projet'!$B$13,Paramètres!$A$1:$I$89,3,0)*VLOOKUP('Données projet'!$B$13,Paramètres!$A$1:$I$89,5,0)</f>
        <v>-2.0395418687257919E-13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329.68364686090933</v>
      </c>
      <c r="CZ104" s="60">
        <f t="shared" si="96"/>
        <v>302.54354650449721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-5.3205440053716299E-14</v>
      </c>
      <c r="DQ104" s="14" t="e">
        <f t="shared" si="97"/>
        <v>#NUM!</v>
      </c>
      <c r="DR104" s="22" t="e">
        <f t="shared" si="70"/>
        <v>#NUM!</v>
      </c>
      <c r="DS104" s="60" t="e">
        <f t="shared" si="71"/>
        <v>#NUM!</v>
      </c>
      <c r="DT104" s="60">
        <f ca="1">AVERAGE(OFFSET($DS$3,0,0,'Données projet'!$E$14+1,1))-AVERAGE(OFFSET($H$3,0,0,'Données projet'!$E$14+1,1))</f>
        <v>399.92909819003523</v>
      </c>
      <c r="DU104" s="60">
        <f t="shared" si="98"/>
        <v>163.7053537268381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3.4</v>
      </c>
      <c r="EJ104" s="13">
        <f>IF('Données projet'!$A$192&gt;35,EJ103+EI104-ER103,IF(A104&lt;'Données projet'!$A$192,$EG$205^A104,IF(A104='Données projet'!$A$192,'Données projet'!$B$192,EJ103+EI104-ER103)))</f>
        <v>218.40000000000003</v>
      </c>
      <c r="EK104" s="18">
        <f>EJ104*VLOOKUP('Données projet'!$B$15,Paramètres!$A$1:$I$89,3,0)*VLOOKUP('Données projet'!$B$15,Paramètres!$A$1:$I$89,5,0)</f>
        <v>221.45760000000007</v>
      </c>
      <c r="EL104" s="14">
        <f t="shared" si="99"/>
        <v>54.431566019643263</v>
      </c>
      <c r="EM104" s="22">
        <f t="shared" si="73"/>
        <v>480.50696415087873</v>
      </c>
      <c r="EN104" s="60">
        <f t="shared" si="74"/>
        <v>773.84029748421199</v>
      </c>
      <c r="EO104" s="60">
        <f ca="1">AVERAGE(OFFSET($EN$3,0,0,'Données projet'!$E$15+1,1))-AVERAGE(OFFSET($H$3,0,0,'Données projet'!$E$15+1,1))</f>
        <v>360.49030729679129</v>
      </c>
      <c r="EP104" s="60">
        <f t="shared" si="100"/>
        <v>159.6134369231965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1.7053025658242404E-13</v>
      </c>
      <c r="FF104" s="18">
        <f>FE104*VLOOKUP('Données projet'!$B$16,Paramètres!$A$1:$I$89,3,0)*VLOOKUP('Données projet'!$B$16,Paramètres!$A$1:$I$89,5,0)</f>
        <v>1.4897523215040567E-13</v>
      </c>
      <c r="FG104" s="14">
        <f t="shared" si="101"/>
        <v>2.136562777003313E-12</v>
      </c>
      <c r="FH104" s="22">
        <f t="shared" si="76"/>
        <v>3.9806453659427267E-12</v>
      </c>
      <c r="FI104" s="60">
        <f t="shared" si="77"/>
        <v>293.33333333333729</v>
      </c>
      <c r="FJ104" s="60">
        <f ca="1">AVERAGE(OFFSET($FI$3,0,0,'Données projet'!$E$16+1,1))-AVERAGE(OFFSET($H$3,0,0,'Données projet'!$E$16+1,1))</f>
        <v>274.38315511766132</v>
      </c>
      <c r="FK104" s="60">
        <f t="shared" si="102"/>
        <v>255.96663040027175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2.6923076923076961</v>
      </c>
      <c r="FZ104" s="13">
        <f>IF('Données projet'!$A$244&gt;35,FZ103+FY104-GH103,IF(A104&lt;'Données projet'!$A$244,$FW$205^A104,IF(A104='Données projet'!$A$244,'Données projet'!$B$244,FZ103+FY104-GH103)))</f>
        <v>198.20512820512809</v>
      </c>
      <c r="GA104" s="18">
        <f>FZ104*VLOOKUP('Données projet'!$B$17,Paramètres!$A$1:$I$89,3,0)*VLOOKUP('Données projet'!$B$17,Paramètres!$A$1:$I$89,5,0)</f>
        <v>188.61199999999991</v>
      </c>
      <c r="GB104" s="14">
        <f t="shared" si="103"/>
        <v>47.232954932734806</v>
      </c>
      <c r="GC104" s="22">
        <f t="shared" si="79"/>
        <v>410.76329650784623</v>
      </c>
      <c r="GD104" s="60">
        <f t="shared" si="80"/>
        <v>704.09662984117949</v>
      </c>
      <c r="GE104" s="60">
        <f ca="1">AVERAGE(OFFSET($GD$3,0,0,'Données projet'!$E$17+1,1))-AVERAGE(OFFSET($H$3,0,0,'Données projet'!$E$17+1,1))</f>
        <v>302.15505558308411</v>
      </c>
      <c r="GF104" s="60">
        <f t="shared" si="104"/>
        <v>197.15142751137051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projet'!$B$9,Paramètres!$A$1:$I$89,3,0)*VLOOKUP('Données projet'!$B$9,Paramètres!$A$1:$I$89,5,0)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0">
        <f t="shared" si="55"/>
        <v>962.54162599909523</v>
      </c>
      <c r="S105" s="60">
        <f ca="1">AVERAGE(OFFSET($R$3,0,0,'Données projet'!$E$9+1,1))-AVERAGE(OFFSET($H$3,0,0,'Données projet'!$E$9+1,1))</f>
        <v>510.5342913385627</v>
      </c>
      <c r="T105" s="60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4.4337866711430253E-14</v>
      </c>
      <c r="AK105" s="14">
        <f t="shared" si="89"/>
        <v>7.3222115536967035E-13</v>
      </c>
      <c r="AL105" s="22">
        <f t="shared" si="58"/>
        <v>1.3525069634579169E-12</v>
      </c>
      <c r="AM105" s="60">
        <f t="shared" si="59"/>
        <v>293.33333333333468</v>
      </c>
      <c r="AN105" s="60">
        <f ca="1">AVERAGE(OFFSET($AM$3,0,0,'Données projet'!$E$10+1,1))-AVERAGE(OFFSET($H$3,0,0,'Données projet'!$E$10+1,1))</f>
        <v>289.19475369871481</v>
      </c>
      <c r="AO105" s="60">
        <f t="shared" si="90"/>
        <v>283.48738729114024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2.6923076923076907</v>
      </c>
      <c r="BD105" s="13">
        <f>IF('Données projet'!$A$88&gt;35,BD104+BC105-BL104,IF(A105&lt;'Données projet'!$A$88,$BA$205^A105,IF(A105='Données projet'!$A$88,'Données projet'!$B$88,BD104+BC105-BL104)))</f>
        <v>233.58974358974368</v>
      </c>
      <c r="BE105" s="14">
        <f>BD105*VLOOKUP('Données projet'!$B$11,Paramètres!$A$1:$I$89,3,0)*VLOOKUP('Données projet'!$B$11,Paramètres!$A$1:$I$89,5,0)</f>
        <v>156.69200000000006</v>
      </c>
      <c r="BF105" s="14">
        <f t="shared" si="91"/>
        <v>40.095481983434851</v>
      </c>
      <c r="BG105" s="22">
        <f t="shared" si="61"/>
        <v>342.73819778781581</v>
      </c>
      <c r="BH105" s="60">
        <f t="shared" si="62"/>
        <v>636.07153112114906</v>
      </c>
      <c r="BI105" s="60">
        <f ca="1">AVERAGE(OFFSET($BH$3,0,0,'Données projet'!$E$11+1,1))-AVERAGE(OFFSET($H$3,0,0,'Données projet'!$E$11+1,1))</f>
        <v>243.09463198616982</v>
      </c>
      <c r="BJ105" s="60">
        <f t="shared" si="92"/>
        <v>171.50445439470928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5.5</v>
      </c>
      <c r="BY105" s="13">
        <f>IF('Données projet'!$A$114&gt;35,BY104+BX105-CG104,IF(A105&lt;'Données projet'!$A$114,$BV$205^A105,IF(A105='Données projet'!$A$114,'Données projet'!$B$114,BY104+BX105-CG104)))</f>
        <v>343.50000000000017</v>
      </c>
      <c r="BZ105" s="14">
        <f>BY105*VLOOKUP('Données projet'!$B$12,Paramètres!$A$1:$I$89,3,0)*VLOOKUP('Données projet'!$B$12,Paramètres!$A$1:$I$89,5,0)</f>
        <v>332.23320000000018</v>
      </c>
      <c r="CA105" s="14">
        <f t="shared" si="93"/>
        <v>77.893124611174727</v>
      </c>
      <c r="CB105" s="22">
        <f t="shared" si="64"/>
        <v>714.30334869779642</v>
      </c>
      <c r="CC105" s="60">
        <f t="shared" si="65"/>
        <v>1007.6366820311298</v>
      </c>
      <c r="CD105" s="60">
        <f ca="1">AVERAGE(OFFSET($CC$3,0,0,'Données projet'!$E$12+1,1))-AVERAGE(OFFSET($H$3,0,0,'Données projet'!$E$12+1,1))</f>
        <v>542.70639622812973</v>
      </c>
      <c r="CE105" s="60">
        <f t="shared" si="94"/>
        <v>294.45557293177131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projet'!$B$13,Paramètres!$A$1:$I$89,3,0)*VLOOKUP('Données projet'!$B$13,Paramètres!$A$1:$I$89,5,0)</f>
        <v>-2.0395418687257919E-13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329.68364686090933</v>
      </c>
      <c r="CZ105" s="60">
        <f t="shared" si="96"/>
        <v>302.54354650449721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-5.3205440053716299E-14</v>
      </c>
      <c r="DQ105" s="14" t="e">
        <f t="shared" si="97"/>
        <v>#NUM!</v>
      </c>
      <c r="DR105" s="22" t="e">
        <f t="shared" si="70"/>
        <v>#NUM!</v>
      </c>
      <c r="DS105" s="60" t="e">
        <f t="shared" si="71"/>
        <v>#NUM!</v>
      </c>
      <c r="DT105" s="60">
        <f ca="1">AVERAGE(OFFSET($DS$3,0,0,'Données projet'!$E$14+1,1))-AVERAGE(OFFSET($H$3,0,0,'Données projet'!$E$14+1,1))</f>
        <v>399.92909819003523</v>
      </c>
      <c r="DU105" s="60">
        <f t="shared" si="98"/>
        <v>163.7053537268381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3.4</v>
      </c>
      <c r="EJ105" s="13">
        <f>IF('Données projet'!$A$192&gt;35,EJ104+EI105-ER104,IF(A105&lt;'Données projet'!$A$192,$EG$205^A105,IF(A105='Données projet'!$A$192,'Données projet'!$B$192,EJ104+EI105-ER104)))</f>
        <v>221.80000000000004</v>
      </c>
      <c r="EK105" s="18">
        <f>EJ105*VLOOKUP('Données projet'!$B$15,Paramètres!$A$1:$I$89,3,0)*VLOOKUP('Données projet'!$B$15,Paramètres!$A$1:$I$89,5,0)</f>
        <v>224.90520000000006</v>
      </c>
      <c r="EL105" s="14">
        <f t="shared" si="99"/>
        <v>55.17963460003309</v>
      </c>
      <c r="EM105" s="22">
        <f t="shared" si="73"/>
        <v>487.81442026172436</v>
      </c>
      <c r="EN105" s="60">
        <f t="shared" si="74"/>
        <v>781.14775359505768</v>
      </c>
      <c r="EO105" s="60">
        <f ca="1">AVERAGE(OFFSET($EN$3,0,0,'Données projet'!$E$15+1,1))-AVERAGE(OFFSET($H$3,0,0,'Données projet'!$E$15+1,1))</f>
        <v>360.49030729679129</v>
      </c>
      <c r="EP105" s="60">
        <f t="shared" si="100"/>
        <v>159.6134369231965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1.7053025658242404E-13</v>
      </c>
      <c r="FF105" s="18">
        <f>FE105*VLOOKUP('Données projet'!$B$16,Paramètres!$A$1:$I$89,3,0)*VLOOKUP('Données projet'!$B$16,Paramètres!$A$1:$I$89,5,0)</f>
        <v>1.4897523215040567E-13</v>
      </c>
      <c r="FG105" s="14">
        <f t="shared" si="101"/>
        <v>2.136562777003313E-12</v>
      </c>
      <c r="FH105" s="22">
        <f t="shared" si="76"/>
        <v>3.9806453659427267E-12</v>
      </c>
      <c r="FI105" s="60">
        <f t="shared" si="77"/>
        <v>293.33333333333729</v>
      </c>
      <c r="FJ105" s="60">
        <f ca="1">AVERAGE(OFFSET($FI$3,0,0,'Données projet'!$E$16+1,1))-AVERAGE(OFFSET($H$3,0,0,'Données projet'!$E$16+1,1))</f>
        <v>274.38315511766132</v>
      </c>
      <c r="FK105" s="60">
        <f t="shared" si="102"/>
        <v>255.96663040027175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2.6923076923076961</v>
      </c>
      <c r="FZ105" s="13">
        <f>IF('Données projet'!$A$244&gt;35,FZ104+FY105-GH104,IF(A105&lt;'Données projet'!$A$244,$FW$205^A105,IF(A105='Données projet'!$A$244,'Données projet'!$B$244,FZ104+FY105-GH104)))</f>
        <v>200.8974358974358</v>
      </c>
      <c r="GA105" s="18">
        <f>FZ105*VLOOKUP('Données projet'!$B$17,Paramètres!$A$1:$I$89,3,0)*VLOOKUP('Données projet'!$B$17,Paramètres!$A$1:$I$89,5,0)</f>
        <v>191.17399999999989</v>
      </c>
      <c r="GB105" s="14">
        <f t="shared" si="103"/>
        <v>47.799414456744032</v>
      </c>
      <c r="GC105" s="22">
        <f t="shared" si="79"/>
        <v>416.21203017882902</v>
      </c>
      <c r="GD105" s="60">
        <f t="shared" si="80"/>
        <v>709.54536351216234</v>
      </c>
      <c r="GE105" s="60">
        <f ca="1">AVERAGE(OFFSET($GD$3,0,0,'Données projet'!$E$17+1,1))-AVERAGE(OFFSET($H$3,0,0,'Données projet'!$E$17+1,1))</f>
        <v>302.15505558308411</v>
      </c>
      <c r="GF105" s="60">
        <f t="shared" si="104"/>
        <v>197.15142751137051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projet'!$B$9,Paramètres!$A$1:$I$89,3,0)*VLOOKUP('Données projet'!$B$9,Paramètres!$A$1:$I$89,5,0)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0">
        <f t="shared" si="55"/>
        <v>973.0167001753282</v>
      </c>
      <c r="S106" s="60">
        <f ca="1">AVERAGE(OFFSET($R$3,0,0,'Données projet'!$E$9+1,1))-AVERAGE(OFFSET($H$3,0,0,'Données projet'!$E$9+1,1))</f>
        <v>510.5342913385627</v>
      </c>
      <c r="T106" s="60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4.4337866711430253E-14</v>
      </c>
      <c r="AK106" s="14">
        <f t="shared" si="89"/>
        <v>7.3222115536967035E-13</v>
      </c>
      <c r="AL106" s="22">
        <f t="shared" si="58"/>
        <v>1.3525069634579169E-12</v>
      </c>
      <c r="AM106" s="60">
        <f t="shared" si="59"/>
        <v>293.33333333333468</v>
      </c>
      <c r="AN106" s="60">
        <f ca="1">AVERAGE(OFFSET($AM$3,0,0,'Données projet'!$E$10+1,1))-AVERAGE(OFFSET($H$3,0,0,'Données projet'!$E$10+1,1))</f>
        <v>289.19475369871481</v>
      </c>
      <c r="AO106" s="60">
        <f t="shared" si="90"/>
        <v>283.48738729114024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2.6923076923076907</v>
      </c>
      <c r="BD106" s="13">
        <f>IF('Données projet'!$A$88&gt;35,BD105+BC106-BL105,IF(A106&lt;'Données projet'!$A$88,$BA$205^A106,IF(A106='Données projet'!$A$88,'Données projet'!$B$88,BD105+BC106-BL105)))</f>
        <v>236.28205128205136</v>
      </c>
      <c r="BE106" s="14">
        <f>BD106*VLOOKUP('Données projet'!$B$11,Paramètres!$A$1:$I$89,3,0)*VLOOKUP('Données projet'!$B$11,Paramètres!$A$1:$I$89,5,0)</f>
        <v>158.49800000000005</v>
      </c>
      <c r="BF106" s="14">
        <f t="shared" si="91"/>
        <v>40.503549370816799</v>
      </c>
      <c r="BG106" s="22">
        <f t="shared" si="61"/>
        <v>346.59436515417269</v>
      </c>
      <c r="BH106" s="60">
        <f t="shared" si="62"/>
        <v>639.92769848750595</v>
      </c>
      <c r="BI106" s="60">
        <f ca="1">AVERAGE(OFFSET($BH$3,0,0,'Données projet'!$E$11+1,1))-AVERAGE(OFFSET($H$3,0,0,'Données projet'!$E$11+1,1))</f>
        <v>243.09463198616982</v>
      </c>
      <c r="BJ106" s="60">
        <f t="shared" si="92"/>
        <v>171.50445439470928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5.5</v>
      </c>
      <c r="BY106" s="13">
        <f>IF('Données projet'!$A$114&gt;35,BY105+BX106-CG105,IF(A106&lt;'Données projet'!$A$114,$BV$205^A106,IF(A106='Données projet'!$A$114,'Données projet'!$B$114,BY105+BX106-CG105)))</f>
        <v>349.00000000000017</v>
      </c>
      <c r="BZ106" s="14">
        <f>BY106*VLOOKUP('Données projet'!$B$12,Paramètres!$A$1:$I$89,3,0)*VLOOKUP('Données projet'!$B$12,Paramètres!$A$1:$I$89,5,0)</f>
        <v>337.55280000000016</v>
      </c>
      <c r="CA106" s="14">
        <f t="shared" si="93"/>
        <v>78.994127037921999</v>
      </c>
      <c r="CB106" s="22">
        <f t="shared" si="64"/>
        <v>725.48589792438099</v>
      </c>
      <c r="CC106" s="60">
        <f t="shared" si="65"/>
        <v>1018.8192312577144</v>
      </c>
      <c r="CD106" s="60">
        <f ca="1">AVERAGE(OFFSET($CC$3,0,0,'Données projet'!$E$12+1,1))-AVERAGE(OFFSET($H$3,0,0,'Données projet'!$E$12+1,1))</f>
        <v>542.70639622812973</v>
      </c>
      <c r="CE106" s="60">
        <f t="shared" si="94"/>
        <v>294.45557293177131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projet'!$B$13,Paramètres!$A$1:$I$89,3,0)*VLOOKUP('Données projet'!$B$13,Paramètres!$A$1:$I$89,5,0)</f>
        <v>-2.0395418687257919E-13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329.68364686090933</v>
      </c>
      <c r="CZ106" s="60">
        <f t="shared" si="96"/>
        <v>302.54354650449721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-5.3205440053716299E-14</v>
      </c>
      <c r="DQ106" s="14" t="e">
        <f t="shared" si="97"/>
        <v>#NUM!</v>
      </c>
      <c r="DR106" s="22" t="e">
        <f t="shared" si="70"/>
        <v>#NUM!</v>
      </c>
      <c r="DS106" s="60" t="e">
        <f t="shared" si="71"/>
        <v>#NUM!</v>
      </c>
      <c r="DT106" s="60">
        <f ca="1">AVERAGE(OFFSET($DS$3,0,0,'Données projet'!$E$14+1,1))-AVERAGE(OFFSET($H$3,0,0,'Données projet'!$E$14+1,1))</f>
        <v>399.92909819003523</v>
      </c>
      <c r="DU106" s="60">
        <f t="shared" si="98"/>
        <v>163.7053537268381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3.4</v>
      </c>
      <c r="EJ106" s="13">
        <f>IF('Données projet'!$A$192&gt;35,EJ105+EI106-ER105,IF(A106&lt;'Données projet'!$A$192,$EG$205^A106,IF(A106='Données projet'!$A$192,'Données projet'!$B$192,EJ105+EI106-ER105)))</f>
        <v>225.20000000000005</v>
      </c>
      <c r="EK106" s="18">
        <f>EJ106*VLOOKUP('Données projet'!$B$15,Paramètres!$A$1:$I$89,3,0)*VLOOKUP('Données projet'!$B$15,Paramètres!$A$1:$I$89,5,0)</f>
        <v>228.35280000000006</v>
      </c>
      <c r="EL106" s="14">
        <f t="shared" si="99"/>
        <v>55.926369528936711</v>
      </c>
      <c r="EM106" s="22">
        <f t="shared" si="73"/>
        <v>495.11955359623153</v>
      </c>
      <c r="EN106" s="60">
        <f t="shared" si="74"/>
        <v>788.45288692956478</v>
      </c>
      <c r="EO106" s="60">
        <f ca="1">AVERAGE(OFFSET($EN$3,0,0,'Données projet'!$E$15+1,1))-AVERAGE(OFFSET($H$3,0,0,'Données projet'!$E$15+1,1))</f>
        <v>360.49030729679129</v>
      </c>
      <c r="EP106" s="60">
        <f t="shared" si="100"/>
        <v>159.6134369231965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1.7053025658242404E-13</v>
      </c>
      <c r="FF106" s="18">
        <f>FE106*VLOOKUP('Données projet'!$B$16,Paramètres!$A$1:$I$89,3,0)*VLOOKUP('Données projet'!$B$16,Paramètres!$A$1:$I$89,5,0)</f>
        <v>1.4897523215040567E-13</v>
      </c>
      <c r="FG106" s="14">
        <f t="shared" si="101"/>
        <v>2.136562777003313E-12</v>
      </c>
      <c r="FH106" s="22">
        <f t="shared" si="76"/>
        <v>3.9806453659427267E-12</v>
      </c>
      <c r="FI106" s="60">
        <f t="shared" si="77"/>
        <v>293.33333333333729</v>
      </c>
      <c r="FJ106" s="60">
        <f ca="1">AVERAGE(OFFSET($FI$3,0,0,'Données projet'!$E$16+1,1))-AVERAGE(OFFSET($H$3,0,0,'Données projet'!$E$16+1,1))</f>
        <v>274.38315511766132</v>
      </c>
      <c r="FK106" s="60">
        <f t="shared" si="102"/>
        <v>255.96663040027175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2.6923076923076961</v>
      </c>
      <c r="FZ106" s="13">
        <f>IF('Données projet'!$A$244&gt;35,FZ105+FY106-GH105,IF(A106&lt;'Données projet'!$A$244,$FW$205^A106,IF(A106='Données projet'!$A$244,'Données projet'!$B$244,FZ105+FY106-GH105)))</f>
        <v>203.58974358974351</v>
      </c>
      <c r="GA106" s="18">
        <f>FZ106*VLOOKUP('Données projet'!$B$17,Paramètres!$A$1:$I$89,3,0)*VLOOKUP('Données projet'!$B$17,Paramètres!$A$1:$I$89,5,0)</f>
        <v>193.73599999999993</v>
      </c>
      <c r="GB106" s="14">
        <f t="shared" si="103"/>
        <v>48.36499100816944</v>
      </c>
      <c r="GC106" s="22">
        <f t="shared" si="79"/>
        <v>421.65922600589505</v>
      </c>
      <c r="GD106" s="60">
        <f t="shared" si="80"/>
        <v>714.99255933922836</v>
      </c>
      <c r="GE106" s="60">
        <f ca="1">AVERAGE(OFFSET($GD$3,0,0,'Données projet'!$E$17+1,1))-AVERAGE(OFFSET($H$3,0,0,'Données projet'!$E$17+1,1))</f>
        <v>302.15505558308411</v>
      </c>
      <c r="GF106" s="60">
        <f t="shared" si="104"/>
        <v>197.15142751137051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projet'!$B$9,Paramètres!$A$1:$I$89,3,0)*VLOOKUP('Données projet'!$B$9,Paramètres!$A$1:$I$89,5,0)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0">
        <f t="shared" si="55"/>
        <v>983.4884609660121</v>
      </c>
      <c r="S107" s="60">
        <f ca="1">AVERAGE(OFFSET($R$3,0,0,'Données projet'!$E$9+1,1))-AVERAGE(OFFSET($H$3,0,0,'Données projet'!$E$9+1,1))</f>
        <v>510.5342913385627</v>
      </c>
      <c r="T107" s="60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4.4337866711430253E-14</v>
      </c>
      <c r="AK107" s="14">
        <f t="shared" si="89"/>
        <v>7.3222115536967035E-13</v>
      </c>
      <c r="AL107" s="22">
        <f t="shared" si="58"/>
        <v>1.3525069634579169E-12</v>
      </c>
      <c r="AM107" s="60">
        <f t="shared" si="59"/>
        <v>293.33333333333468</v>
      </c>
      <c r="AN107" s="60">
        <f ca="1">AVERAGE(OFFSET($AM$3,0,0,'Données projet'!$E$10+1,1))-AVERAGE(OFFSET($H$3,0,0,'Données projet'!$E$10+1,1))</f>
        <v>289.19475369871481</v>
      </c>
      <c r="AO107" s="60">
        <f t="shared" si="90"/>
        <v>283.48738729114024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2.6923076923076907</v>
      </c>
      <c r="BD107" s="13">
        <f>IF('Données projet'!$A$88&gt;35,BD106+BC107-BL106,IF(A107&lt;'Données projet'!$A$88,$BA$205^A107,IF(A107='Données projet'!$A$88,'Données projet'!$B$88,BD106+BC107-BL106)))</f>
        <v>238.97435897435903</v>
      </c>
      <c r="BE107" s="14">
        <f>BD107*VLOOKUP('Données projet'!$B$11,Paramètres!$A$1:$I$89,3,0)*VLOOKUP('Données projet'!$B$11,Paramètres!$A$1:$I$89,5,0)</f>
        <v>160.30400000000006</v>
      </c>
      <c r="BF107" s="14">
        <f t="shared" si="91"/>
        <v>40.911075878362105</v>
      </c>
      <c r="BG107" s="22">
        <f t="shared" si="61"/>
        <v>350.44959048814741</v>
      </c>
      <c r="BH107" s="60">
        <f t="shared" si="62"/>
        <v>643.78292382148072</v>
      </c>
      <c r="BI107" s="60">
        <f ca="1">AVERAGE(OFFSET($BH$3,0,0,'Données projet'!$E$11+1,1))-AVERAGE(OFFSET($H$3,0,0,'Données projet'!$E$11+1,1))</f>
        <v>243.09463198616982</v>
      </c>
      <c r="BJ107" s="60">
        <f t="shared" si="92"/>
        <v>171.50445439470928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5.5</v>
      </c>
      <c r="BY107" s="13">
        <f>IF('Données projet'!$A$114&gt;35,BY106+BX107-CG106,IF(A107&lt;'Données projet'!$A$114,$BV$205^A107,IF(A107='Données projet'!$A$114,'Données projet'!$B$114,BY106+BX107-CG106)))</f>
        <v>354.50000000000017</v>
      </c>
      <c r="BZ107" s="14">
        <f>BY107*VLOOKUP('Données projet'!$B$12,Paramètres!$A$1:$I$89,3,0)*VLOOKUP('Données projet'!$B$12,Paramètres!$A$1:$I$89,5,0)</f>
        <v>342.8724000000002</v>
      </c>
      <c r="CA107" s="14">
        <f t="shared" si="93"/>
        <v>80.093111566457409</v>
      </c>
      <c r="CB107" s="22">
        <f t="shared" si="64"/>
        <v>736.66493264491362</v>
      </c>
      <c r="CC107" s="60">
        <f t="shared" si="65"/>
        <v>1029.998265978247</v>
      </c>
      <c r="CD107" s="60">
        <f ca="1">AVERAGE(OFFSET($CC$3,0,0,'Données projet'!$E$12+1,1))-AVERAGE(OFFSET($H$3,0,0,'Données projet'!$E$12+1,1))</f>
        <v>542.70639622812973</v>
      </c>
      <c r="CE107" s="60">
        <f t="shared" si="94"/>
        <v>294.45557293177131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projet'!$B$13,Paramètres!$A$1:$I$89,3,0)*VLOOKUP('Données projet'!$B$13,Paramètres!$A$1:$I$89,5,0)</f>
        <v>-2.0395418687257919E-13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329.68364686090933</v>
      </c>
      <c r="CZ107" s="60">
        <f t="shared" si="96"/>
        <v>302.54354650449721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-5.3205440053716299E-14</v>
      </c>
      <c r="DQ107" s="14" t="e">
        <f t="shared" si="97"/>
        <v>#NUM!</v>
      </c>
      <c r="DR107" s="22" t="e">
        <f t="shared" si="70"/>
        <v>#NUM!</v>
      </c>
      <c r="DS107" s="60" t="e">
        <f t="shared" si="71"/>
        <v>#NUM!</v>
      </c>
      <c r="DT107" s="60">
        <f ca="1">AVERAGE(OFFSET($DS$3,0,0,'Données projet'!$E$14+1,1))-AVERAGE(OFFSET($H$3,0,0,'Données projet'!$E$14+1,1))</f>
        <v>399.92909819003523</v>
      </c>
      <c r="DU107" s="60">
        <f t="shared" si="98"/>
        <v>163.7053537268381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3.4</v>
      </c>
      <c r="EJ107" s="13">
        <f>IF('Données projet'!$A$192&gt;35,EJ106+EI107-ER106,IF(A107&lt;'Données projet'!$A$192,$EG$205^A107,IF(A107='Données projet'!$A$192,'Données projet'!$B$192,EJ106+EI107-ER106)))</f>
        <v>228.60000000000005</v>
      </c>
      <c r="EK107" s="18">
        <f>EJ107*VLOOKUP('Données projet'!$B$15,Paramètres!$A$1:$I$89,3,0)*VLOOKUP('Données projet'!$B$15,Paramètres!$A$1:$I$89,5,0)</f>
        <v>231.80040000000005</v>
      </c>
      <c r="EL107" s="14">
        <f t="shared" si="99"/>
        <v>56.671793267110857</v>
      </c>
      <c r="EM107" s="22">
        <f t="shared" si="73"/>
        <v>502.42240327355154</v>
      </c>
      <c r="EN107" s="60">
        <f t="shared" si="74"/>
        <v>795.75573660688485</v>
      </c>
      <c r="EO107" s="60">
        <f ca="1">AVERAGE(OFFSET($EN$3,0,0,'Données projet'!$E$15+1,1))-AVERAGE(OFFSET($H$3,0,0,'Données projet'!$E$15+1,1))</f>
        <v>360.49030729679129</v>
      </c>
      <c r="EP107" s="60">
        <f t="shared" si="100"/>
        <v>159.6134369231965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1.7053025658242404E-13</v>
      </c>
      <c r="FF107" s="18">
        <f>FE107*VLOOKUP('Données projet'!$B$16,Paramètres!$A$1:$I$89,3,0)*VLOOKUP('Données projet'!$B$16,Paramètres!$A$1:$I$89,5,0)</f>
        <v>1.4897523215040567E-13</v>
      </c>
      <c r="FG107" s="14">
        <f t="shared" si="101"/>
        <v>2.136562777003313E-12</v>
      </c>
      <c r="FH107" s="22">
        <f t="shared" si="76"/>
        <v>3.9806453659427267E-12</v>
      </c>
      <c r="FI107" s="60">
        <f t="shared" si="77"/>
        <v>293.33333333333729</v>
      </c>
      <c r="FJ107" s="60">
        <f ca="1">AVERAGE(OFFSET($FI$3,0,0,'Données projet'!$E$16+1,1))-AVERAGE(OFFSET($H$3,0,0,'Données projet'!$E$16+1,1))</f>
        <v>274.38315511766132</v>
      </c>
      <c r="FK107" s="60">
        <f t="shared" si="102"/>
        <v>255.96663040027175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2.6923076923076961</v>
      </c>
      <c r="FZ107" s="13">
        <f>IF('Données projet'!$A$244&gt;35,FZ106+FY107-GH106,IF(A107&lt;'Données projet'!$A$244,$FW$205^A107,IF(A107='Données projet'!$A$244,'Données projet'!$B$244,FZ106+FY107-GH106)))</f>
        <v>206.28205128205121</v>
      </c>
      <c r="GA107" s="18">
        <f>FZ107*VLOOKUP('Données projet'!$B$17,Paramètres!$A$1:$I$89,3,0)*VLOOKUP('Données projet'!$B$17,Paramètres!$A$1:$I$89,5,0)</f>
        <v>196.29799999999994</v>
      </c>
      <c r="GB107" s="14">
        <f t="shared" si="103"/>
        <v>48.929697613491648</v>
      </c>
      <c r="GC107" s="22">
        <f t="shared" si="79"/>
        <v>427.10490667683115</v>
      </c>
      <c r="GD107" s="60">
        <f t="shared" si="80"/>
        <v>720.43824001016446</v>
      </c>
      <c r="GE107" s="60">
        <f ca="1">AVERAGE(OFFSET($GD$3,0,0,'Données projet'!$E$17+1,1))-AVERAGE(OFFSET($H$3,0,0,'Données projet'!$E$17+1,1))</f>
        <v>302.15505558308411</v>
      </c>
      <c r="GF107" s="60">
        <f t="shared" si="104"/>
        <v>197.15142751137051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projet'!$B$9,Paramètres!$A$1:$I$89,3,0)*VLOOKUP('Données projet'!$B$9,Paramètres!$A$1:$I$89,5,0)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0">
        <f t="shared" si="55"/>
        <v>993.95696571425765</v>
      </c>
      <c r="S108" s="60">
        <f ca="1">AVERAGE(OFFSET($R$3,0,0,'Données projet'!$E$9+1,1))-AVERAGE(OFFSET($H$3,0,0,'Données projet'!$E$9+1,1))</f>
        <v>510.5342913385627</v>
      </c>
      <c r="T108" s="60">
        <f t="shared" si="88"/>
        <v>278.21741231699929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4.4337866711430253E-14</v>
      </c>
      <c r="AK108" s="14">
        <f t="shared" si="89"/>
        <v>7.3222115536967035E-13</v>
      </c>
      <c r="AL108" s="22">
        <f t="shared" si="58"/>
        <v>1.3525069634579169E-12</v>
      </c>
      <c r="AM108" s="60">
        <f t="shared" si="59"/>
        <v>293.33333333333468</v>
      </c>
      <c r="AN108" s="60">
        <f ca="1">AVERAGE(OFFSET($AM$3,0,0,'Données projet'!$E$10+1,1))-AVERAGE(OFFSET($H$3,0,0,'Données projet'!$E$10+1,1))</f>
        <v>289.19475369871481</v>
      </c>
      <c r="AO108" s="60">
        <f t="shared" si="90"/>
        <v>283.48738729114024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241.66666666666666</v>
      </c>
      <c r="BB108" s="13">
        <f>VLOOKUP(A108,'Données projet'!$A$87:$I$107,9,0)</f>
        <v>2.6923076923076907</v>
      </c>
      <c r="BC108" s="13">
        <f t="array" ref="BC108">INDEX(BB:BB,MIN(IF(ISNUMBER(BB108:BB304),ROW(BB108:BB304),"")))</f>
        <v>2.6923076923076907</v>
      </c>
      <c r="BD108" s="13">
        <f>IF('Données projet'!$A$88&gt;35,BD107+BC108-BL107,IF(A108&lt;'Données projet'!$A$88,$BA$205^A108,IF(A108='Données projet'!$A$88,'Données projet'!$B$88,BD107+BC108-BL107)))</f>
        <v>241.66666666666671</v>
      </c>
      <c r="BE108" s="14">
        <f>BD108*VLOOKUP('Données projet'!$B$11,Paramètres!$A$1:$I$89,3,0)*VLOOKUP('Données projet'!$B$11,Paramètres!$A$1:$I$89,5,0)</f>
        <v>162.11000000000004</v>
      </c>
      <c r="BF108" s="14">
        <f t="shared" si="91"/>
        <v>41.318068304799908</v>
      </c>
      <c r="BG108" s="22">
        <f t="shared" si="61"/>
        <v>354.3038856308599</v>
      </c>
      <c r="BH108" s="60">
        <f t="shared" si="62"/>
        <v>647.63721896419315</v>
      </c>
      <c r="BI108" s="60">
        <f ca="1">AVERAGE(OFFSET($BH$3,0,0,'Données projet'!$E$11+1,1))-AVERAGE(OFFSET($H$3,0,0,'Données projet'!$E$11+1,1))</f>
        <v>243.09463198616982</v>
      </c>
      <c r="BJ108" s="60">
        <f t="shared" si="92"/>
        <v>171.50445439470928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360</v>
      </c>
      <c r="BW108" s="13">
        <f>VLOOKUP(A108,'Données projet'!$A$113:$I$133,9,0)</f>
        <v>5.5</v>
      </c>
      <c r="BX108" s="13">
        <f t="array" ref="BX108">INDEX(BW:BW,MIN(IF(ISNUMBER(BW108:BW304),ROW(BW108:BW304),"")))</f>
        <v>5.5</v>
      </c>
      <c r="BY108" s="13">
        <f>IF('Données projet'!$A$114&gt;35,BY107+BX108-CG107,IF(A108&lt;'Données projet'!$A$114,$BV$205^A108,IF(A108='Données projet'!$A$114,'Données projet'!$B$114,BY107+BX108-CG107)))</f>
        <v>360.00000000000017</v>
      </c>
      <c r="BZ108" s="14">
        <f>BY108*VLOOKUP('Données projet'!$B$12,Paramètres!$A$1:$I$89,3,0)*VLOOKUP('Données projet'!$B$12,Paramètres!$A$1:$I$89,5,0)</f>
        <v>348.19200000000018</v>
      </c>
      <c r="CA108" s="14">
        <f t="shared" si="93"/>
        <v>81.190113119538722</v>
      </c>
      <c r="CB108" s="22">
        <f t="shared" si="64"/>
        <v>747.84051368319672</v>
      </c>
      <c r="CC108" s="60">
        <f t="shared" si="65"/>
        <v>1041.1738470165301</v>
      </c>
      <c r="CD108" s="60">
        <f ca="1">AVERAGE(OFFSET($CC$3,0,0,'Données projet'!$E$12+1,1))-AVERAGE(OFFSET($H$3,0,0,'Données projet'!$E$12+1,1))</f>
        <v>542.70639622812973</v>
      </c>
      <c r="CE108" s="60">
        <f t="shared" si="94"/>
        <v>294.45557293177131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53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projet'!$B$13,Paramètres!$A$1:$I$89,3,0)*VLOOKUP('Données projet'!$B$13,Paramètres!$A$1:$I$89,5,0)</f>
        <v>-2.0395418687257919E-13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329.68364686090933</v>
      </c>
      <c r="CZ108" s="60">
        <f t="shared" si="96"/>
        <v>302.54354650449721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-5.3205440053716299E-14</v>
      </c>
      <c r="DQ108" s="14" t="e">
        <f t="shared" si="97"/>
        <v>#NUM!</v>
      </c>
      <c r="DR108" s="22" t="e">
        <f t="shared" si="70"/>
        <v>#NUM!</v>
      </c>
      <c r="DS108" s="60" t="e">
        <f t="shared" si="71"/>
        <v>#NUM!</v>
      </c>
      <c r="DT108" s="60">
        <f ca="1">AVERAGE(OFFSET($DS$3,0,0,'Données projet'!$E$14+1,1))-AVERAGE(OFFSET($H$3,0,0,'Données projet'!$E$14+1,1))</f>
        <v>399.92909819003523</v>
      </c>
      <c r="DU108" s="60">
        <f t="shared" si="98"/>
        <v>163.7053537268381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232</v>
      </c>
      <c r="EH108" s="13">
        <f>VLOOKUP(A108,'Données projet'!$A$191:$I$211,9,0)</f>
        <v>3.4</v>
      </c>
      <c r="EI108" s="13">
        <f t="array" ref="EI108">INDEX(EH:EH,MIN(IF(ISNUMBER(EH108:EH304),ROW(EH108:EH304),"")))</f>
        <v>3.4</v>
      </c>
      <c r="EJ108" s="13">
        <f>IF('Données projet'!$A$192&gt;35,EJ107+EI108-ER107,IF(A108&lt;'Données projet'!$A$192,$EG$205^A108,IF(A108='Données projet'!$A$192,'Données projet'!$B$192,EJ107+EI108-ER107)))</f>
        <v>232.00000000000006</v>
      </c>
      <c r="EK108" s="18">
        <f>EJ108*VLOOKUP('Données projet'!$B$15,Paramètres!$A$1:$I$89,3,0)*VLOOKUP('Données projet'!$B$15,Paramètres!$A$1:$I$89,5,0)</f>
        <v>235.24800000000008</v>
      </c>
      <c r="EL108" s="14">
        <f t="shared" si="99"/>
        <v>57.41592756883739</v>
      </c>
      <c r="EM108" s="22">
        <f t="shared" si="73"/>
        <v>509.72300718239194</v>
      </c>
      <c r="EN108" s="60">
        <f t="shared" si="74"/>
        <v>803.0563405157252</v>
      </c>
      <c r="EO108" s="60">
        <f ca="1">AVERAGE(OFFSET($EN$3,0,0,'Données projet'!$E$15+1,1))-AVERAGE(OFFSET($H$3,0,0,'Données projet'!$E$15+1,1))</f>
        <v>360.49030729679129</v>
      </c>
      <c r="EP108" s="60">
        <f t="shared" si="100"/>
        <v>159.6134369231965</v>
      </c>
      <c r="EQ108" s="16">
        <f>IF(ISNA(VLOOKUP(A108,'Données projet'!$A$191:$I$211,3,0)),0,VLOOKUP(A108,'Données projet'!$A$191:$I$211,3,0))</f>
        <v>8</v>
      </c>
      <c r="ER108" s="16">
        <f>IF(ISNA(VLOOKUP(A108,'Données projet'!$A$191:$I$211,4,0)),0,VLOOKUP(A108,'Données projet'!$A$191:$I$211,4,0))</f>
        <v>28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1.7053025658242404E-13</v>
      </c>
      <c r="FF108" s="18">
        <f>FE108*VLOOKUP('Données projet'!$B$16,Paramètres!$A$1:$I$89,3,0)*VLOOKUP('Données projet'!$B$16,Paramètres!$A$1:$I$89,5,0)</f>
        <v>1.4897523215040567E-13</v>
      </c>
      <c r="FG108" s="14">
        <f t="shared" si="101"/>
        <v>2.136562777003313E-12</v>
      </c>
      <c r="FH108" s="22">
        <f t="shared" si="76"/>
        <v>3.9806453659427267E-12</v>
      </c>
      <c r="FI108" s="60">
        <f t="shared" si="77"/>
        <v>293.33333333333729</v>
      </c>
      <c r="FJ108" s="60">
        <f ca="1">AVERAGE(OFFSET($FI$3,0,0,'Données projet'!$E$16+1,1))-AVERAGE(OFFSET($H$3,0,0,'Données projet'!$E$16+1,1))</f>
        <v>274.38315511766132</v>
      </c>
      <c r="FK108" s="60">
        <f t="shared" si="102"/>
        <v>255.96663040027175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>
        <f>VLOOKUP(A108,'Données projet'!$A$243:$I$263,2,0)</f>
        <v>208.97435897435898</v>
      </c>
      <c r="FX108" s="13">
        <f>VLOOKUP(A108,'Données projet'!$A$243:$I$263,9,0)</f>
        <v>2.6923076923076961</v>
      </c>
      <c r="FY108" s="13">
        <f t="array" ref="FY108">INDEX(FX:FX,MIN(IF(ISNUMBER(FX108:FX304),ROW(FX108:FX304),"")))</f>
        <v>2.6923076923076961</v>
      </c>
      <c r="FZ108" s="13">
        <f>IF('Données projet'!$A$244&gt;35,FZ107+FY108-GH107,IF(A108&lt;'Données projet'!$A$244,$FW$205^A108,IF(A108='Données projet'!$A$244,'Données projet'!$B$244,FZ107+FY108-GH107)))</f>
        <v>208.97435897435892</v>
      </c>
      <c r="GA108" s="18">
        <f>FZ108*VLOOKUP('Données projet'!$B$17,Paramètres!$A$1:$I$89,3,0)*VLOOKUP('Données projet'!$B$17,Paramètres!$A$1:$I$89,5,0)</f>
        <v>198.85999999999996</v>
      </c>
      <c r="GB108" s="14">
        <f t="shared" si="103"/>
        <v>49.493546939611925</v>
      </c>
      <c r="GC108" s="22">
        <f t="shared" si="79"/>
        <v>432.54909425315731</v>
      </c>
      <c r="GD108" s="60">
        <f t="shared" si="80"/>
        <v>725.88242758649062</v>
      </c>
      <c r="GE108" s="60">
        <f ca="1">AVERAGE(OFFSET($GD$3,0,0,'Données projet'!$E$17+1,1))-AVERAGE(OFFSET($H$3,0,0,'Données projet'!$E$17+1,1))</f>
        <v>302.15505558308411</v>
      </c>
      <c r="GF108" s="60">
        <f t="shared" si="104"/>
        <v>197.15142751137051</v>
      </c>
      <c r="GG108" s="16">
        <f>IF(ISNA(VLOOKUP(A108,'Données projet'!$A$243:$I$263,3,0)),0,VLOOKUP(A108,'Données projet'!$A$243:$I$263,3,0))</f>
        <v>9</v>
      </c>
      <c r="GH108" s="16">
        <f>IF(ISNA(VLOOKUP(A108,'Données projet'!$A$243:$I$263,4,0)),0,VLOOKUP(A108,'Données projet'!$A$243:$I$263,4,0))</f>
        <v>19.23076923076923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IF('Données projet'!$A$36&gt;35,N108+M109-V108,IF(A109&lt;'Données projet'!$A$36,$K$205^A109,IF(A109='Données projet'!$A$36,'Données projet'!$B$36,N108+M109-V108)))</f>
        <v>311.90000000000015</v>
      </c>
      <c r="O109" s="14">
        <f>N109*VLOOKUP('Données projet'!$B$9,Paramètres!$A$1:$I$89,3,0)*VLOOKUP('Données projet'!$B$9,Paramètres!$A$1:$I$89,5,0)</f>
        <v>282.20712000000015</v>
      </c>
      <c r="P109" s="14">
        <f t="shared" si="87"/>
        <v>67.433223428275326</v>
      </c>
      <c r="Q109" s="22">
        <f t="shared" si="107"/>
        <v>608.95693147091299</v>
      </c>
      <c r="R109" s="60">
        <f t="shared" si="55"/>
        <v>902.29026480424636</v>
      </c>
      <c r="S109" s="60">
        <f ca="1">AVERAGE(OFFSET($R$3,0,0,'Données projet'!$E$9+1,1))-AVERAGE(OFFSET($H$3,0,0,'Données projet'!$E$9+1,1))</f>
        <v>510.5342913385627</v>
      </c>
      <c r="T109" s="60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4.4337866711430253E-14</v>
      </c>
      <c r="AK109" s="14">
        <f t="shared" si="89"/>
        <v>7.3222115536967035E-13</v>
      </c>
      <c r="AL109" s="22">
        <f t="shared" si="58"/>
        <v>1.3525069634579169E-12</v>
      </c>
      <c r="AM109" s="60">
        <f t="shared" si="59"/>
        <v>293.33333333333468</v>
      </c>
      <c r="AN109" s="60">
        <f ca="1">AVERAGE(OFFSET($AM$3,0,0,'Données projet'!$E$10+1,1))-AVERAGE(OFFSET($H$3,0,0,'Données projet'!$E$10+1,1))</f>
        <v>289.19475369871481</v>
      </c>
      <c r="AO109" s="60">
        <f t="shared" si="90"/>
        <v>283.48738729114024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2.6923076923076961</v>
      </c>
      <c r="BD109" s="13">
        <f>IF('Données projet'!$A$88&gt;35,BD108+BC109-BL108,IF(A109&lt;'Données projet'!$A$88,$BA$205^A109,IF(A109='Données projet'!$A$88,'Données projet'!$B$88,BD108+BC109-BL108)))</f>
        <v>244.35897435897442</v>
      </c>
      <c r="BE109" s="14">
        <f>BD109*VLOOKUP('Données projet'!$B$11,Paramètres!$A$1:$I$89,3,0)*VLOOKUP('Données projet'!$B$11,Paramètres!$A$1:$I$89,5,0)</f>
        <v>163.91600000000005</v>
      </c>
      <c r="BF109" s="14">
        <f t="shared" si="91"/>
        <v>41.724533288653539</v>
      </c>
      <c r="BG109" s="22">
        <f t="shared" si="61"/>
        <v>358.15726214440497</v>
      </c>
      <c r="BH109" s="60">
        <f t="shared" si="62"/>
        <v>651.49059547773822</v>
      </c>
      <c r="BI109" s="60">
        <f ca="1">AVERAGE(OFFSET($BH$3,0,0,'Données projet'!$E$11+1,1))-AVERAGE(OFFSET($H$3,0,0,'Données projet'!$E$11+1,1))</f>
        <v>243.09463198616982</v>
      </c>
      <c r="BJ109" s="60">
        <f t="shared" si="92"/>
        <v>171.50445439470928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4.9000000000000004</v>
      </c>
      <c r="BY109" s="13">
        <f>IF('Données projet'!$A$114&gt;35,BY108+BX109-CG108,IF(A109&lt;'Données projet'!$A$114,$BV$205^A109,IF(A109='Données projet'!$A$114,'Données projet'!$B$114,BY108+BX109-CG108)))</f>
        <v>311.90000000000015</v>
      </c>
      <c r="BZ109" s="14">
        <f>BY109*VLOOKUP('Données projet'!$B$12,Paramètres!$A$1:$I$89,3,0)*VLOOKUP('Données projet'!$B$12,Paramètres!$A$1:$I$89,5,0)</f>
        <v>301.66968000000014</v>
      </c>
      <c r="CA109" s="14">
        <f t="shared" si="93"/>
        <v>71.526379390257944</v>
      </c>
      <c r="CB109" s="22">
        <f t="shared" si="64"/>
        <v>649.98313677136616</v>
      </c>
      <c r="CC109" s="60">
        <f t="shared" si="65"/>
        <v>943.31647010469942</v>
      </c>
      <c r="CD109" s="60">
        <f ca="1">AVERAGE(OFFSET($CC$3,0,0,'Données projet'!$E$12+1,1))-AVERAGE(OFFSET($H$3,0,0,'Données projet'!$E$12+1,1))</f>
        <v>542.70639622812973</v>
      </c>
      <c r="CE109" s="60">
        <f t="shared" si="94"/>
        <v>294.45557293177131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projet'!$B$13,Paramètres!$A$1:$I$89,3,0)*VLOOKUP('Données projet'!$B$13,Paramètres!$A$1:$I$89,5,0)</f>
        <v>-2.0395418687257919E-13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329.68364686090933</v>
      </c>
      <c r="CZ109" s="60">
        <f t="shared" si="96"/>
        <v>302.54354650449721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-5.3205440053716299E-14</v>
      </c>
      <c r="DQ109" s="14" t="e">
        <f t="shared" si="97"/>
        <v>#NUM!</v>
      </c>
      <c r="DR109" s="22" t="e">
        <f t="shared" si="70"/>
        <v>#NUM!</v>
      </c>
      <c r="DS109" s="60" t="e">
        <f t="shared" si="71"/>
        <v>#NUM!</v>
      </c>
      <c r="DT109" s="60">
        <f ca="1">AVERAGE(OFFSET($DS$3,0,0,'Données projet'!$E$14+1,1))-AVERAGE(OFFSET($H$3,0,0,'Données projet'!$E$14+1,1))</f>
        <v>399.92909819003523</v>
      </c>
      <c r="DU109" s="60">
        <f t="shared" si="98"/>
        <v>163.7053537268381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</v>
      </c>
      <c r="EJ109" s="13">
        <f>IF('Données projet'!$A$192&gt;35,EJ108+EI109-ER108,IF(A109&lt;'Données projet'!$A$192,$EG$205^A109,IF(A109='Données projet'!$A$192,'Données projet'!$B$192,EJ108+EI109-ER108)))</f>
        <v>207.00000000000006</v>
      </c>
      <c r="EK109" s="18">
        <f>EJ109*VLOOKUP('Données projet'!$B$15,Paramètres!$A$1:$I$89,3,0)*VLOOKUP('Données projet'!$B$15,Paramètres!$A$1:$I$89,5,0)</f>
        <v>209.89800000000008</v>
      </c>
      <c r="EL109" s="14">
        <f t="shared" si="99"/>
        <v>51.913295501810218</v>
      </c>
      <c r="EM109" s="22">
        <f t="shared" si="73"/>
        <v>455.98800633231963</v>
      </c>
      <c r="EN109" s="60">
        <f t="shared" si="74"/>
        <v>749.32133966565289</v>
      </c>
      <c r="EO109" s="60">
        <f ca="1">AVERAGE(OFFSET($EN$3,0,0,'Données projet'!$E$15+1,1))-AVERAGE(OFFSET($H$3,0,0,'Données projet'!$E$15+1,1))</f>
        <v>360.49030729679129</v>
      </c>
      <c r="EP109" s="60">
        <f t="shared" si="100"/>
        <v>159.6134369231965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1.7053025658242404E-13</v>
      </c>
      <c r="FF109" s="18">
        <f>FE109*VLOOKUP('Données projet'!$B$16,Paramètres!$A$1:$I$89,3,0)*VLOOKUP('Données projet'!$B$16,Paramètres!$A$1:$I$89,5,0)</f>
        <v>1.4897523215040567E-13</v>
      </c>
      <c r="FG109" s="14">
        <f t="shared" si="101"/>
        <v>2.136562777003313E-12</v>
      </c>
      <c r="FH109" s="22">
        <f t="shared" si="76"/>
        <v>3.9806453659427267E-12</v>
      </c>
      <c r="FI109" s="60">
        <f t="shared" si="77"/>
        <v>293.33333333333729</v>
      </c>
      <c r="FJ109" s="60">
        <f ca="1">AVERAGE(OFFSET($FI$3,0,0,'Données projet'!$E$16+1,1))-AVERAGE(OFFSET($H$3,0,0,'Données projet'!$E$16+1,1))</f>
        <v>274.38315511766132</v>
      </c>
      <c r="FK109" s="60">
        <f t="shared" si="102"/>
        <v>255.96663040027175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2.5213675213675213</v>
      </c>
      <c r="FZ109" s="13">
        <f>IF('Données projet'!$A$244&gt;35,FZ108+FY109-GH108,IF(A109&lt;'Données projet'!$A$244,$FW$205^A109,IF(A109='Données projet'!$A$244,'Données projet'!$B$244,FZ108+FY109-GH108)))</f>
        <v>192.26495726495722</v>
      </c>
      <c r="GA109" s="18">
        <f>FZ109*VLOOKUP('Données projet'!$B$17,Paramètres!$A$1:$I$89,3,0)*VLOOKUP('Données projet'!$B$17,Paramètres!$A$1:$I$89,5,0)</f>
        <v>182.95933333333329</v>
      </c>
      <c r="GB109" s="14">
        <f t="shared" si="103"/>
        <v>45.979957143881485</v>
      </c>
      <c r="GC109" s="22">
        <f t="shared" si="79"/>
        <v>398.73593091448237</v>
      </c>
      <c r="GD109" s="60">
        <f t="shared" si="80"/>
        <v>692.06926424781568</v>
      </c>
      <c r="GE109" s="60">
        <f ca="1">AVERAGE(OFFSET($GD$3,0,0,'Données projet'!$E$17+1,1))-AVERAGE(OFFSET($H$3,0,0,'Données projet'!$E$17+1,1))</f>
        <v>302.15505558308411</v>
      </c>
      <c r="GF109" s="60">
        <f t="shared" si="104"/>
        <v>197.15142751137051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IF('Données projet'!$A$36&gt;35,N109+M110-V109,IF(A110&lt;'Données projet'!$A$36,$K$205^A110,IF(A110='Données projet'!$A$36,'Données projet'!$B$36,N109+M110-V109)))</f>
        <v>316.80000000000013</v>
      </c>
      <c r="O110" s="14">
        <f>N110*VLOOKUP('Données projet'!$B$9,Paramètres!$A$1:$I$89,3,0)*VLOOKUP('Données projet'!$B$9,Paramètres!$A$1:$I$89,5,0)</f>
        <v>286.64064000000008</v>
      </c>
      <c r="P110" s="14">
        <f t="shared" si="87"/>
        <v>68.368446832003599</v>
      </c>
      <c r="Q110" s="22">
        <f t="shared" si="107"/>
        <v>618.30749289907305</v>
      </c>
      <c r="R110" s="60">
        <f t="shared" si="55"/>
        <v>911.64082623240643</v>
      </c>
      <c r="S110" s="60">
        <f ca="1">AVERAGE(OFFSET($R$3,0,0,'Données projet'!$E$9+1,1))-AVERAGE(OFFSET($H$3,0,0,'Données projet'!$E$9+1,1))</f>
        <v>510.5342913385627</v>
      </c>
      <c r="T110" s="60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4.4337866711430253E-14</v>
      </c>
      <c r="AK110" s="14">
        <f t="shared" si="89"/>
        <v>7.3222115536967035E-13</v>
      </c>
      <c r="AL110" s="22">
        <f t="shared" si="58"/>
        <v>1.3525069634579169E-12</v>
      </c>
      <c r="AM110" s="60">
        <f t="shared" si="59"/>
        <v>293.33333333333468</v>
      </c>
      <c r="AN110" s="60">
        <f ca="1">AVERAGE(OFFSET($AM$3,0,0,'Données projet'!$E$10+1,1))-AVERAGE(OFFSET($H$3,0,0,'Données projet'!$E$10+1,1))</f>
        <v>289.19475369871481</v>
      </c>
      <c r="AO110" s="60">
        <f t="shared" si="90"/>
        <v>283.48738729114024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2.6923076923076961</v>
      </c>
      <c r="BD110" s="13">
        <f>IF('Données projet'!$A$88&gt;35,BD109+BC110-BL109,IF(A110&lt;'Données projet'!$A$88,$BA$205^A110,IF(A110='Données projet'!$A$88,'Données projet'!$B$88,BD109+BC110-BL109)))</f>
        <v>247.05128205128213</v>
      </c>
      <c r="BE110" s="14">
        <f>BD110*VLOOKUP('Données projet'!$B$11,Paramètres!$A$1:$I$89,3,0)*VLOOKUP('Données projet'!$B$11,Paramètres!$A$1:$I$89,5,0)</f>
        <v>165.72200000000007</v>
      </c>
      <c r="BF110" s="14">
        <f t="shared" si="91"/>
        <v>42.130477313738076</v>
      </c>
      <c r="BG110" s="22">
        <f t="shared" si="61"/>
        <v>362.0097313214273</v>
      </c>
      <c r="BH110" s="60">
        <f t="shared" si="62"/>
        <v>655.34306465476061</v>
      </c>
      <c r="BI110" s="60">
        <f ca="1">AVERAGE(OFFSET($BH$3,0,0,'Données projet'!$E$11+1,1))-AVERAGE(OFFSET($H$3,0,0,'Données projet'!$E$11+1,1))</f>
        <v>243.09463198616982</v>
      </c>
      <c r="BJ110" s="60">
        <f t="shared" si="92"/>
        <v>171.50445439470928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4.9000000000000004</v>
      </c>
      <c r="BY110" s="13">
        <f>IF('Données projet'!$A$114&gt;35,BY109+BX110-CG109,IF(A110&lt;'Données projet'!$A$114,$BV$205^A110,IF(A110='Données projet'!$A$114,'Données projet'!$B$114,BY109+BX110-CG109)))</f>
        <v>316.80000000000013</v>
      </c>
      <c r="BZ110" s="14">
        <f>BY110*VLOOKUP('Données projet'!$B$12,Paramètres!$A$1:$I$89,3,0)*VLOOKUP('Données projet'!$B$12,Paramètres!$A$1:$I$89,5,0)</f>
        <v>306.40896000000015</v>
      </c>
      <c r="CA110" s="14">
        <f t="shared" si="93"/>
        <v>72.518370290127464</v>
      </c>
      <c r="CB110" s="22">
        <f t="shared" si="64"/>
        <v>659.96510025530552</v>
      </c>
      <c r="CC110" s="60">
        <f t="shared" si="65"/>
        <v>953.29843358863877</v>
      </c>
      <c r="CD110" s="60">
        <f ca="1">AVERAGE(OFFSET($CC$3,0,0,'Données projet'!$E$12+1,1))-AVERAGE(OFFSET($H$3,0,0,'Données projet'!$E$12+1,1))</f>
        <v>542.70639622812973</v>
      </c>
      <c r="CE110" s="60">
        <f t="shared" si="94"/>
        <v>294.45557293177131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projet'!$B$13,Paramètres!$A$1:$I$89,3,0)*VLOOKUP('Données projet'!$B$13,Paramètres!$A$1:$I$89,5,0)</f>
        <v>-2.0395418687257919E-13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329.68364686090933</v>
      </c>
      <c r="CZ110" s="60">
        <f t="shared" si="96"/>
        <v>302.54354650449721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-5.3205440053716299E-14</v>
      </c>
      <c r="DQ110" s="14" t="e">
        <f t="shared" si="97"/>
        <v>#NUM!</v>
      </c>
      <c r="DR110" s="22" t="e">
        <f t="shared" si="70"/>
        <v>#NUM!</v>
      </c>
      <c r="DS110" s="60" t="e">
        <f t="shared" si="71"/>
        <v>#NUM!</v>
      </c>
      <c r="DT110" s="60">
        <f ca="1">AVERAGE(OFFSET($DS$3,0,0,'Données projet'!$E$14+1,1))-AVERAGE(OFFSET($H$3,0,0,'Données projet'!$E$14+1,1))</f>
        <v>399.92909819003523</v>
      </c>
      <c r="DU110" s="60">
        <f t="shared" si="98"/>
        <v>163.7053537268381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</v>
      </c>
      <c r="EJ110" s="13">
        <f>IF('Données projet'!$A$192&gt;35,EJ109+EI110-ER109,IF(A110&lt;'Données projet'!$A$192,$EG$205^A110,IF(A110='Données projet'!$A$192,'Données projet'!$B$192,EJ109+EI110-ER109)))</f>
        <v>210.00000000000006</v>
      </c>
      <c r="EK110" s="18">
        <f>EJ110*VLOOKUP('Données projet'!$B$15,Paramètres!$A$1:$I$89,3,0)*VLOOKUP('Données projet'!$B$15,Paramètres!$A$1:$I$89,5,0)</f>
        <v>212.94000000000005</v>
      </c>
      <c r="EL110" s="14">
        <f t="shared" si="99"/>
        <v>52.577528895212865</v>
      </c>
      <c r="EM110" s="22">
        <f t="shared" si="73"/>
        <v>462.4430294924959</v>
      </c>
      <c r="EN110" s="60">
        <f t="shared" si="74"/>
        <v>755.77636282582921</v>
      </c>
      <c r="EO110" s="60">
        <f ca="1">AVERAGE(OFFSET($EN$3,0,0,'Données projet'!$E$15+1,1))-AVERAGE(OFFSET($H$3,0,0,'Données projet'!$E$15+1,1))</f>
        <v>360.49030729679129</v>
      </c>
      <c r="EP110" s="60">
        <f t="shared" si="100"/>
        <v>159.6134369231965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1.7053025658242404E-13</v>
      </c>
      <c r="FF110" s="18">
        <f>FE110*VLOOKUP('Données projet'!$B$16,Paramètres!$A$1:$I$89,3,0)*VLOOKUP('Données projet'!$B$16,Paramètres!$A$1:$I$89,5,0)</f>
        <v>1.4897523215040567E-13</v>
      </c>
      <c r="FG110" s="14">
        <f t="shared" si="101"/>
        <v>2.136562777003313E-12</v>
      </c>
      <c r="FH110" s="22">
        <f t="shared" si="76"/>
        <v>3.9806453659427267E-12</v>
      </c>
      <c r="FI110" s="60">
        <f t="shared" si="77"/>
        <v>293.33333333333729</v>
      </c>
      <c r="FJ110" s="60">
        <f ca="1">AVERAGE(OFFSET($FI$3,0,0,'Données projet'!$E$16+1,1))-AVERAGE(OFFSET($H$3,0,0,'Données projet'!$E$16+1,1))</f>
        <v>274.38315511766132</v>
      </c>
      <c r="FK110" s="60">
        <f t="shared" si="102"/>
        <v>255.96663040027175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2.5213675213675213</v>
      </c>
      <c r="FZ110" s="13">
        <f>IF('Données projet'!$A$244&gt;35,FZ109+FY110-GH109,IF(A110&lt;'Données projet'!$A$244,$FW$205^A110,IF(A110='Données projet'!$A$244,'Données projet'!$B$244,FZ109+FY110-GH109)))</f>
        <v>194.78632478632474</v>
      </c>
      <c r="GA110" s="18">
        <f>FZ110*VLOOKUP('Données projet'!$B$17,Paramètres!$A$1:$I$89,3,0)*VLOOKUP('Données projet'!$B$17,Paramètres!$A$1:$I$89,5,0)</f>
        <v>185.35866666666661</v>
      </c>
      <c r="GB110" s="14">
        <f t="shared" si="103"/>
        <v>46.512347646791092</v>
      </c>
      <c r="GC110" s="22">
        <f t="shared" si="79"/>
        <v>403.84201659593879</v>
      </c>
      <c r="GD110" s="60">
        <f t="shared" si="80"/>
        <v>697.1753499292721</v>
      </c>
      <c r="GE110" s="60">
        <f ca="1">AVERAGE(OFFSET($GD$3,0,0,'Données projet'!$E$17+1,1))-AVERAGE(OFFSET($H$3,0,0,'Données projet'!$E$17+1,1))</f>
        <v>302.15505558308411</v>
      </c>
      <c r="GF110" s="60">
        <f t="shared" si="104"/>
        <v>197.15142751137051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IF('Données projet'!$A$36&gt;35,N110+M111-V110,IF(A111&lt;'Données projet'!$A$36,$K$205^A111,IF(A111='Données projet'!$A$36,'Données projet'!$B$36,N110+M111-V110)))</f>
        <v>321.7000000000001</v>
      </c>
      <c r="O111" s="14">
        <f>N111*VLOOKUP('Données projet'!$B$9,Paramètres!$A$1:$I$89,3,0)*VLOOKUP('Données projet'!$B$9,Paramètres!$A$1:$I$89,5,0)</f>
        <v>291.07416000000006</v>
      </c>
      <c r="P111" s="14">
        <f t="shared" si="87"/>
        <v>69.301987923222626</v>
      </c>
      <c r="Q111" s="22">
        <f t="shared" si="107"/>
        <v>627.65512429961279</v>
      </c>
      <c r="R111" s="60">
        <f t="shared" si="55"/>
        <v>920.98845763294617</v>
      </c>
      <c r="S111" s="60">
        <f ca="1">AVERAGE(OFFSET($R$3,0,0,'Données projet'!$E$9+1,1))-AVERAGE(OFFSET($H$3,0,0,'Données projet'!$E$9+1,1))</f>
        <v>510.5342913385627</v>
      </c>
      <c r="T111" s="60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4.4337866711430253E-14</v>
      </c>
      <c r="AK111" s="14">
        <f t="shared" si="89"/>
        <v>7.3222115536967035E-13</v>
      </c>
      <c r="AL111" s="22">
        <f t="shared" si="58"/>
        <v>1.3525069634579169E-12</v>
      </c>
      <c r="AM111" s="60">
        <f t="shared" si="59"/>
        <v>293.33333333333468</v>
      </c>
      <c r="AN111" s="60">
        <f ca="1">AVERAGE(OFFSET($AM$3,0,0,'Données projet'!$E$10+1,1))-AVERAGE(OFFSET($H$3,0,0,'Données projet'!$E$10+1,1))</f>
        <v>289.19475369871481</v>
      </c>
      <c r="AO111" s="60">
        <f t="shared" si="90"/>
        <v>283.48738729114024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2.6923076923076961</v>
      </c>
      <c r="BD111" s="13">
        <f>IF('Données projet'!$A$88&gt;35,BD110+BC111-BL110,IF(A111&lt;'Données projet'!$A$88,$BA$205^A111,IF(A111='Données projet'!$A$88,'Données projet'!$B$88,BD110+BC111-BL110)))</f>
        <v>249.74358974358984</v>
      </c>
      <c r="BE111" s="14">
        <f>BD111*VLOOKUP('Données projet'!$B$11,Paramètres!$A$1:$I$89,3,0)*VLOOKUP('Données projet'!$B$11,Paramètres!$A$1:$I$89,5,0)</f>
        <v>167.52800000000008</v>
      </c>
      <c r="BF111" s="14">
        <f t="shared" si="91"/>
        <v>42.535906714411695</v>
      </c>
      <c r="BG111" s="22">
        <f t="shared" si="61"/>
        <v>365.86130419426718</v>
      </c>
      <c r="BH111" s="60">
        <f t="shared" si="62"/>
        <v>659.19463752760043</v>
      </c>
      <c r="BI111" s="60">
        <f ca="1">AVERAGE(OFFSET($BH$3,0,0,'Données projet'!$E$11+1,1))-AVERAGE(OFFSET($H$3,0,0,'Données projet'!$E$11+1,1))</f>
        <v>243.09463198616982</v>
      </c>
      <c r="BJ111" s="60">
        <f t="shared" si="92"/>
        <v>171.50445439470928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4.9000000000000004</v>
      </c>
      <c r="BY111" s="13">
        <f>IF('Données projet'!$A$114&gt;35,BY110+BX111-CG110,IF(A111&lt;'Données projet'!$A$114,$BV$205^A111,IF(A111='Données projet'!$A$114,'Données projet'!$B$114,BY110+BX111-CG110)))</f>
        <v>321.7000000000001</v>
      </c>
      <c r="BZ111" s="14">
        <f>BY111*VLOOKUP('Données projet'!$B$12,Paramètres!$A$1:$I$89,3,0)*VLOOKUP('Données projet'!$B$12,Paramètres!$A$1:$I$89,5,0)</f>
        <v>311.1482400000001</v>
      </c>
      <c r="CA111" s="14">
        <f t="shared" si="93"/>
        <v>73.508576762133799</v>
      </c>
      <c r="CB111" s="22">
        <f t="shared" si="64"/>
        <v>669.94395586071653</v>
      </c>
      <c r="CC111" s="60">
        <f t="shared" si="65"/>
        <v>963.2772891940499</v>
      </c>
      <c r="CD111" s="60">
        <f ca="1">AVERAGE(OFFSET($CC$3,0,0,'Données projet'!$E$12+1,1))-AVERAGE(OFFSET($H$3,0,0,'Données projet'!$E$12+1,1))</f>
        <v>542.70639622812973</v>
      </c>
      <c r="CE111" s="60">
        <f t="shared" si="94"/>
        <v>294.45557293177131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projet'!$B$13,Paramètres!$A$1:$I$89,3,0)*VLOOKUP('Données projet'!$B$13,Paramètres!$A$1:$I$89,5,0)</f>
        <v>-2.0395418687257919E-13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329.68364686090933</v>
      </c>
      <c r="CZ111" s="60">
        <f t="shared" si="96"/>
        <v>302.54354650449721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-5.3205440053716299E-14</v>
      </c>
      <c r="DQ111" s="14" t="e">
        <f t="shared" si="97"/>
        <v>#NUM!</v>
      </c>
      <c r="DR111" s="22" t="e">
        <f t="shared" si="70"/>
        <v>#NUM!</v>
      </c>
      <c r="DS111" s="60" t="e">
        <f t="shared" si="71"/>
        <v>#NUM!</v>
      </c>
      <c r="DT111" s="60">
        <f ca="1">AVERAGE(OFFSET($DS$3,0,0,'Données projet'!$E$14+1,1))-AVERAGE(OFFSET($H$3,0,0,'Données projet'!$E$14+1,1))</f>
        <v>399.92909819003523</v>
      </c>
      <c r="DU111" s="60">
        <f t="shared" si="98"/>
        <v>163.7053537268381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</v>
      </c>
      <c r="EJ111" s="13">
        <f>IF('Données projet'!$A$192&gt;35,EJ110+EI111-ER110,IF(A111&lt;'Données projet'!$A$192,$EG$205^A111,IF(A111='Données projet'!$A$192,'Données projet'!$B$192,EJ110+EI111-ER110)))</f>
        <v>213.00000000000006</v>
      </c>
      <c r="EK111" s="18">
        <f>EJ111*VLOOKUP('Données projet'!$B$15,Paramètres!$A$1:$I$89,3,0)*VLOOKUP('Données projet'!$B$15,Paramètres!$A$1:$I$89,5,0)</f>
        <v>215.98200000000008</v>
      </c>
      <c r="EL111" s="14">
        <f t="shared" si="99"/>
        <v>53.240658641505036</v>
      </c>
      <c r="EM111" s="22">
        <f t="shared" si="73"/>
        <v>468.89613046728806</v>
      </c>
      <c r="EN111" s="60">
        <f t="shared" si="74"/>
        <v>762.22946380062137</v>
      </c>
      <c r="EO111" s="60">
        <f ca="1">AVERAGE(OFFSET($EN$3,0,0,'Données projet'!$E$15+1,1))-AVERAGE(OFFSET($H$3,0,0,'Données projet'!$E$15+1,1))</f>
        <v>360.49030729679129</v>
      </c>
      <c r="EP111" s="60">
        <f t="shared" si="100"/>
        <v>159.6134369231965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1.7053025658242404E-13</v>
      </c>
      <c r="FF111" s="18">
        <f>FE111*VLOOKUP('Données projet'!$B$16,Paramètres!$A$1:$I$89,3,0)*VLOOKUP('Données projet'!$B$16,Paramètres!$A$1:$I$89,5,0)</f>
        <v>1.4897523215040567E-13</v>
      </c>
      <c r="FG111" s="14">
        <f t="shared" si="101"/>
        <v>2.136562777003313E-12</v>
      </c>
      <c r="FH111" s="22">
        <f t="shared" si="76"/>
        <v>3.9806453659427267E-12</v>
      </c>
      <c r="FI111" s="60">
        <f t="shared" si="77"/>
        <v>293.33333333333729</v>
      </c>
      <c r="FJ111" s="60">
        <f ca="1">AVERAGE(OFFSET($FI$3,0,0,'Données projet'!$E$16+1,1))-AVERAGE(OFFSET($H$3,0,0,'Données projet'!$E$16+1,1))</f>
        <v>274.38315511766132</v>
      </c>
      <c r="FK111" s="60">
        <f t="shared" si="102"/>
        <v>255.96663040027175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2.5213675213675213</v>
      </c>
      <c r="FZ111" s="13">
        <f>IF('Données projet'!$A$244&gt;35,FZ110+FY111-GH110,IF(A111&lt;'Données projet'!$A$244,$FW$205^A111,IF(A111='Données projet'!$A$244,'Données projet'!$B$244,FZ110+FY111-GH110)))</f>
        <v>197.30769230769226</v>
      </c>
      <c r="GA111" s="18">
        <f>FZ111*VLOOKUP('Données projet'!$B$17,Paramètres!$A$1:$I$89,3,0)*VLOOKUP('Données projet'!$B$17,Paramètres!$A$1:$I$89,5,0)</f>
        <v>187.75799999999995</v>
      </c>
      <c r="GB111" s="14">
        <f t="shared" si="103"/>
        <v>47.043936570096889</v>
      </c>
      <c r="GC111" s="22">
        <f t="shared" si="79"/>
        <v>408.94670619291861</v>
      </c>
      <c r="GD111" s="60">
        <f t="shared" si="80"/>
        <v>702.28003952625193</v>
      </c>
      <c r="GE111" s="60">
        <f ca="1">AVERAGE(OFFSET($GD$3,0,0,'Données projet'!$E$17+1,1))-AVERAGE(OFFSET($H$3,0,0,'Données projet'!$E$17+1,1))</f>
        <v>302.15505558308411</v>
      </c>
      <c r="GF111" s="60">
        <f t="shared" si="104"/>
        <v>197.15142751137051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IF('Données projet'!$A$36&gt;35,N111+M112-V111,IF(A112&lt;'Données projet'!$A$36,$K$205^A112,IF(A112='Données projet'!$A$36,'Données projet'!$B$36,N111+M112-V111)))</f>
        <v>326.60000000000008</v>
      </c>
      <c r="O112" s="14">
        <f>N112*VLOOKUP('Données projet'!$B$9,Paramètres!$A$1:$I$89,3,0)*VLOOKUP('Données projet'!$B$9,Paramètres!$A$1:$I$89,5,0)</f>
        <v>295.50768000000005</v>
      </c>
      <c r="P112" s="14">
        <f t="shared" si="87"/>
        <v>70.233875285761329</v>
      </c>
      <c r="Q112" s="22">
        <f t="shared" si="107"/>
        <v>636.99987545603437</v>
      </c>
      <c r="R112" s="60">
        <f t="shared" si="55"/>
        <v>930.33320878936775</v>
      </c>
      <c r="S112" s="60">
        <f ca="1">AVERAGE(OFFSET($R$3,0,0,'Données projet'!$E$9+1,1))-AVERAGE(OFFSET($H$3,0,0,'Données projet'!$E$9+1,1))</f>
        <v>510.5342913385627</v>
      </c>
      <c r="T112" s="60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4.4337866711430253E-14</v>
      </c>
      <c r="AK112" s="14">
        <f t="shared" si="89"/>
        <v>7.3222115536967035E-13</v>
      </c>
      <c r="AL112" s="22">
        <f t="shared" si="58"/>
        <v>1.3525069634579169E-12</v>
      </c>
      <c r="AM112" s="60">
        <f t="shared" si="59"/>
        <v>293.33333333333468</v>
      </c>
      <c r="AN112" s="60">
        <f ca="1">AVERAGE(OFFSET($AM$3,0,0,'Données projet'!$E$10+1,1))-AVERAGE(OFFSET($H$3,0,0,'Données projet'!$E$10+1,1))</f>
        <v>289.19475369871481</v>
      </c>
      <c r="AO112" s="60">
        <f t="shared" si="90"/>
        <v>283.48738729114024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2.6923076923076961</v>
      </c>
      <c r="BD112" s="13">
        <f>IF('Données projet'!$A$88&gt;35,BD111+BC112-BL111,IF(A112&lt;'Données projet'!$A$88,$BA$205^A112,IF(A112='Données projet'!$A$88,'Données projet'!$B$88,BD111+BC112-BL111)))</f>
        <v>252.43589743589754</v>
      </c>
      <c r="BE112" s="14">
        <f>BD112*VLOOKUP('Données projet'!$B$11,Paramètres!$A$1:$I$89,3,0)*VLOOKUP('Données projet'!$B$11,Paramètres!$A$1:$I$89,5,0)</f>
        <v>169.33400000000009</v>
      </c>
      <c r="BF112" s="14">
        <f t="shared" si="91"/>
        <v>42.94082768059387</v>
      </c>
      <c r="BG112" s="22">
        <f t="shared" si="61"/>
        <v>369.71199154370106</v>
      </c>
      <c r="BH112" s="60">
        <f t="shared" si="62"/>
        <v>663.04532487703432</v>
      </c>
      <c r="BI112" s="60">
        <f ca="1">AVERAGE(OFFSET($BH$3,0,0,'Données projet'!$E$11+1,1))-AVERAGE(OFFSET($H$3,0,0,'Données projet'!$E$11+1,1))</f>
        <v>243.09463198616982</v>
      </c>
      <c r="BJ112" s="60">
        <f t="shared" si="92"/>
        <v>171.50445439470928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4.9000000000000004</v>
      </c>
      <c r="BY112" s="13">
        <f>IF('Données projet'!$A$114&gt;35,BY111+BX112-CG111,IF(A112&lt;'Données projet'!$A$114,$BV$205^A112,IF(A112='Données projet'!$A$114,'Données projet'!$B$114,BY111+BX112-CG111)))</f>
        <v>326.60000000000008</v>
      </c>
      <c r="BZ112" s="14">
        <f>BY112*VLOOKUP('Données projet'!$B$12,Paramètres!$A$1:$I$89,3,0)*VLOOKUP('Données projet'!$B$12,Paramètres!$A$1:$I$89,5,0)</f>
        <v>315.88752000000011</v>
      </c>
      <c r="CA112" s="14">
        <f t="shared" si="93"/>
        <v>74.497029125126971</v>
      </c>
      <c r="CB112" s="22">
        <f t="shared" si="64"/>
        <v>679.91975639292957</v>
      </c>
      <c r="CC112" s="60">
        <f t="shared" si="65"/>
        <v>973.25308972626294</v>
      </c>
      <c r="CD112" s="60">
        <f ca="1">AVERAGE(OFFSET($CC$3,0,0,'Données projet'!$E$12+1,1))-AVERAGE(OFFSET($H$3,0,0,'Données projet'!$E$12+1,1))</f>
        <v>542.70639622812973</v>
      </c>
      <c r="CE112" s="60">
        <f t="shared" si="94"/>
        <v>294.45557293177131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projet'!$B$13,Paramètres!$A$1:$I$89,3,0)*VLOOKUP('Données projet'!$B$13,Paramètres!$A$1:$I$89,5,0)</f>
        <v>-2.0395418687257919E-13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329.68364686090933</v>
      </c>
      <c r="CZ112" s="60">
        <f t="shared" si="96"/>
        <v>302.54354650449721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-5.3205440053716299E-14</v>
      </c>
      <c r="DQ112" s="14" t="e">
        <f t="shared" si="97"/>
        <v>#NUM!</v>
      </c>
      <c r="DR112" s="22" t="e">
        <f t="shared" si="70"/>
        <v>#NUM!</v>
      </c>
      <c r="DS112" s="60" t="e">
        <f t="shared" si="71"/>
        <v>#NUM!</v>
      </c>
      <c r="DT112" s="60">
        <f ca="1">AVERAGE(OFFSET($DS$3,0,0,'Données projet'!$E$14+1,1))-AVERAGE(OFFSET($H$3,0,0,'Données projet'!$E$14+1,1))</f>
        <v>399.92909819003523</v>
      </c>
      <c r="DU112" s="60">
        <f t="shared" si="98"/>
        <v>163.7053537268381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</v>
      </c>
      <c r="EJ112" s="13">
        <f>IF('Données projet'!$A$192&gt;35,EJ111+EI112-ER111,IF(A112&lt;'Données projet'!$A$192,$EG$205^A112,IF(A112='Données projet'!$A$192,'Données projet'!$B$192,EJ111+EI112-ER111)))</f>
        <v>216.00000000000006</v>
      </c>
      <c r="EK112" s="18">
        <f>EJ112*VLOOKUP('Données projet'!$B$15,Paramètres!$A$1:$I$89,3,0)*VLOOKUP('Données projet'!$B$15,Paramètres!$A$1:$I$89,5,0)</f>
        <v>219.02400000000006</v>
      </c>
      <c r="EL112" s="14">
        <f t="shared" si="99"/>
        <v>53.902702081308355</v>
      </c>
      <c r="EM112" s="22">
        <f t="shared" si="73"/>
        <v>475.34733945827878</v>
      </c>
      <c r="EN112" s="60">
        <f t="shared" si="74"/>
        <v>768.6806727916121</v>
      </c>
      <c r="EO112" s="60">
        <f ca="1">AVERAGE(OFFSET($EN$3,0,0,'Données projet'!$E$15+1,1))-AVERAGE(OFFSET($H$3,0,0,'Données projet'!$E$15+1,1))</f>
        <v>360.49030729679129</v>
      </c>
      <c r="EP112" s="60">
        <f t="shared" si="100"/>
        <v>159.6134369231965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1.7053025658242404E-13</v>
      </c>
      <c r="FF112" s="18">
        <f>FE112*VLOOKUP('Données projet'!$B$16,Paramètres!$A$1:$I$89,3,0)*VLOOKUP('Données projet'!$B$16,Paramètres!$A$1:$I$89,5,0)</f>
        <v>1.4897523215040567E-13</v>
      </c>
      <c r="FG112" s="14">
        <f t="shared" si="101"/>
        <v>2.136562777003313E-12</v>
      </c>
      <c r="FH112" s="22">
        <f t="shared" si="76"/>
        <v>3.9806453659427267E-12</v>
      </c>
      <c r="FI112" s="60">
        <f t="shared" si="77"/>
        <v>293.33333333333729</v>
      </c>
      <c r="FJ112" s="60">
        <f ca="1">AVERAGE(OFFSET($FI$3,0,0,'Données projet'!$E$16+1,1))-AVERAGE(OFFSET($H$3,0,0,'Données projet'!$E$16+1,1))</f>
        <v>274.38315511766132</v>
      </c>
      <c r="FK112" s="60">
        <f t="shared" si="102"/>
        <v>255.96663040027175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2.5213675213675213</v>
      </c>
      <c r="FZ112" s="13">
        <f>IF('Données projet'!$A$244&gt;35,FZ111+FY112-GH111,IF(A112&lt;'Données projet'!$A$244,$FW$205^A112,IF(A112='Données projet'!$A$244,'Données projet'!$B$244,FZ111+FY112-GH111)))</f>
        <v>199.82905982905979</v>
      </c>
      <c r="GA112" s="18">
        <f>FZ112*VLOOKUP('Données projet'!$B$17,Paramètres!$A$1:$I$89,3,0)*VLOOKUP('Données projet'!$B$17,Paramètres!$A$1:$I$89,5,0)</f>
        <v>190.1573333333333</v>
      </c>
      <c r="GB112" s="14">
        <f t="shared" si="103"/>
        <v>47.574735341514945</v>
      </c>
      <c r="GC112" s="22">
        <f t="shared" si="79"/>
        <v>414.05001960869396</v>
      </c>
      <c r="GD112" s="60">
        <f t="shared" si="80"/>
        <v>707.38335294202727</v>
      </c>
      <c r="GE112" s="60">
        <f ca="1">AVERAGE(OFFSET($GD$3,0,0,'Données projet'!$E$17+1,1))-AVERAGE(OFFSET($H$3,0,0,'Données projet'!$E$17+1,1))</f>
        <v>302.15505558308411</v>
      </c>
      <c r="GF112" s="60">
        <f t="shared" si="104"/>
        <v>197.15142751137051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IF('Données projet'!$A$36&gt;35,N112+M113-V112,IF(A113&lt;'Données projet'!$A$36,$K$205^A113,IF(A113='Données projet'!$A$36,'Données projet'!$B$36,N112+M113-V112)))</f>
        <v>331.50000000000006</v>
      </c>
      <c r="O113" s="14">
        <f>N113*VLOOKUP('Données projet'!$B$9,Paramètres!$A$1:$I$89,3,0)*VLOOKUP('Données projet'!$B$9,Paramètres!$A$1:$I$89,5,0)</f>
        <v>299.94120000000004</v>
      </c>
      <c r="P113" s="14">
        <f t="shared" si="87"/>
        <v>71.164136596531506</v>
      </c>
      <c r="Q113" s="22">
        <f t="shared" si="107"/>
        <v>646.34179457229243</v>
      </c>
      <c r="R113" s="60">
        <f t="shared" si="55"/>
        <v>939.67512790562569</v>
      </c>
      <c r="S113" s="60">
        <f ca="1">AVERAGE(OFFSET($R$3,0,0,'Données projet'!$E$9+1,1))-AVERAGE(OFFSET($H$3,0,0,'Données projet'!$E$9+1,1))</f>
        <v>510.5342913385627</v>
      </c>
      <c r="T113" s="60">
        <f t="shared" si="88"/>
        <v>278.21741231699929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4.4337866711430253E-14</v>
      </c>
      <c r="AK113" s="14">
        <f t="shared" si="89"/>
        <v>7.3222115536967035E-13</v>
      </c>
      <c r="AL113" s="22">
        <f t="shared" si="58"/>
        <v>1.3525069634579169E-12</v>
      </c>
      <c r="AM113" s="60">
        <f t="shared" si="59"/>
        <v>293.33333333333468</v>
      </c>
      <c r="AN113" s="60">
        <f ca="1">AVERAGE(OFFSET($AM$3,0,0,'Données projet'!$E$10+1,1))-AVERAGE(OFFSET($H$3,0,0,'Données projet'!$E$10+1,1))</f>
        <v>289.19475369871481</v>
      </c>
      <c r="AO113" s="60">
        <f t="shared" si="90"/>
        <v>283.48738729114024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255.12820512820514</v>
      </c>
      <c r="BB113" s="13">
        <f>VLOOKUP(A113,'Données projet'!$A$87:$I$107,9,0)</f>
        <v>2.6923076923076961</v>
      </c>
      <c r="BC113" s="13">
        <f t="array" ref="BC113">INDEX(BB:BB,MIN(IF(ISNUMBER(BB113:BB309),ROW(BB113:BB309),"")))</f>
        <v>2.6923076923076961</v>
      </c>
      <c r="BD113" s="13">
        <f>IF('Données projet'!$A$88&gt;35,BD112+BC113-BL112,IF(A113&lt;'Données projet'!$A$88,$BA$205^A113,IF(A113='Données projet'!$A$88,'Données projet'!$B$88,BD112+BC113-BL112)))</f>
        <v>255.12820512820525</v>
      </c>
      <c r="BE113" s="14">
        <f>BD113*VLOOKUP('Données projet'!$B$11,Paramètres!$A$1:$I$89,3,0)*VLOOKUP('Données projet'!$B$11,Paramètres!$A$1:$I$89,5,0)</f>
        <v>171.1400000000001</v>
      </c>
      <c r="BF113" s="14">
        <f t="shared" si="91"/>
        <v>43.345246262563791</v>
      </c>
      <c r="BG113" s="22">
        <f t="shared" si="61"/>
        <v>373.56180390729878</v>
      </c>
      <c r="BH113" s="60">
        <f t="shared" si="62"/>
        <v>666.89513724063204</v>
      </c>
      <c r="BI113" s="60">
        <f ca="1">AVERAGE(OFFSET($BH$3,0,0,'Données projet'!$E$11+1,1))-AVERAGE(OFFSET($H$3,0,0,'Données projet'!$E$11+1,1))</f>
        <v>243.09463198616982</v>
      </c>
      <c r="BJ113" s="60">
        <f t="shared" si="92"/>
        <v>171.50445439470928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255.12820512820514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4.9000000000000004</v>
      </c>
      <c r="BY113" s="13">
        <f>IF('Données projet'!$A$114&gt;35,BY112+BX113-CG112,IF(A113&lt;'Données projet'!$A$114,$BV$205^A113,IF(A113='Données projet'!$A$114,'Données projet'!$B$114,BY112+BX113-CG112)))</f>
        <v>331.50000000000006</v>
      </c>
      <c r="BZ113" s="14">
        <f>BY113*VLOOKUP('Données projet'!$B$12,Paramètres!$A$1:$I$89,3,0)*VLOOKUP('Données projet'!$B$12,Paramètres!$A$1:$I$89,5,0)</f>
        <v>320.62680000000006</v>
      </c>
      <c r="CA113" s="14">
        <f t="shared" si="93"/>
        <v>75.483756735990909</v>
      </c>
      <c r="CB113" s="22">
        <f t="shared" si="64"/>
        <v>689.89255298185083</v>
      </c>
      <c r="CC113" s="60">
        <f t="shared" si="65"/>
        <v>983.2258863151842</v>
      </c>
      <c r="CD113" s="60">
        <f ca="1">AVERAGE(OFFSET($CC$3,0,0,'Données projet'!$E$12+1,1))-AVERAGE(OFFSET($H$3,0,0,'Données projet'!$E$12+1,1))</f>
        <v>542.70639622812973</v>
      </c>
      <c r="CE113" s="60">
        <f t="shared" si="94"/>
        <v>294.45557293177131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projet'!$B$13,Paramètres!$A$1:$I$89,3,0)*VLOOKUP('Données projet'!$B$13,Paramètres!$A$1:$I$89,5,0)</f>
        <v>-2.0395418687257919E-13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329.68364686090933</v>
      </c>
      <c r="CZ113" s="60">
        <f t="shared" si="96"/>
        <v>302.54354650449721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-5.3205440053716299E-14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399.92909819003523</v>
      </c>
      <c r="DU113" s="60">
        <f t="shared" si="98"/>
        <v>163.7053537268381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3</v>
      </c>
      <c r="EJ113" s="13">
        <f>IF('Données projet'!$A$192&gt;35,EJ112+EI113-ER112,IF(A113&lt;'Données projet'!$A$192,$EG$205^A113,IF(A113='Données projet'!$A$192,'Données projet'!$B$192,EJ112+EI113-ER112)))</f>
        <v>219.00000000000006</v>
      </c>
      <c r="EK113" s="18">
        <f>EJ113*VLOOKUP('Données projet'!$B$15,Paramètres!$A$1:$I$89,3,0)*VLOOKUP('Données projet'!$B$15,Paramètres!$A$1:$I$89,5,0)</f>
        <v>222.06600000000009</v>
      </c>
      <c r="EL113" s="14">
        <f t="shared" si="99"/>
        <v>54.563676045889387</v>
      </c>
      <c r="EM113" s="22">
        <f t="shared" si="73"/>
        <v>481.79668577992419</v>
      </c>
      <c r="EN113" s="60">
        <f t="shared" si="74"/>
        <v>775.1300191132575</v>
      </c>
      <c r="EO113" s="60">
        <f ca="1">AVERAGE(OFFSET($EN$3,0,0,'Données projet'!$E$15+1,1))-AVERAGE(OFFSET($H$3,0,0,'Données projet'!$E$15+1,1))</f>
        <v>360.49030729679129</v>
      </c>
      <c r="EP113" s="60">
        <f t="shared" si="100"/>
        <v>159.6134369231965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1.7053025658242404E-13</v>
      </c>
      <c r="FF113" s="18">
        <f>FE113*VLOOKUP('Données projet'!$B$16,Paramètres!$A$1:$I$89,3,0)*VLOOKUP('Données projet'!$B$16,Paramètres!$A$1:$I$89,5,0)</f>
        <v>1.4897523215040567E-13</v>
      </c>
      <c r="FG113" s="14">
        <f t="shared" si="101"/>
        <v>2.136562777003313E-12</v>
      </c>
      <c r="FH113" s="22">
        <f t="shared" si="76"/>
        <v>3.9806453659427267E-12</v>
      </c>
      <c r="FI113" s="60">
        <f t="shared" si="77"/>
        <v>293.33333333333729</v>
      </c>
      <c r="FJ113" s="60">
        <f ca="1">AVERAGE(OFFSET($FI$3,0,0,'Données projet'!$E$16+1,1))-AVERAGE(OFFSET($H$3,0,0,'Données projet'!$E$16+1,1))</f>
        <v>274.38315511766132</v>
      </c>
      <c r="FK113" s="60">
        <f t="shared" si="102"/>
        <v>255.96663040027175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2.5213675213675213</v>
      </c>
      <c r="FZ113" s="13">
        <f>IF('Données projet'!$A$244&gt;35,FZ112+FY113-GH112,IF(A113&lt;'Données projet'!$A$244,$FW$205^A113,IF(A113='Données projet'!$A$244,'Données projet'!$B$244,FZ112+FY113-GH112)))</f>
        <v>202.35042735042731</v>
      </c>
      <c r="GA113" s="18">
        <f>FZ113*VLOOKUP('Données projet'!$B$17,Paramètres!$A$1:$I$89,3,0)*VLOOKUP('Données projet'!$B$17,Paramètres!$A$1:$I$89,5,0)</f>
        <v>192.55666666666662</v>
      </c>
      <c r="GB113" s="14">
        <f t="shared" si="103"/>
        <v>48.104755083796157</v>
      </c>
      <c r="GC113" s="22">
        <f t="shared" si="79"/>
        <v>419.15197621538931</v>
      </c>
      <c r="GD113" s="60">
        <f t="shared" si="80"/>
        <v>712.48530954872263</v>
      </c>
      <c r="GE113" s="60">
        <f ca="1">AVERAGE(OFFSET($GD$3,0,0,'Données projet'!$E$17+1,1))-AVERAGE(OFFSET($H$3,0,0,'Données projet'!$E$17+1,1))</f>
        <v>302.15505558308411</v>
      </c>
      <c r="GF113" s="60">
        <f t="shared" si="104"/>
        <v>197.15142751137051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IF('Données projet'!$A$36&gt;35,N113+M114-V113,IF(A114&lt;'Données projet'!$A$36,$K$205^A114,IF(A114='Données projet'!$A$36,'Données projet'!$B$36,N113+M114-V113)))</f>
        <v>336.40000000000003</v>
      </c>
      <c r="O114" s="14">
        <f>N114*VLOOKUP('Données projet'!$B$9,Paramètres!$A$1:$I$89,3,0)*VLOOKUP('Données projet'!$B$9,Paramètres!$A$1:$I$89,5,0)</f>
        <v>304.37472000000002</v>
      </c>
      <c r="P114" s="14">
        <f t="shared" si="87"/>
        <v>72.092798667275119</v>
      </c>
      <c r="Q114" s="22">
        <f t="shared" si="107"/>
        <v>655.68092834550419</v>
      </c>
      <c r="R114" s="60">
        <f t="shared" si="55"/>
        <v>949.01426167883756</v>
      </c>
      <c r="S114" s="60">
        <f ca="1">AVERAGE(OFFSET($R$3,0,0,'Données projet'!$E$9+1,1))-AVERAGE(OFFSET($H$3,0,0,'Données projet'!$E$9+1,1))</f>
        <v>510.5342913385627</v>
      </c>
      <c r="T114" s="60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4.4337866711430253E-14</v>
      </c>
      <c r="AK114" s="14">
        <f t="shared" si="89"/>
        <v>7.3222115536967035E-13</v>
      </c>
      <c r="AL114" s="22">
        <f t="shared" si="58"/>
        <v>1.3525069634579169E-12</v>
      </c>
      <c r="AM114" s="60">
        <f t="shared" si="59"/>
        <v>293.33333333333468</v>
      </c>
      <c r="AN114" s="60">
        <f ca="1">AVERAGE(OFFSET($AM$3,0,0,'Données projet'!$E$10+1,1))-AVERAGE(OFFSET($H$3,0,0,'Données projet'!$E$10+1,1))</f>
        <v>289.19475369871481</v>
      </c>
      <c r="AO114" s="60">
        <f t="shared" si="90"/>
        <v>283.48738729114024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7.626113074366004E-14</v>
      </c>
      <c r="BF114" s="14">
        <f t="shared" si="91"/>
        <v>1.1823749172251317E-12</v>
      </c>
      <c r="BG114" s="22">
        <f t="shared" si="61"/>
        <v>2.1921244502123119E-12</v>
      </c>
      <c r="BH114" s="60">
        <f t="shared" si="62"/>
        <v>293.33333333333553</v>
      </c>
      <c r="BI114" s="60">
        <f ca="1">AVERAGE(OFFSET($BH$3,0,0,'Données projet'!$E$11+1,1))-AVERAGE(OFFSET($H$3,0,0,'Données projet'!$E$11+1,1))</f>
        <v>243.09463198616982</v>
      </c>
      <c r="BJ114" s="60">
        <f t="shared" si="92"/>
        <v>171.50445439470928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4.9000000000000004</v>
      </c>
      <c r="BY114" s="13">
        <f>IF('Données projet'!$A$114&gt;35,BY113+BX114-CG113,IF(A114&lt;'Données projet'!$A$114,$BV$205^A114,IF(A114='Données projet'!$A$114,'Données projet'!$B$114,BY113+BX114-CG113)))</f>
        <v>336.40000000000003</v>
      </c>
      <c r="BZ114" s="14">
        <f>BY114*VLOOKUP('Données projet'!$B$12,Paramètres!$A$1:$I$89,3,0)*VLOOKUP('Données projet'!$B$12,Paramètres!$A$1:$I$89,5,0)</f>
        <v>325.36608000000001</v>
      </c>
      <c r="CA114" s="14">
        <f t="shared" si="93"/>
        <v>76.468788033923758</v>
      </c>
      <c r="CB114" s="22">
        <f t="shared" si="64"/>
        <v>699.86239515908392</v>
      </c>
      <c r="CC114" s="60">
        <f t="shared" si="65"/>
        <v>993.19572849241717</v>
      </c>
      <c r="CD114" s="60">
        <f ca="1">AVERAGE(OFFSET($CC$3,0,0,'Données projet'!$E$12+1,1))-AVERAGE(OFFSET($H$3,0,0,'Données projet'!$E$12+1,1))</f>
        <v>542.70639622812973</v>
      </c>
      <c r="CE114" s="60">
        <f t="shared" si="94"/>
        <v>294.45557293177131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projet'!$B$13,Paramètres!$A$1:$I$89,3,0)*VLOOKUP('Données projet'!$B$13,Paramètres!$A$1:$I$89,5,0)</f>
        <v>-2.0395418687257919E-13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329.68364686090933</v>
      </c>
      <c r="CZ114" s="60">
        <f t="shared" si="96"/>
        <v>302.54354650449721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-5.3205440053716299E-14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399.92909819003523</v>
      </c>
      <c r="DU114" s="60">
        <f t="shared" si="98"/>
        <v>163.7053537268381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</v>
      </c>
      <c r="EJ114" s="13">
        <f>IF('Données projet'!$A$192&gt;35,EJ113+EI114-ER113,IF(A114&lt;'Données projet'!$A$192,$EG$205^A114,IF(A114='Données projet'!$A$192,'Données projet'!$B$192,EJ113+EI114-ER113)))</f>
        <v>222.00000000000006</v>
      </c>
      <c r="EK114" s="18">
        <f>EJ114*VLOOKUP('Données projet'!$B$15,Paramètres!$A$1:$I$89,3,0)*VLOOKUP('Données projet'!$B$15,Paramètres!$A$1:$I$89,5,0)</f>
        <v>225.10800000000006</v>
      </c>
      <c r="EL114" s="14">
        <f t="shared" si="99"/>
        <v>55.22359687888963</v>
      </c>
      <c r="EM114" s="22">
        <f t="shared" si="73"/>
        <v>488.24419789739949</v>
      </c>
      <c r="EN114" s="60">
        <f t="shared" si="74"/>
        <v>781.5775312307328</v>
      </c>
      <c r="EO114" s="60">
        <f ca="1">AVERAGE(OFFSET($EN$3,0,0,'Données projet'!$E$15+1,1))-AVERAGE(OFFSET($H$3,0,0,'Données projet'!$E$15+1,1))</f>
        <v>360.49030729679129</v>
      </c>
      <c r="EP114" s="60">
        <f t="shared" si="100"/>
        <v>159.6134369231965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1.7053025658242404E-13</v>
      </c>
      <c r="FF114" s="18">
        <f>FE114*VLOOKUP('Données projet'!$B$16,Paramètres!$A$1:$I$89,3,0)*VLOOKUP('Données projet'!$B$16,Paramètres!$A$1:$I$89,5,0)</f>
        <v>1.4897523215040567E-13</v>
      </c>
      <c r="FG114" s="14">
        <f t="shared" si="101"/>
        <v>2.136562777003313E-12</v>
      </c>
      <c r="FH114" s="22">
        <f t="shared" si="76"/>
        <v>3.9806453659427267E-12</v>
      </c>
      <c r="FI114" s="60">
        <f t="shared" si="77"/>
        <v>293.33333333333729</v>
      </c>
      <c r="FJ114" s="60">
        <f ca="1">AVERAGE(OFFSET($FI$3,0,0,'Données projet'!$E$16+1,1))-AVERAGE(OFFSET($H$3,0,0,'Données projet'!$E$16+1,1))</f>
        <v>274.38315511766132</v>
      </c>
      <c r="FK114" s="60">
        <f t="shared" si="102"/>
        <v>255.96663040027175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2.5213675213675213</v>
      </c>
      <c r="FZ114" s="13">
        <f>IF('Données projet'!$A$244&gt;35,FZ113+FY114-GH113,IF(A114&lt;'Données projet'!$A$244,$FW$205^A114,IF(A114='Données projet'!$A$244,'Données projet'!$B$244,FZ113+FY114-GH113)))</f>
        <v>204.87179487179483</v>
      </c>
      <c r="GA114" s="18">
        <f>FZ114*VLOOKUP('Données projet'!$B$17,Paramètres!$A$1:$I$89,3,0)*VLOOKUP('Données projet'!$B$17,Paramètres!$A$1:$I$89,5,0)</f>
        <v>194.95599999999996</v>
      </c>
      <c r="GB114" s="14">
        <f t="shared" si="103"/>
        <v>48.634006626561394</v>
      </c>
      <c r="GC114" s="22">
        <f t="shared" si="79"/>
        <v>424.25259487459431</v>
      </c>
      <c r="GD114" s="60">
        <f t="shared" si="80"/>
        <v>717.58592820792762</v>
      </c>
      <c r="GE114" s="60">
        <f ca="1">AVERAGE(OFFSET($GD$3,0,0,'Données projet'!$E$17+1,1))-AVERAGE(OFFSET($H$3,0,0,'Données projet'!$E$17+1,1))</f>
        <v>302.15505558308411</v>
      </c>
      <c r="GF114" s="60">
        <f t="shared" si="104"/>
        <v>197.15142751137051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IF('Données projet'!$A$36&gt;35,N114+M115-V114,IF(A115&lt;'Données projet'!$A$36,$K$205^A115,IF(A115='Données projet'!$A$36,'Données projet'!$B$36,N114+M115-V114)))</f>
        <v>341.3</v>
      </c>
      <c r="O115" s="14">
        <f>N115*VLOOKUP('Données projet'!$B$9,Paramètres!$A$1:$I$89,3,0)*VLOOKUP('Données projet'!$B$9,Paramètres!$A$1:$I$89,5,0)</f>
        <v>308.80823999999996</v>
      </c>
      <c r="P115" s="14">
        <f t="shared" si="87"/>
        <v>73.019887483808844</v>
      </c>
      <c r="Q115" s="22">
        <f t="shared" si="107"/>
        <v>665.01732203430026</v>
      </c>
      <c r="R115" s="60">
        <f t="shared" si="55"/>
        <v>958.35065536763364</v>
      </c>
      <c r="S115" s="60">
        <f ca="1">AVERAGE(OFFSET($R$3,0,0,'Données projet'!$E$9+1,1))-AVERAGE(OFFSET($H$3,0,0,'Données projet'!$E$9+1,1))</f>
        <v>510.5342913385627</v>
      </c>
      <c r="T115" s="60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4.4337866711430253E-14</v>
      </c>
      <c r="AK115" s="14">
        <f t="shared" si="89"/>
        <v>7.3222115536967035E-13</v>
      </c>
      <c r="AL115" s="22">
        <f t="shared" si="58"/>
        <v>1.3525069634579169E-12</v>
      </c>
      <c r="AM115" s="60">
        <f t="shared" si="59"/>
        <v>293.33333333333468</v>
      </c>
      <c r="AN115" s="60">
        <f ca="1">AVERAGE(OFFSET($AM$3,0,0,'Données projet'!$E$10+1,1))-AVERAGE(OFFSET($H$3,0,0,'Données projet'!$E$10+1,1))</f>
        <v>289.19475369871481</v>
      </c>
      <c r="AO115" s="60">
        <f t="shared" si="90"/>
        <v>283.48738729114024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7.626113074366004E-14</v>
      </c>
      <c r="BF115" s="14">
        <f t="shared" si="91"/>
        <v>1.1823749172251317E-12</v>
      </c>
      <c r="BG115" s="22">
        <f t="shared" si="61"/>
        <v>2.1921244502123119E-12</v>
      </c>
      <c r="BH115" s="60">
        <f t="shared" si="62"/>
        <v>293.33333333333553</v>
      </c>
      <c r="BI115" s="60">
        <f ca="1">AVERAGE(OFFSET($BH$3,0,0,'Données projet'!$E$11+1,1))-AVERAGE(OFFSET($H$3,0,0,'Données projet'!$E$11+1,1))</f>
        <v>243.09463198616982</v>
      </c>
      <c r="BJ115" s="60">
        <f t="shared" si="92"/>
        <v>171.50445439470928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4.9000000000000004</v>
      </c>
      <c r="BY115" s="13">
        <f>IF('Données projet'!$A$114&gt;35,BY114+BX115-CG114,IF(A115&lt;'Données projet'!$A$114,$BV$205^A115,IF(A115='Données projet'!$A$114,'Données projet'!$B$114,BY114+BX115-CG114)))</f>
        <v>341.3</v>
      </c>
      <c r="BZ115" s="14">
        <f>BY115*VLOOKUP('Données projet'!$B$12,Paramètres!$A$1:$I$89,3,0)*VLOOKUP('Données projet'!$B$12,Paramètres!$A$1:$I$89,5,0)</f>
        <v>330.10536000000002</v>
      </c>
      <c r="CA115" s="14">
        <f t="shared" si="93"/>
        <v>77.45215058206567</v>
      </c>
      <c r="CB115" s="22">
        <f t="shared" si="64"/>
        <v>709.82933093043096</v>
      </c>
      <c r="CC115" s="60">
        <f t="shared" si="65"/>
        <v>1003.1626642637643</v>
      </c>
      <c r="CD115" s="60">
        <f ca="1">AVERAGE(OFFSET($CC$3,0,0,'Données projet'!$E$12+1,1))-AVERAGE(OFFSET($H$3,0,0,'Données projet'!$E$12+1,1))</f>
        <v>542.70639622812973</v>
      </c>
      <c r="CE115" s="60">
        <f t="shared" si="94"/>
        <v>294.45557293177131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projet'!$B$13,Paramètres!$A$1:$I$89,3,0)*VLOOKUP('Données projet'!$B$13,Paramètres!$A$1:$I$89,5,0)</f>
        <v>-2.0395418687257919E-13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329.68364686090933</v>
      </c>
      <c r="CZ115" s="60">
        <f t="shared" si="96"/>
        <v>302.54354650449721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-5.3205440053716299E-14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399.92909819003523</v>
      </c>
      <c r="DU115" s="60">
        <f t="shared" si="98"/>
        <v>163.7053537268381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</v>
      </c>
      <c r="EJ115" s="13">
        <f>IF('Données projet'!$A$192&gt;35,EJ114+EI115-ER114,IF(A115&lt;'Données projet'!$A$192,$EG$205^A115,IF(A115='Données projet'!$A$192,'Données projet'!$B$192,EJ114+EI115-ER114)))</f>
        <v>225.00000000000006</v>
      </c>
      <c r="EK115" s="18">
        <f>EJ115*VLOOKUP('Données projet'!$B$15,Paramètres!$A$1:$I$89,3,0)*VLOOKUP('Données projet'!$B$15,Paramètres!$A$1:$I$89,5,0)</f>
        <v>228.15000000000006</v>
      </c>
      <c r="EL115" s="14">
        <f t="shared" si="99"/>
        <v>55.882480456847702</v>
      </c>
      <c r="EM115" s="22">
        <f t="shared" si="73"/>
        <v>494.68990346234324</v>
      </c>
      <c r="EN115" s="60">
        <f t="shared" si="74"/>
        <v>788.02323679567655</v>
      </c>
      <c r="EO115" s="60">
        <f ca="1">AVERAGE(OFFSET($EN$3,0,0,'Données projet'!$E$15+1,1))-AVERAGE(OFFSET($H$3,0,0,'Données projet'!$E$15+1,1))</f>
        <v>360.49030729679129</v>
      </c>
      <c r="EP115" s="60">
        <f t="shared" si="100"/>
        <v>159.6134369231965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1.7053025658242404E-13</v>
      </c>
      <c r="FF115" s="18">
        <f>FE115*VLOOKUP('Données projet'!$B$16,Paramètres!$A$1:$I$89,3,0)*VLOOKUP('Données projet'!$B$16,Paramètres!$A$1:$I$89,5,0)</f>
        <v>1.4897523215040567E-13</v>
      </c>
      <c r="FG115" s="14">
        <f t="shared" si="101"/>
        <v>2.136562777003313E-12</v>
      </c>
      <c r="FH115" s="22">
        <f t="shared" si="76"/>
        <v>3.9806453659427267E-12</v>
      </c>
      <c r="FI115" s="60">
        <f t="shared" si="77"/>
        <v>293.33333333333729</v>
      </c>
      <c r="FJ115" s="60">
        <f ca="1">AVERAGE(OFFSET($FI$3,0,0,'Données projet'!$E$16+1,1))-AVERAGE(OFFSET($H$3,0,0,'Données projet'!$E$16+1,1))</f>
        <v>274.38315511766132</v>
      </c>
      <c r="FK115" s="60">
        <f t="shared" si="102"/>
        <v>255.96663040027175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2.5213675213675213</v>
      </c>
      <c r="FZ115" s="13">
        <f>IF('Données projet'!$A$244&gt;35,FZ114+FY115-GH114,IF(A115&lt;'Données projet'!$A$244,$FW$205^A115,IF(A115='Données projet'!$A$244,'Données projet'!$B$244,FZ114+FY115-GH114)))</f>
        <v>207.39316239316236</v>
      </c>
      <c r="GA115" s="18">
        <f>FZ115*VLOOKUP('Données projet'!$B$17,Paramètres!$A$1:$I$89,3,0)*VLOOKUP('Données projet'!$B$17,Paramètres!$A$1:$I$89,5,0)</f>
        <v>197.35533333333331</v>
      </c>
      <c r="GB115" s="14">
        <f t="shared" si="103"/>
        <v>49.162500517537026</v>
      </c>
      <c r="GC115" s="22">
        <f t="shared" si="79"/>
        <v>429.35189395693243</v>
      </c>
      <c r="GD115" s="60">
        <f t="shared" si="80"/>
        <v>722.68522729026574</v>
      </c>
      <c r="GE115" s="60">
        <f ca="1">AVERAGE(OFFSET($GD$3,0,0,'Données projet'!$E$17+1,1))-AVERAGE(OFFSET($H$3,0,0,'Données projet'!$E$17+1,1))</f>
        <v>302.15505558308411</v>
      </c>
      <c r="GF115" s="60">
        <f t="shared" si="104"/>
        <v>197.15142751137051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IF('Données projet'!$A$36&gt;35,N115+M116-V115,IF(A116&lt;'Données projet'!$A$36,$K$205^A116,IF(A116='Données projet'!$A$36,'Données projet'!$B$36,N115+M116-V115)))</f>
        <v>346.2</v>
      </c>
      <c r="O116" s="14">
        <f>N116*VLOOKUP('Données projet'!$B$9,Paramètres!$A$1:$I$89,3,0)*VLOOKUP('Données projet'!$B$9,Paramètres!$A$1:$I$89,5,0)</f>
        <v>313.24176</v>
      </c>
      <c r="P116" s="14">
        <f t="shared" si="87"/>
        <v>73.945428242952033</v>
      </c>
      <c r="Q116" s="22">
        <f t="shared" si="107"/>
        <v>674.35101952314142</v>
      </c>
      <c r="R116" s="60">
        <f t="shared" si="55"/>
        <v>967.68435285647479</v>
      </c>
      <c r="S116" s="60">
        <f ca="1">AVERAGE(OFFSET($R$3,0,0,'Données projet'!$E$9+1,1))-AVERAGE(OFFSET($H$3,0,0,'Données projet'!$E$9+1,1))</f>
        <v>510.5342913385627</v>
      </c>
      <c r="T116" s="60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4.4337866711430253E-14</v>
      </c>
      <c r="AK116" s="14">
        <f t="shared" si="89"/>
        <v>7.3222115536967035E-13</v>
      </c>
      <c r="AL116" s="22">
        <f t="shared" si="58"/>
        <v>1.3525069634579169E-12</v>
      </c>
      <c r="AM116" s="60">
        <f t="shared" si="59"/>
        <v>293.33333333333468</v>
      </c>
      <c r="AN116" s="60">
        <f ca="1">AVERAGE(OFFSET($AM$3,0,0,'Données projet'!$E$10+1,1))-AVERAGE(OFFSET($H$3,0,0,'Données projet'!$E$10+1,1))</f>
        <v>289.19475369871481</v>
      </c>
      <c r="AO116" s="60">
        <f t="shared" si="90"/>
        <v>283.48738729114024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7.626113074366004E-14</v>
      </c>
      <c r="BF116" s="14">
        <f t="shared" si="91"/>
        <v>1.1823749172251317E-12</v>
      </c>
      <c r="BG116" s="22">
        <f t="shared" si="61"/>
        <v>2.1921244502123119E-12</v>
      </c>
      <c r="BH116" s="60">
        <f t="shared" si="62"/>
        <v>293.33333333333553</v>
      </c>
      <c r="BI116" s="60">
        <f ca="1">AVERAGE(OFFSET($BH$3,0,0,'Données projet'!$E$11+1,1))-AVERAGE(OFFSET($H$3,0,0,'Données projet'!$E$11+1,1))</f>
        <v>243.09463198616982</v>
      </c>
      <c r="BJ116" s="60">
        <f t="shared" si="92"/>
        <v>171.50445439470928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4.9000000000000004</v>
      </c>
      <c r="BY116" s="13">
        <f>IF('Données projet'!$A$114&gt;35,BY115+BX116-CG115,IF(A116&lt;'Données projet'!$A$114,$BV$205^A116,IF(A116='Données projet'!$A$114,'Données projet'!$B$114,BY115+BX116-CG115)))</f>
        <v>346.2</v>
      </c>
      <c r="BZ116" s="14">
        <f>BY116*VLOOKUP('Données projet'!$B$12,Paramètres!$A$1:$I$89,3,0)*VLOOKUP('Données projet'!$B$12,Paramètres!$A$1:$I$89,5,0)</f>
        <v>334.84464000000003</v>
      </c>
      <c r="CA116" s="14">
        <f t="shared" si="93"/>
        <v>78.433871106667866</v>
      </c>
      <c r="CB116" s="22">
        <f t="shared" si="64"/>
        <v>719.79340684411318</v>
      </c>
      <c r="CC116" s="60">
        <f t="shared" si="65"/>
        <v>1013.1267401774464</v>
      </c>
      <c r="CD116" s="60">
        <f ca="1">AVERAGE(OFFSET($CC$3,0,0,'Données projet'!$E$12+1,1))-AVERAGE(OFFSET($H$3,0,0,'Données projet'!$E$12+1,1))</f>
        <v>542.70639622812973</v>
      </c>
      <c r="CE116" s="60">
        <f t="shared" si="94"/>
        <v>294.45557293177131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projet'!$B$13,Paramètres!$A$1:$I$89,3,0)*VLOOKUP('Données projet'!$B$13,Paramètres!$A$1:$I$89,5,0)</f>
        <v>-2.0395418687257919E-13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329.68364686090933</v>
      </c>
      <c r="CZ116" s="60">
        <f t="shared" si="96"/>
        <v>302.54354650449721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-5.3205440053716299E-14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399.92909819003523</v>
      </c>
      <c r="DU116" s="60">
        <f t="shared" si="98"/>
        <v>163.7053537268381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</v>
      </c>
      <c r="EJ116" s="13">
        <f>IF('Données projet'!$A$192&gt;35,EJ115+EI116-ER115,IF(A116&lt;'Données projet'!$A$192,$EG$205^A116,IF(A116='Données projet'!$A$192,'Données projet'!$B$192,EJ115+EI116-ER115)))</f>
        <v>228.00000000000006</v>
      </c>
      <c r="EK116" s="18">
        <f>EJ116*VLOOKUP('Données projet'!$B$15,Paramètres!$A$1:$I$89,3,0)*VLOOKUP('Données projet'!$B$15,Paramètres!$A$1:$I$89,5,0)</f>
        <v>231.19200000000009</v>
      </c>
      <c r="EL116" s="14">
        <f t="shared" si="99"/>
        <v>56.540342208595227</v>
      </c>
      <c r="EM116" s="22">
        <f t="shared" si="73"/>
        <v>501.13382934663679</v>
      </c>
      <c r="EN116" s="60">
        <f t="shared" si="74"/>
        <v>794.4671626799701</v>
      </c>
      <c r="EO116" s="60">
        <f ca="1">AVERAGE(OFFSET($EN$3,0,0,'Données projet'!$E$15+1,1))-AVERAGE(OFFSET($H$3,0,0,'Données projet'!$E$15+1,1))</f>
        <v>360.49030729679129</v>
      </c>
      <c r="EP116" s="60">
        <f t="shared" si="100"/>
        <v>159.6134369231965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1.7053025658242404E-13</v>
      </c>
      <c r="FF116" s="18">
        <f>FE116*VLOOKUP('Données projet'!$B$16,Paramètres!$A$1:$I$89,3,0)*VLOOKUP('Données projet'!$B$16,Paramètres!$A$1:$I$89,5,0)</f>
        <v>1.4897523215040567E-13</v>
      </c>
      <c r="FG116" s="14">
        <f t="shared" si="101"/>
        <v>2.136562777003313E-12</v>
      </c>
      <c r="FH116" s="22">
        <f t="shared" si="76"/>
        <v>3.9806453659427267E-12</v>
      </c>
      <c r="FI116" s="60">
        <f t="shared" si="77"/>
        <v>293.33333333333729</v>
      </c>
      <c r="FJ116" s="60">
        <f ca="1">AVERAGE(OFFSET($FI$3,0,0,'Données projet'!$E$16+1,1))-AVERAGE(OFFSET($H$3,0,0,'Données projet'!$E$16+1,1))</f>
        <v>274.38315511766132</v>
      </c>
      <c r="FK116" s="60">
        <f t="shared" si="102"/>
        <v>255.96663040027175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2.5213675213675213</v>
      </c>
      <c r="FZ116" s="13">
        <f>IF('Données projet'!$A$244&gt;35,FZ115+FY116-GH115,IF(A116&lt;'Données projet'!$A$244,$FW$205^A116,IF(A116='Données projet'!$A$244,'Données projet'!$B$244,FZ115+FY116-GH115)))</f>
        <v>209.91452991452988</v>
      </c>
      <c r="GA116" s="18">
        <f>FZ116*VLOOKUP('Données projet'!$B$17,Paramètres!$A$1:$I$89,3,0)*VLOOKUP('Données projet'!$B$17,Paramètres!$A$1:$I$89,5,0)</f>
        <v>199.75466666666665</v>
      </c>
      <c r="GB116" s="14">
        <f t="shared" si="103"/>
        <v>49.690247033228495</v>
      </c>
      <c r="GC116" s="22">
        <f t="shared" si="79"/>
        <v>434.44989136065072</v>
      </c>
      <c r="GD116" s="60">
        <f t="shared" si="80"/>
        <v>727.78322469398404</v>
      </c>
      <c r="GE116" s="60">
        <f ca="1">AVERAGE(OFFSET($GD$3,0,0,'Données projet'!$E$17+1,1))-AVERAGE(OFFSET($H$3,0,0,'Données projet'!$E$17+1,1))</f>
        <v>302.15505558308411</v>
      </c>
      <c r="GF116" s="60">
        <f t="shared" si="104"/>
        <v>197.15142751137051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IF('Données projet'!$A$36&gt;35,N116+M117-V116,IF(A117&lt;'Données projet'!$A$36,$K$205^A117,IF(A117='Données projet'!$A$36,'Données projet'!$B$36,N116+M117-V116)))</f>
        <v>351.09999999999997</v>
      </c>
      <c r="O117" s="14">
        <f>N117*VLOOKUP('Données projet'!$B$9,Paramètres!$A$1:$I$89,3,0)*VLOOKUP('Données projet'!$B$9,Paramètres!$A$1:$I$89,5,0)</f>
        <v>317.67527999999999</v>
      </c>
      <c r="P117" s="14">
        <f t="shared" si="87"/>
        <v>74.869445387304125</v>
      </c>
      <c r="Q117" s="22">
        <f t="shared" si="107"/>
        <v>683.68206338288792</v>
      </c>
      <c r="R117" s="60">
        <f t="shared" si="55"/>
        <v>977.01539671622118</v>
      </c>
      <c r="S117" s="60">
        <f ca="1">AVERAGE(OFFSET($R$3,0,0,'Données projet'!$E$9+1,1))-AVERAGE(OFFSET($H$3,0,0,'Données projet'!$E$9+1,1))</f>
        <v>510.5342913385627</v>
      </c>
      <c r="T117" s="60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4.4337866711430253E-14</v>
      </c>
      <c r="AK117" s="14">
        <f t="shared" si="89"/>
        <v>7.3222115536967035E-13</v>
      </c>
      <c r="AL117" s="22">
        <f t="shared" si="58"/>
        <v>1.3525069634579169E-12</v>
      </c>
      <c r="AM117" s="60">
        <f t="shared" si="59"/>
        <v>293.33333333333468</v>
      </c>
      <c r="AN117" s="60">
        <f ca="1">AVERAGE(OFFSET($AM$3,0,0,'Données projet'!$E$10+1,1))-AVERAGE(OFFSET($H$3,0,0,'Données projet'!$E$10+1,1))</f>
        <v>289.19475369871481</v>
      </c>
      <c r="AO117" s="60">
        <f t="shared" si="90"/>
        <v>283.48738729114024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7.626113074366004E-14</v>
      </c>
      <c r="BF117" s="14">
        <f t="shared" si="91"/>
        <v>1.1823749172251317E-12</v>
      </c>
      <c r="BG117" s="22">
        <f t="shared" si="61"/>
        <v>2.1921244502123119E-12</v>
      </c>
      <c r="BH117" s="60">
        <f t="shared" si="62"/>
        <v>293.33333333333553</v>
      </c>
      <c r="BI117" s="60">
        <f ca="1">AVERAGE(OFFSET($BH$3,0,0,'Données projet'!$E$11+1,1))-AVERAGE(OFFSET($H$3,0,0,'Données projet'!$E$11+1,1))</f>
        <v>243.09463198616982</v>
      </c>
      <c r="BJ117" s="60">
        <f t="shared" si="92"/>
        <v>171.50445439470928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4.9000000000000004</v>
      </c>
      <c r="BY117" s="13">
        <f>IF('Données projet'!$A$114&gt;35,BY116+BX117-CG116,IF(A117&lt;'Données projet'!$A$114,$BV$205^A117,IF(A117='Données projet'!$A$114,'Données projet'!$B$114,BY116+BX117-CG116)))</f>
        <v>351.09999999999997</v>
      </c>
      <c r="BZ117" s="14">
        <f>BY117*VLOOKUP('Données projet'!$B$12,Paramètres!$A$1:$I$89,3,0)*VLOOKUP('Données projet'!$B$12,Paramètres!$A$1:$I$89,5,0)</f>
        <v>339.58391999999998</v>
      </c>
      <c r="CA117" s="14">
        <f t="shared" si="93"/>
        <v>79.413975533980718</v>
      </c>
      <c r="CB117" s="22">
        <f t="shared" si="64"/>
        <v>729.75466805501628</v>
      </c>
      <c r="CC117" s="60">
        <f t="shared" si="65"/>
        <v>1023.0880013883495</v>
      </c>
      <c r="CD117" s="60">
        <f ca="1">AVERAGE(OFFSET($CC$3,0,0,'Données projet'!$E$12+1,1))-AVERAGE(OFFSET($H$3,0,0,'Données projet'!$E$12+1,1))</f>
        <v>542.70639622812973</v>
      </c>
      <c r="CE117" s="60">
        <f t="shared" si="94"/>
        <v>294.45557293177131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projet'!$B$13,Paramètres!$A$1:$I$89,3,0)*VLOOKUP('Données projet'!$B$13,Paramètres!$A$1:$I$89,5,0)</f>
        <v>-2.0395418687257919E-13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329.68364686090933</v>
      </c>
      <c r="CZ117" s="60">
        <f t="shared" si="96"/>
        <v>302.54354650449721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-5.3205440053716299E-14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399.92909819003523</v>
      </c>
      <c r="DU117" s="60">
        <f t="shared" si="98"/>
        <v>163.7053537268381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</v>
      </c>
      <c r="EJ117" s="13">
        <f>IF('Données projet'!$A$192&gt;35,EJ116+EI117-ER116,IF(A117&lt;'Données projet'!$A$192,$EG$205^A117,IF(A117='Données projet'!$A$192,'Données projet'!$B$192,EJ116+EI117-ER116)))</f>
        <v>231.00000000000006</v>
      </c>
      <c r="EK117" s="18">
        <f>EJ117*VLOOKUP('Données projet'!$B$15,Paramètres!$A$1:$I$89,3,0)*VLOOKUP('Données projet'!$B$15,Paramètres!$A$1:$I$89,5,0)</f>
        <v>234.23400000000007</v>
      </c>
      <c r="EL117" s="14">
        <f t="shared" si="99"/>
        <v>57.197197133603488</v>
      </c>
      <c r="EM117" s="22">
        <f t="shared" si="73"/>
        <v>507.57600167435953</v>
      </c>
      <c r="EN117" s="60">
        <f t="shared" si="74"/>
        <v>800.90933500769279</v>
      </c>
      <c r="EO117" s="60">
        <f ca="1">AVERAGE(OFFSET($EN$3,0,0,'Données projet'!$E$15+1,1))-AVERAGE(OFFSET($H$3,0,0,'Données projet'!$E$15+1,1))</f>
        <v>360.49030729679129</v>
      </c>
      <c r="EP117" s="60">
        <f t="shared" si="100"/>
        <v>159.6134369231965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1.7053025658242404E-13</v>
      </c>
      <c r="FF117" s="18">
        <f>FE117*VLOOKUP('Données projet'!$B$16,Paramètres!$A$1:$I$89,3,0)*VLOOKUP('Données projet'!$B$16,Paramètres!$A$1:$I$89,5,0)</f>
        <v>1.4897523215040567E-13</v>
      </c>
      <c r="FG117" s="14">
        <f t="shared" si="101"/>
        <v>2.136562777003313E-12</v>
      </c>
      <c r="FH117" s="22">
        <f t="shared" si="76"/>
        <v>3.9806453659427267E-12</v>
      </c>
      <c r="FI117" s="60">
        <f t="shared" si="77"/>
        <v>293.33333333333729</v>
      </c>
      <c r="FJ117" s="60">
        <f ca="1">AVERAGE(OFFSET($FI$3,0,0,'Données projet'!$E$16+1,1))-AVERAGE(OFFSET($H$3,0,0,'Données projet'!$E$16+1,1))</f>
        <v>274.38315511766132</v>
      </c>
      <c r="FK117" s="60">
        <f t="shared" si="102"/>
        <v>255.96663040027175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2.5213675213675213</v>
      </c>
      <c r="FZ117" s="13">
        <f>IF('Données projet'!$A$244&gt;35,FZ116+FY117-GH116,IF(A117&lt;'Données projet'!$A$244,$FW$205^A117,IF(A117='Données projet'!$A$244,'Données projet'!$B$244,FZ116+FY117-GH116)))</f>
        <v>212.4358974358974</v>
      </c>
      <c r="GA117" s="18">
        <f>FZ117*VLOOKUP('Données projet'!$B$17,Paramètres!$A$1:$I$89,3,0)*VLOOKUP('Données projet'!$B$17,Paramètres!$A$1:$I$89,5,0)</f>
        <v>202.15399999999997</v>
      </c>
      <c r="GB117" s="14">
        <f t="shared" si="103"/>
        <v>50.217256189066973</v>
      </c>
      <c r="GC117" s="22">
        <f t="shared" si="79"/>
        <v>439.54660452929153</v>
      </c>
      <c r="GD117" s="60">
        <f t="shared" si="80"/>
        <v>732.87993786262484</v>
      </c>
      <c r="GE117" s="60">
        <f ca="1">AVERAGE(OFFSET($GD$3,0,0,'Données projet'!$E$17+1,1))-AVERAGE(OFFSET($H$3,0,0,'Données projet'!$E$17+1,1))</f>
        <v>302.15505558308411</v>
      </c>
      <c r="GF117" s="60">
        <f t="shared" si="104"/>
        <v>197.15142751137051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IF('Données projet'!$A$36&gt;35,N117+M118-V117,IF(A118&lt;'Données projet'!$A$36,$K$205^A118,IF(A118='Données projet'!$A$36,'Données projet'!$B$36,N117+M118-V117)))</f>
        <v>355.99999999999994</v>
      </c>
      <c r="O118" s="14">
        <f>N118*VLOOKUP('Données projet'!$B$9,Paramètres!$A$1:$I$89,3,0)*VLOOKUP('Données projet'!$B$9,Paramètres!$A$1:$I$89,5,0)</f>
        <v>322.10879999999997</v>
      </c>
      <c r="P118" s="14">
        <f t="shared" si="87"/>
        <v>75.791962638025268</v>
      </c>
      <c r="Q118" s="22">
        <f t="shared" si="107"/>
        <v>693.01049492789389</v>
      </c>
      <c r="R118" s="60">
        <f t="shared" si="55"/>
        <v>986.34382826122715</v>
      </c>
      <c r="S118" s="60">
        <f ca="1">AVERAGE(OFFSET($R$3,0,0,'Données projet'!$E$9+1,1))-AVERAGE(OFFSET($H$3,0,0,'Données projet'!$E$9+1,1))</f>
        <v>510.5342913385627</v>
      </c>
      <c r="T118" s="60">
        <f t="shared" si="88"/>
        <v>278.21741231699929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4.4337866711430253E-14</v>
      </c>
      <c r="AK118" s="14">
        <f t="shared" si="89"/>
        <v>7.3222115536967035E-13</v>
      </c>
      <c r="AL118" s="22">
        <f t="shared" si="58"/>
        <v>1.3525069634579169E-12</v>
      </c>
      <c r="AM118" s="60">
        <f t="shared" si="59"/>
        <v>293.33333333333468</v>
      </c>
      <c r="AN118" s="60">
        <f ca="1">AVERAGE(OFFSET($AM$3,0,0,'Données projet'!$E$10+1,1))-AVERAGE(OFFSET($H$3,0,0,'Données projet'!$E$10+1,1))</f>
        <v>289.19475369871481</v>
      </c>
      <c r="AO118" s="60">
        <f t="shared" si="90"/>
        <v>283.48738729114024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7.626113074366004E-14</v>
      </c>
      <c r="BF118" s="14">
        <f t="shared" si="91"/>
        <v>1.1823749172251317E-12</v>
      </c>
      <c r="BG118" s="22">
        <f t="shared" si="61"/>
        <v>2.1921244502123119E-12</v>
      </c>
      <c r="BH118" s="60">
        <f t="shared" si="62"/>
        <v>293.33333333333553</v>
      </c>
      <c r="BI118" s="60">
        <f ca="1">AVERAGE(OFFSET($BH$3,0,0,'Données projet'!$E$11+1,1))-AVERAGE(OFFSET($H$3,0,0,'Données projet'!$E$11+1,1))</f>
        <v>243.09463198616982</v>
      </c>
      <c r="BJ118" s="60">
        <f t="shared" si="92"/>
        <v>171.50445439470928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356</v>
      </c>
      <c r="BW118" s="13">
        <f>VLOOKUP(A118,'Données projet'!$A$113:$I$133,9,0)</f>
        <v>4.9000000000000004</v>
      </c>
      <c r="BX118" s="13">
        <f t="array" ref="BX118">INDEX(BW:BW,MIN(IF(ISNUMBER(BW118:BW314),ROW(BW118:BW314),"")))</f>
        <v>4.9000000000000004</v>
      </c>
      <c r="BY118" s="13">
        <f>IF('Données projet'!$A$114&gt;35,BY117+BX118-CG117,IF(A118&lt;'Données projet'!$A$114,$BV$205^A118,IF(A118='Données projet'!$A$114,'Données projet'!$B$114,BY117+BX118-CG117)))</f>
        <v>355.99999999999994</v>
      </c>
      <c r="BZ118" s="14">
        <f>BY118*VLOOKUP('Données projet'!$B$12,Paramètres!$A$1:$I$89,3,0)*VLOOKUP('Données projet'!$B$12,Paramètres!$A$1:$I$89,5,0)</f>
        <v>344.32319999999999</v>
      </c>
      <c r="CA118" s="14">
        <f t="shared" si="93"/>
        <v>80.392489025024531</v>
      </c>
      <c r="CB118" s="22">
        <f t="shared" si="64"/>
        <v>739.71315838525106</v>
      </c>
      <c r="CC118" s="60">
        <f t="shared" si="65"/>
        <v>1033.0464917185843</v>
      </c>
      <c r="CD118" s="60">
        <f ca="1">AVERAGE(OFFSET($CC$3,0,0,'Données projet'!$E$12+1,1))-AVERAGE(OFFSET($H$3,0,0,'Données projet'!$E$12+1,1))</f>
        <v>542.70639622812973</v>
      </c>
      <c r="CE118" s="60">
        <f t="shared" si="94"/>
        <v>294.45557293177131</v>
      </c>
      <c r="CF118" s="16">
        <f>IF(ISNA(VLOOKUP(A118,'Données projet'!$A$113:$I$133,3,0)),0,VLOOKUP(A118,'Données projet'!$A$113:$I$133,3,0))</f>
        <v>10</v>
      </c>
      <c r="CG118" s="16">
        <f>IF(ISNA(VLOOKUP(A118,'Données projet'!$A$113:$I$133,4,0)),0,VLOOKUP(A118,'Données projet'!$A$113:$I$133,4,0))</f>
        <v>49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projet'!$B$13,Paramètres!$A$1:$I$89,3,0)*VLOOKUP('Données projet'!$B$13,Paramètres!$A$1:$I$89,5,0)</f>
        <v>-2.0395418687257919E-13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329.68364686090933</v>
      </c>
      <c r="CZ118" s="60">
        <f t="shared" si="96"/>
        <v>302.54354650449721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-5.3205440053716299E-14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399.92909819003523</v>
      </c>
      <c r="DU118" s="60">
        <f t="shared" si="98"/>
        <v>163.7053537268381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234</v>
      </c>
      <c r="EH118" s="13">
        <f>VLOOKUP(A118,'Données projet'!$A$191:$I$211,9,0)</f>
        <v>3</v>
      </c>
      <c r="EI118" s="13">
        <f t="array" ref="EI118">INDEX(EH:EH,MIN(IF(ISNUMBER(EH118:EH314),ROW(EH118:EH314),"")))</f>
        <v>3</v>
      </c>
      <c r="EJ118" s="13">
        <f>IF('Données projet'!$A$192&gt;35,EJ117+EI118-ER117,IF(A118&lt;'Données projet'!$A$192,$EG$205^A118,IF(A118='Données projet'!$A$192,'Données projet'!$B$192,EJ117+EI118-ER117)))</f>
        <v>234.00000000000006</v>
      </c>
      <c r="EK118" s="18">
        <f>EJ118*VLOOKUP('Données projet'!$B$15,Paramètres!$A$1:$I$89,3,0)*VLOOKUP('Données projet'!$B$15,Paramètres!$A$1:$I$89,5,0)</f>
        <v>237.2760000000001</v>
      </c>
      <c r="EL118" s="14">
        <f t="shared" si="99"/>
        <v>57.853059819349561</v>
      </c>
      <c r="EM118" s="22">
        <f t="shared" si="73"/>
        <v>514.01644585203405</v>
      </c>
      <c r="EN118" s="60">
        <f t="shared" si="74"/>
        <v>807.34977918536742</v>
      </c>
      <c r="EO118" s="60">
        <f ca="1">AVERAGE(OFFSET($EN$3,0,0,'Données projet'!$E$15+1,1))-AVERAGE(OFFSET($H$3,0,0,'Données projet'!$E$15+1,1))</f>
        <v>360.49030729679129</v>
      </c>
      <c r="EP118" s="60">
        <f t="shared" si="100"/>
        <v>159.6134369231965</v>
      </c>
      <c r="EQ118" s="16">
        <f>IF(ISNA(VLOOKUP(A118,'Données projet'!$A$191:$I$211,3,0)),0,VLOOKUP(A118,'Données projet'!$A$191:$I$211,3,0))</f>
        <v>9</v>
      </c>
      <c r="ER118" s="16">
        <f>IF(ISNA(VLOOKUP(A118,'Données projet'!$A$191:$I$211,4,0)),0,VLOOKUP(A118,'Données projet'!$A$191:$I$211,4,0))</f>
        <v>26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1.7053025658242404E-13</v>
      </c>
      <c r="FF118" s="18">
        <f>FE118*VLOOKUP('Données projet'!$B$16,Paramètres!$A$1:$I$89,3,0)*VLOOKUP('Données projet'!$B$16,Paramètres!$A$1:$I$89,5,0)</f>
        <v>1.4897523215040567E-13</v>
      </c>
      <c r="FG118" s="14">
        <f t="shared" si="101"/>
        <v>2.136562777003313E-12</v>
      </c>
      <c r="FH118" s="22">
        <f t="shared" si="76"/>
        <v>3.9806453659427267E-12</v>
      </c>
      <c r="FI118" s="60">
        <f t="shared" si="77"/>
        <v>293.33333333333729</v>
      </c>
      <c r="FJ118" s="60">
        <f ca="1">AVERAGE(OFFSET($FI$3,0,0,'Données projet'!$E$16+1,1))-AVERAGE(OFFSET($H$3,0,0,'Données projet'!$E$16+1,1))</f>
        <v>274.38315511766132</v>
      </c>
      <c r="FK118" s="60">
        <f t="shared" si="102"/>
        <v>255.96663040027175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2.5213675213675213</v>
      </c>
      <c r="FZ118" s="13">
        <f>IF('Données projet'!$A$244&gt;35,FZ117+FY118-GH117,IF(A118&lt;'Données projet'!$A$244,$FW$205^A118,IF(A118='Données projet'!$A$244,'Données projet'!$B$244,FZ117+FY118-GH117)))</f>
        <v>214.95726495726493</v>
      </c>
      <c r="GA118" s="18">
        <f>FZ118*VLOOKUP('Données projet'!$B$17,Paramètres!$A$1:$I$89,3,0)*VLOOKUP('Données projet'!$B$17,Paramètres!$A$1:$I$89,5,0)</f>
        <v>204.55333333333331</v>
      </c>
      <c r="GB118" s="14">
        <f t="shared" si="103"/>
        <v>50.743537749059932</v>
      </c>
      <c r="GC118" s="22">
        <f t="shared" si="79"/>
        <v>444.64205046850157</v>
      </c>
      <c r="GD118" s="60">
        <f t="shared" si="80"/>
        <v>737.97538380183482</v>
      </c>
      <c r="GE118" s="60">
        <f ca="1">AVERAGE(OFFSET($GD$3,0,0,'Données projet'!$E$17+1,1))-AVERAGE(OFFSET($H$3,0,0,'Données projet'!$E$17+1,1))</f>
        <v>302.15505558308411</v>
      </c>
      <c r="GF118" s="60">
        <f t="shared" si="104"/>
        <v>197.15142751137051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IF('Données projet'!$A$36&gt;35,N118+M119-V118,IF(A119&lt;'Données projet'!$A$36,$K$205^A119,IF(A119='Données projet'!$A$36,'Données projet'!$B$36,N118+M119-V118)))</f>
        <v>311.19999999999993</v>
      </c>
      <c r="O119" s="14">
        <f>N119*VLOOKUP('Données projet'!$B$9,Paramètres!$A$1:$I$89,3,0)*VLOOKUP('Données projet'!$B$9,Paramètres!$A$1:$I$89,5,0)</f>
        <v>281.57375999999994</v>
      </c>
      <c r="P119" s="14">
        <f t="shared" si="87"/>
        <v>67.299481043334993</v>
      </c>
      <c r="Q119" s="22">
        <f t="shared" si="107"/>
        <v>607.62089481714168</v>
      </c>
      <c r="R119" s="60">
        <f t="shared" si="55"/>
        <v>900.95422815047505</v>
      </c>
      <c r="S119" s="60">
        <f ca="1">AVERAGE(OFFSET($R$3,0,0,'Données projet'!$E$9+1,1))-AVERAGE(OFFSET($H$3,0,0,'Données projet'!$E$9+1,1))</f>
        <v>510.5342913385627</v>
      </c>
      <c r="T119" s="60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4.4337866711430253E-14</v>
      </c>
      <c r="AK119" s="14">
        <f t="shared" si="89"/>
        <v>7.3222115536967035E-13</v>
      </c>
      <c r="AL119" s="22">
        <f t="shared" si="58"/>
        <v>1.3525069634579169E-12</v>
      </c>
      <c r="AM119" s="60">
        <f t="shared" si="59"/>
        <v>293.33333333333468</v>
      </c>
      <c r="AN119" s="60">
        <f ca="1">AVERAGE(OFFSET($AM$3,0,0,'Données projet'!$E$10+1,1))-AVERAGE(OFFSET($H$3,0,0,'Données projet'!$E$10+1,1))</f>
        <v>289.19475369871481</v>
      </c>
      <c r="AO119" s="60">
        <f t="shared" si="90"/>
        <v>283.48738729114024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7.626113074366004E-14</v>
      </c>
      <c r="BF119" s="14">
        <f t="shared" si="91"/>
        <v>1.1823749172251317E-12</v>
      </c>
      <c r="BG119" s="22">
        <f t="shared" si="61"/>
        <v>2.1921244502123119E-12</v>
      </c>
      <c r="BH119" s="60">
        <f t="shared" si="62"/>
        <v>293.33333333333553</v>
      </c>
      <c r="BI119" s="60">
        <f ca="1">AVERAGE(OFFSET($BH$3,0,0,'Données projet'!$E$11+1,1))-AVERAGE(OFFSET($H$3,0,0,'Données projet'!$E$11+1,1))</f>
        <v>243.09463198616982</v>
      </c>
      <c r="BJ119" s="60">
        <f t="shared" si="92"/>
        <v>171.50445439470928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4.2</v>
      </c>
      <c r="BY119" s="13">
        <f>IF('Données projet'!$A$114&gt;35,BY118+BX119-CG118,IF(A119&lt;'Données projet'!$A$114,$BV$205^A119,IF(A119='Données projet'!$A$114,'Données projet'!$B$114,BY118+BX119-CG118)))</f>
        <v>311.19999999999993</v>
      </c>
      <c r="BZ119" s="14">
        <f>BY119*VLOOKUP('Données projet'!$B$12,Paramètres!$A$1:$I$89,3,0)*VLOOKUP('Données projet'!$B$12,Paramètres!$A$1:$I$89,5,0)</f>
        <v>300.99263999999994</v>
      </c>
      <c r="CA119" s="14">
        <f t="shared" si="93"/>
        <v>71.384518923273589</v>
      </c>
      <c r="CB119" s="22">
        <f t="shared" si="64"/>
        <v>648.55688512470135</v>
      </c>
      <c r="CC119" s="60">
        <f t="shared" si="65"/>
        <v>941.89021845803472</v>
      </c>
      <c r="CD119" s="60">
        <f ca="1">AVERAGE(OFFSET($CC$3,0,0,'Données projet'!$E$12+1,1))-AVERAGE(OFFSET($H$3,0,0,'Données projet'!$E$12+1,1))</f>
        <v>542.70639622812973</v>
      </c>
      <c r="CE119" s="60">
        <f t="shared" si="94"/>
        <v>294.45557293177131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projet'!$B$13,Paramètres!$A$1:$I$89,3,0)*VLOOKUP('Données projet'!$B$13,Paramètres!$A$1:$I$89,5,0)</f>
        <v>-2.0395418687257919E-13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329.68364686090933</v>
      </c>
      <c r="CZ119" s="60">
        <f t="shared" si="96"/>
        <v>302.54354650449721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-5.3205440053716299E-14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399.92909819003523</v>
      </c>
      <c r="DU119" s="60">
        <f t="shared" si="98"/>
        <v>163.7053537268381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2.4</v>
      </c>
      <c r="EJ119" s="13">
        <f>IF('Données projet'!$A$192&gt;35,EJ118+EI119-ER118,IF(A119&lt;'Données projet'!$A$192,$EG$205^A119,IF(A119='Données projet'!$A$192,'Données projet'!$B$192,EJ118+EI119-ER118)))</f>
        <v>210.40000000000006</v>
      </c>
      <c r="EK119" s="18">
        <f>EJ119*VLOOKUP('Données projet'!$B$15,Paramètres!$A$1:$I$89,3,0)*VLOOKUP('Données projet'!$B$15,Paramètres!$A$1:$I$89,5,0)</f>
        <v>213.34560000000008</v>
      </c>
      <c r="EL119" s="14">
        <f t="shared" si="99"/>
        <v>52.666009577179437</v>
      </c>
      <c r="EM119" s="22">
        <f t="shared" si="73"/>
        <v>463.30355334692098</v>
      </c>
      <c r="EN119" s="60">
        <f t="shared" si="74"/>
        <v>756.63688668025429</v>
      </c>
      <c r="EO119" s="60">
        <f ca="1">AVERAGE(OFFSET($EN$3,0,0,'Données projet'!$E$15+1,1))-AVERAGE(OFFSET($H$3,0,0,'Données projet'!$E$15+1,1))</f>
        <v>360.49030729679129</v>
      </c>
      <c r="EP119" s="60">
        <f t="shared" si="100"/>
        <v>159.6134369231965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1.7053025658242404E-13</v>
      </c>
      <c r="FF119" s="18">
        <f>FE119*VLOOKUP('Données projet'!$B$16,Paramètres!$A$1:$I$89,3,0)*VLOOKUP('Données projet'!$B$16,Paramètres!$A$1:$I$89,5,0)</f>
        <v>1.4897523215040567E-13</v>
      </c>
      <c r="FG119" s="14">
        <f t="shared" si="101"/>
        <v>2.136562777003313E-12</v>
      </c>
      <c r="FH119" s="22">
        <f t="shared" si="76"/>
        <v>3.9806453659427267E-12</v>
      </c>
      <c r="FI119" s="60">
        <f t="shared" si="77"/>
        <v>293.33333333333729</v>
      </c>
      <c r="FJ119" s="60">
        <f ca="1">AVERAGE(OFFSET($FI$3,0,0,'Données projet'!$E$16+1,1))-AVERAGE(OFFSET($H$3,0,0,'Données projet'!$E$16+1,1))</f>
        <v>274.38315511766132</v>
      </c>
      <c r="FK119" s="60">
        <f t="shared" si="102"/>
        <v>255.96663040027175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2.5213675213675213</v>
      </c>
      <c r="FZ119" s="13">
        <f>IF('Données projet'!$A$244&gt;35,FZ118+FY119-GH118,IF(A119&lt;'Données projet'!$A$244,$FW$205^A119,IF(A119='Données projet'!$A$244,'Données projet'!$B$244,FZ118+FY119-GH118)))</f>
        <v>217.47863247863245</v>
      </c>
      <c r="GA119" s="18">
        <f>FZ119*VLOOKUP('Données projet'!$B$17,Paramètres!$A$1:$I$89,3,0)*VLOOKUP('Données projet'!$B$17,Paramètres!$A$1:$I$89,5,0)</f>
        <v>206.95266666666663</v>
      </c>
      <c r="GB119" s="14">
        <f t="shared" si="103"/>
        <v>51.269101234976539</v>
      </c>
      <c r="GC119" s="22">
        <f t="shared" si="79"/>
        <v>449.73624576202843</v>
      </c>
      <c r="GD119" s="60">
        <f t="shared" si="80"/>
        <v>743.06957909536175</v>
      </c>
      <c r="GE119" s="60">
        <f ca="1">AVERAGE(OFFSET($GD$3,0,0,'Données projet'!$E$17+1,1))-AVERAGE(OFFSET($H$3,0,0,'Données projet'!$E$17+1,1))</f>
        <v>302.15505558308411</v>
      </c>
      <c r="GF119" s="60">
        <f t="shared" si="104"/>
        <v>197.15142751137051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IF('Données projet'!$A$36&gt;35,N119+M120-V119,IF(A120&lt;'Données projet'!$A$36,$K$205^A120,IF(A120='Données projet'!$A$36,'Données projet'!$B$36,N119+M120-V119)))</f>
        <v>315.39999999999992</v>
      </c>
      <c r="O120" s="14">
        <f>N120*VLOOKUP('Données projet'!$B$9,Paramètres!$A$1:$I$89,3,0)*VLOOKUP('Données projet'!$B$9,Paramètres!$A$1:$I$89,5,0)</f>
        <v>285.37391999999988</v>
      </c>
      <c r="P120" s="14">
        <f t="shared" si="87"/>
        <v>68.101413083167643</v>
      </c>
      <c r="Q120" s="22">
        <f t="shared" si="107"/>
        <v>615.63620511985016</v>
      </c>
      <c r="R120" s="60">
        <f t="shared" si="55"/>
        <v>908.96953845318353</v>
      </c>
      <c r="S120" s="60">
        <f ca="1">AVERAGE(OFFSET($R$3,0,0,'Données projet'!$E$9+1,1))-AVERAGE(OFFSET($H$3,0,0,'Données projet'!$E$9+1,1))</f>
        <v>510.5342913385627</v>
      </c>
      <c r="T120" s="60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4.4337866711430253E-14</v>
      </c>
      <c r="AK120" s="14">
        <f t="shared" si="89"/>
        <v>7.3222115536967035E-13</v>
      </c>
      <c r="AL120" s="22">
        <f t="shared" si="58"/>
        <v>1.3525069634579169E-12</v>
      </c>
      <c r="AM120" s="60">
        <f t="shared" si="59"/>
        <v>293.33333333333468</v>
      </c>
      <c r="AN120" s="60">
        <f ca="1">AVERAGE(OFFSET($AM$3,0,0,'Données projet'!$E$10+1,1))-AVERAGE(OFFSET($H$3,0,0,'Données projet'!$E$10+1,1))</f>
        <v>289.19475369871481</v>
      </c>
      <c r="AO120" s="60">
        <f t="shared" si="90"/>
        <v>283.48738729114024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7.626113074366004E-14</v>
      </c>
      <c r="BF120" s="14">
        <f t="shared" si="91"/>
        <v>1.1823749172251317E-12</v>
      </c>
      <c r="BG120" s="22">
        <f t="shared" si="61"/>
        <v>2.1921244502123119E-12</v>
      </c>
      <c r="BH120" s="60">
        <f t="shared" si="62"/>
        <v>293.33333333333553</v>
      </c>
      <c r="BI120" s="60">
        <f ca="1">AVERAGE(OFFSET($BH$3,0,0,'Données projet'!$E$11+1,1))-AVERAGE(OFFSET($H$3,0,0,'Données projet'!$E$11+1,1))</f>
        <v>243.09463198616982</v>
      </c>
      <c r="BJ120" s="60">
        <f t="shared" si="92"/>
        <v>171.50445439470928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4.2</v>
      </c>
      <c r="BY120" s="13">
        <f>IF('Données projet'!$A$114&gt;35,BY119+BX120-CG119,IF(A120&lt;'Données projet'!$A$114,$BV$205^A120,IF(A120='Données projet'!$A$114,'Données projet'!$B$114,BY119+BX120-CG119)))</f>
        <v>315.39999999999992</v>
      </c>
      <c r="BZ120" s="14">
        <f>BY120*VLOOKUP('Données projet'!$B$12,Paramètres!$A$1:$I$89,3,0)*VLOOKUP('Données projet'!$B$12,Paramètres!$A$1:$I$89,5,0)</f>
        <v>305.05487999999991</v>
      </c>
      <c r="CA120" s="14">
        <f t="shared" si="93"/>
        <v>72.235127753908458</v>
      </c>
      <c r="CB120" s="22">
        <f t="shared" si="64"/>
        <v>657.11343017139041</v>
      </c>
      <c r="CC120" s="60">
        <f t="shared" si="65"/>
        <v>950.44676350472378</v>
      </c>
      <c r="CD120" s="60">
        <f ca="1">AVERAGE(OFFSET($CC$3,0,0,'Données projet'!$E$12+1,1))-AVERAGE(OFFSET($H$3,0,0,'Données projet'!$E$12+1,1))</f>
        <v>542.70639622812973</v>
      </c>
      <c r="CE120" s="60">
        <f t="shared" si="94"/>
        <v>294.45557293177131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projet'!$B$13,Paramètres!$A$1:$I$89,3,0)*VLOOKUP('Données projet'!$B$13,Paramètres!$A$1:$I$89,5,0)</f>
        <v>-2.0395418687257919E-13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329.68364686090933</v>
      </c>
      <c r="CZ120" s="60">
        <f t="shared" si="96"/>
        <v>302.54354650449721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-5.3205440053716299E-14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399.92909819003523</v>
      </c>
      <c r="DU120" s="60">
        <f t="shared" si="98"/>
        <v>163.7053537268381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2.4</v>
      </c>
      <c r="EJ120" s="13">
        <f>IF('Données projet'!$A$192&gt;35,EJ119+EI120-ER119,IF(A120&lt;'Données projet'!$A$192,$EG$205^A120,IF(A120='Données projet'!$A$192,'Données projet'!$B$192,EJ119+EI120-ER119)))</f>
        <v>212.80000000000007</v>
      </c>
      <c r="EK120" s="18">
        <f>EJ120*VLOOKUP('Données projet'!$B$15,Paramètres!$A$1:$I$89,3,0)*VLOOKUP('Données projet'!$B$15,Paramètres!$A$1:$I$89,5,0)</f>
        <v>215.77920000000009</v>
      </c>
      <c r="EL120" s="14">
        <f t="shared" si="99"/>
        <v>53.19648397699865</v>
      </c>
      <c r="EM120" s="22">
        <f t="shared" si="73"/>
        <v>468.46598292660616</v>
      </c>
      <c r="EN120" s="60">
        <f t="shared" si="74"/>
        <v>761.79931625993947</v>
      </c>
      <c r="EO120" s="60">
        <f ca="1">AVERAGE(OFFSET($EN$3,0,0,'Données projet'!$E$15+1,1))-AVERAGE(OFFSET($H$3,0,0,'Données projet'!$E$15+1,1))</f>
        <v>360.49030729679129</v>
      </c>
      <c r="EP120" s="60">
        <f t="shared" si="100"/>
        <v>159.6134369231965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1.7053025658242404E-13</v>
      </c>
      <c r="FF120" s="18">
        <f>FE120*VLOOKUP('Données projet'!$B$16,Paramètres!$A$1:$I$89,3,0)*VLOOKUP('Données projet'!$B$16,Paramètres!$A$1:$I$89,5,0)</f>
        <v>1.4897523215040567E-13</v>
      </c>
      <c r="FG120" s="14">
        <f t="shared" si="101"/>
        <v>2.136562777003313E-12</v>
      </c>
      <c r="FH120" s="22">
        <f t="shared" si="76"/>
        <v>3.9806453659427267E-12</v>
      </c>
      <c r="FI120" s="60">
        <f t="shared" si="77"/>
        <v>293.33333333333729</v>
      </c>
      <c r="FJ120" s="60">
        <f ca="1">AVERAGE(OFFSET($FI$3,0,0,'Données projet'!$E$16+1,1))-AVERAGE(OFFSET($H$3,0,0,'Données projet'!$E$16+1,1))</f>
        <v>274.38315511766132</v>
      </c>
      <c r="FK120" s="60">
        <f t="shared" si="102"/>
        <v>255.96663040027175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2.5213675213675213</v>
      </c>
      <c r="FZ120" s="13">
        <f>IF('Données projet'!$A$244&gt;35,FZ119+FY120-GH119,IF(A120&lt;'Données projet'!$A$244,$FW$205^A120,IF(A120='Données projet'!$A$244,'Données projet'!$B$244,FZ119+FY120-GH119)))</f>
        <v>219.99999999999997</v>
      </c>
      <c r="GA120" s="18">
        <f>FZ120*VLOOKUP('Données projet'!$B$17,Paramètres!$A$1:$I$89,3,0)*VLOOKUP('Données projet'!$B$17,Paramètres!$A$1:$I$89,5,0)</f>
        <v>209.35199999999998</v>
      </c>
      <c r="GB120" s="14">
        <f t="shared" si="103"/>
        <v>51.79395593509436</v>
      </c>
      <c r="GC120" s="22">
        <f t="shared" si="79"/>
        <v>454.82920658695593</v>
      </c>
      <c r="GD120" s="60">
        <f t="shared" si="80"/>
        <v>748.16253992028919</v>
      </c>
      <c r="GE120" s="60">
        <f ca="1">AVERAGE(OFFSET($GD$3,0,0,'Données projet'!$E$17+1,1))-AVERAGE(OFFSET($H$3,0,0,'Données projet'!$E$17+1,1))</f>
        <v>302.15505558308411</v>
      </c>
      <c r="GF120" s="60">
        <f t="shared" si="104"/>
        <v>197.15142751137051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IF('Données projet'!$A$36&gt;35,N120+M121-V120,IF(A121&lt;'Données projet'!$A$36,$K$205^A121,IF(A121='Données projet'!$A$36,'Données projet'!$B$36,N120+M121-V120)))</f>
        <v>319.59999999999991</v>
      </c>
      <c r="O121" s="14">
        <f>N121*VLOOKUP('Données projet'!$B$9,Paramètres!$A$1:$I$89,3,0)*VLOOKUP('Données projet'!$B$9,Paramètres!$A$1:$I$89,5,0)</f>
        <v>289.17407999999989</v>
      </c>
      <c r="P121" s="14">
        <f t="shared" si="87"/>
        <v>68.902103026957676</v>
      </c>
      <c r="Q121" s="22">
        <f t="shared" si="107"/>
        <v>623.64935210528438</v>
      </c>
      <c r="R121" s="60">
        <f t="shared" si="55"/>
        <v>916.98268543861764</v>
      </c>
      <c r="S121" s="60">
        <f ca="1">AVERAGE(OFFSET($R$3,0,0,'Données projet'!$E$9+1,1))-AVERAGE(OFFSET($H$3,0,0,'Données projet'!$E$9+1,1))</f>
        <v>510.5342913385627</v>
      </c>
      <c r="T121" s="60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4.4337866711430253E-14</v>
      </c>
      <c r="AK121" s="14">
        <f t="shared" si="89"/>
        <v>7.3222115536967035E-13</v>
      </c>
      <c r="AL121" s="22">
        <f t="shared" si="58"/>
        <v>1.3525069634579169E-12</v>
      </c>
      <c r="AM121" s="60">
        <f t="shared" si="59"/>
        <v>293.33333333333468</v>
      </c>
      <c r="AN121" s="60">
        <f ca="1">AVERAGE(OFFSET($AM$3,0,0,'Données projet'!$E$10+1,1))-AVERAGE(OFFSET($H$3,0,0,'Données projet'!$E$10+1,1))</f>
        <v>289.19475369871481</v>
      </c>
      <c r="AO121" s="60">
        <f t="shared" si="90"/>
        <v>283.48738729114024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7.626113074366004E-14</v>
      </c>
      <c r="BF121" s="14">
        <f t="shared" si="91"/>
        <v>1.1823749172251317E-12</v>
      </c>
      <c r="BG121" s="22">
        <f t="shared" si="61"/>
        <v>2.1921244502123119E-12</v>
      </c>
      <c r="BH121" s="60">
        <f t="shared" si="62"/>
        <v>293.33333333333553</v>
      </c>
      <c r="BI121" s="60">
        <f ca="1">AVERAGE(OFFSET($BH$3,0,0,'Données projet'!$E$11+1,1))-AVERAGE(OFFSET($H$3,0,0,'Données projet'!$E$11+1,1))</f>
        <v>243.09463198616982</v>
      </c>
      <c r="BJ121" s="60">
        <f t="shared" si="92"/>
        <v>171.50445439470928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4.2</v>
      </c>
      <c r="BY121" s="13">
        <f>IF('Données projet'!$A$114&gt;35,BY120+BX121-CG120,IF(A121&lt;'Données projet'!$A$114,$BV$205^A121,IF(A121='Données projet'!$A$114,'Données projet'!$B$114,BY120+BX121-CG120)))</f>
        <v>319.59999999999991</v>
      </c>
      <c r="BZ121" s="14">
        <f>BY121*VLOOKUP('Données projet'!$B$12,Paramètres!$A$1:$I$89,3,0)*VLOOKUP('Données projet'!$B$12,Paramètres!$A$1:$I$89,5,0)</f>
        <v>309.11711999999989</v>
      </c>
      <c r="CA121" s="14">
        <f t="shared" si="93"/>
        <v>73.084419094020859</v>
      </c>
      <c r="CB121" s="22">
        <f t="shared" si="64"/>
        <v>665.66768058875277</v>
      </c>
      <c r="CC121" s="60">
        <f t="shared" si="65"/>
        <v>959.00101392208603</v>
      </c>
      <c r="CD121" s="60">
        <f ca="1">AVERAGE(OFFSET($CC$3,0,0,'Données projet'!$E$12+1,1))-AVERAGE(OFFSET($H$3,0,0,'Données projet'!$E$12+1,1))</f>
        <v>542.70639622812973</v>
      </c>
      <c r="CE121" s="60">
        <f t="shared" si="94"/>
        <v>294.45557293177131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projet'!$B$13,Paramètres!$A$1:$I$89,3,0)*VLOOKUP('Données projet'!$B$13,Paramètres!$A$1:$I$89,5,0)</f>
        <v>-2.0395418687257919E-13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329.68364686090933</v>
      </c>
      <c r="CZ121" s="60">
        <f t="shared" si="96"/>
        <v>302.54354650449721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-5.3205440053716299E-14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399.92909819003523</v>
      </c>
      <c r="DU121" s="60">
        <f t="shared" si="98"/>
        <v>163.7053537268381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2.4</v>
      </c>
      <c r="EJ121" s="13">
        <f>IF('Données projet'!$A$192&gt;35,EJ120+EI121-ER120,IF(A121&lt;'Données projet'!$A$192,$EG$205^A121,IF(A121='Données projet'!$A$192,'Données projet'!$B$192,EJ120+EI121-ER120)))</f>
        <v>215.20000000000007</v>
      </c>
      <c r="EK121" s="18">
        <f>EJ121*VLOOKUP('Données projet'!$B$15,Paramètres!$A$1:$I$89,3,0)*VLOOKUP('Données projet'!$B$15,Paramètres!$A$1:$I$89,5,0)</f>
        <v>218.2128000000001</v>
      </c>
      <c r="EL121" s="14">
        <f t="shared" si="99"/>
        <v>53.726262420904206</v>
      </c>
      <c r="EM121" s="22">
        <f t="shared" si="73"/>
        <v>473.62720038307498</v>
      </c>
      <c r="EN121" s="60">
        <f t="shared" si="74"/>
        <v>766.96053371640824</v>
      </c>
      <c r="EO121" s="60">
        <f ca="1">AVERAGE(OFFSET($EN$3,0,0,'Données projet'!$E$15+1,1))-AVERAGE(OFFSET($H$3,0,0,'Données projet'!$E$15+1,1))</f>
        <v>360.49030729679129</v>
      </c>
      <c r="EP121" s="60">
        <f t="shared" si="100"/>
        <v>159.6134369231965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1.7053025658242404E-13</v>
      </c>
      <c r="FF121" s="18">
        <f>FE121*VLOOKUP('Données projet'!$B$16,Paramètres!$A$1:$I$89,3,0)*VLOOKUP('Données projet'!$B$16,Paramètres!$A$1:$I$89,5,0)</f>
        <v>1.4897523215040567E-13</v>
      </c>
      <c r="FG121" s="14">
        <f t="shared" si="101"/>
        <v>2.136562777003313E-12</v>
      </c>
      <c r="FH121" s="22">
        <f t="shared" si="76"/>
        <v>3.9806453659427267E-12</v>
      </c>
      <c r="FI121" s="60">
        <f t="shared" si="77"/>
        <v>293.33333333333729</v>
      </c>
      <c r="FJ121" s="60">
        <f ca="1">AVERAGE(OFFSET($FI$3,0,0,'Données projet'!$E$16+1,1))-AVERAGE(OFFSET($H$3,0,0,'Données projet'!$E$16+1,1))</f>
        <v>274.38315511766132</v>
      </c>
      <c r="FK121" s="60">
        <f t="shared" si="102"/>
        <v>255.96663040027175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2.5213675213675213</v>
      </c>
      <c r="FZ121" s="13">
        <f>IF('Données projet'!$A$244&gt;35,FZ120+FY121-GH120,IF(A121&lt;'Données projet'!$A$244,$FW$205^A121,IF(A121='Données projet'!$A$244,'Données projet'!$B$244,FZ120+FY121-GH120)))</f>
        <v>222.52136752136749</v>
      </c>
      <c r="GA121" s="18">
        <f>FZ121*VLOOKUP('Données projet'!$B$17,Paramètres!$A$1:$I$89,3,0)*VLOOKUP('Données projet'!$B$17,Paramètres!$A$1:$I$89,5,0)</f>
        <v>211.75133333333329</v>
      </c>
      <c r="GB121" s="14">
        <f t="shared" si="103"/>
        <v>52.318110912534316</v>
      </c>
      <c r="GC121" s="22">
        <f t="shared" si="79"/>
        <v>459.92094872821934</v>
      </c>
      <c r="GD121" s="60">
        <f t="shared" si="80"/>
        <v>753.25428206155266</v>
      </c>
      <c r="GE121" s="60">
        <f ca="1">AVERAGE(OFFSET($GD$3,0,0,'Données projet'!$E$17+1,1))-AVERAGE(OFFSET($H$3,0,0,'Données projet'!$E$17+1,1))</f>
        <v>302.15505558308411</v>
      </c>
      <c r="GF121" s="60">
        <f t="shared" si="104"/>
        <v>197.15142751137051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IF('Données projet'!$A$36&gt;35,N121+M122-V121,IF(A122&lt;'Données projet'!$A$36,$K$205^A122,IF(A122='Données projet'!$A$36,'Données projet'!$B$36,N121+M122-V121)))</f>
        <v>323.7999999999999</v>
      </c>
      <c r="O122" s="14">
        <f>N122*VLOOKUP('Données projet'!$B$9,Paramètres!$A$1:$I$89,3,0)*VLOOKUP('Données projet'!$B$9,Paramètres!$A$1:$I$89,5,0)</f>
        <v>292.9742399999999</v>
      </c>
      <c r="P122" s="14">
        <f t="shared" si="87"/>
        <v>69.701569084730806</v>
      </c>
      <c r="Q122" s="22">
        <f t="shared" si="107"/>
        <v>631.66036748923932</v>
      </c>
      <c r="R122" s="60">
        <f t="shared" si="55"/>
        <v>924.99370082257269</v>
      </c>
      <c r="S122" s="60">
        <f ca="1">AVERAGE(OFFSET($R$3,0,0,'Données projet'!$E$9+1,1))-AVERAGE(OFFSET($H$3,0,0,'Données projet'!$E$9+1,1))</f>
        <v>510.5342913385627</v>
      </c>
      <c r="T122" s="60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4.4337866711430253E-14</v>
      </c>
      <c r="AK122" s="14">
        <f t="shared" si="89"/>
        <v>7.3222115536967035E-13</v>
      </c>
      <c r="AL122" s="22">
        <f t="shared" si="58"/>
        <v>1.3525069634579169E-12</v>
      </c>
      <c r="AM122" s="60">
        <f t="shared" si="59"/>
        <v>293.33333333333468</v>
      </c>
      <c r="AN122" s="60">
        <f ca="1">AVERAGE(OFFSET($AM$3,0,0,'Données projet'!$E$10+1,1))-AVERAGE(OFFSET($H$3,0,0,'Données projet'!$E$10+1,1))</f>
        <v>289.19475369871481</v>
      </c>
      <c r="AO122" s="60">
        <f t="shared" si="90"/>
        <v>283.48738729114024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7.626113074366004E-14</v>
      </c>
      <c r="BF122" s="14">
        <f t="shared" si="91"/>
        <v>1.1823749172251317E-12</v>
      </c>
      <c r="BG122" s="22">
        <f t="shared" si="61"/>
        <v>2.1921244502123119E-12</v>
      </c>
      <c r="BH122" s="60">
        <f t="shared" si="62"/>
        <v>293.33333333333553</v>
      </c>
      <c r="BI122" s="60">
        <f ca="1">AVERAGE(OFFSET($BH$3,0,0,'Données projet'!$E$11+1,1))-AVERAGE(OFFSET($H$3,0,0,'Données projet'!$E$11+1,1))</f>
        <v>243.09463198616982</v>
      </c>
      <c r="BJ122" s="60">
        <f t="shared" si="92"/>
        <v>171.50445439470928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4.2</v>
      </c>
      <c r="BY122" s="13">
        <f>IF('Données projet'!$A$114&gt;35,BY121+BX122-CG121,IF(A122&lt;'Données projet'!$A$114,$BV$205^A122,IF(A122='Données projet'!$A$114,'Données projet'!$B$114,BY121+BX122-CG121)))</f>
        <v>323.7999999999999</v>
      </c>
      <c r="BZ122" s="14">
        <f>BY122*VLOOKUP('Données projet'!$B$12,Paramètres!$A$1:$I$89,3,0)*VLOOKUP('Données projet'!$B$12,Paramètres!$A$1:$I$89,5,0)</f>
        <v>313.17935999999992</v>
      </c>
      <c r="CA122" s="14">
        <f t="shared" si="93"/>
        <v>73.932412258973628</v>
      </c>
      <c r="CB122" s="22">
        <f t="shared" si="64"/>
        <v>674.21967001771225</v>
      </c>
      <c r="CC122" s="60">
        <f t="shared" si="65"/>
        <v>967.55300335104562</v>
      </c>
      <c r="CD122" s="60">
        <f ca="1">AVERAGE(OFFSET($CC$3,0,0,'Données projet'!$E$12+1,1))-AVERAGE(OFFSET($H$3,0,0,'Données projet'!$E$12+1,1))</f>
        <v>542.70639622812973</v>
      </c>
      <c r="CE122" s="60">
        <f t="shared" si="94"/>
        <v>294.45557293177131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projet'!$B$13,Paramètres!$A$1:$I$89,3,0)*VLOOKUP('Données projet'!$B$13,Paramètres!$A$1:$I$89,5,0)</f>
        <v>-2.0395418687257919E-13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329.68364686090933</v>
      </c>
      <c r="CZ122" s="60">
        <f t="shared" si="96"/>
        <v>302.54354650449721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-5.3205440053716299E-14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399.92909819003523</v>
      </c>
      <c r="DU122" s="60">
        <f t="shared" si="98"/>
        <v>163.7053537268381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2.4</v>
      </c>
      <c r="EJ122" s="13">
        <f>IF('Données projet'!$A$192&gt;35,EJ121+EI122-ER121,IF(A122&lt;'Données projet'!$A$192,$EG$205^A122,IF(A122='Données projet'!$A$192,'Données projet'!$B$192,EJ121+EI122-ER121)))</f>
        <v>217.60000000000008</v>
      </c>
      <c r="EK122" s="18">
        <f>EJ122*VLOOKUP('Données projet'!$B$15,Paramètres!$A$1:$I$89,3,0)*VLOOKUP('Données projet'!$B$15,Paramètres!$A$1:$I$89,5,0)</f>
        <v>220.64640000000009</v>
      </c>
      <c r="EL122" s="14">
        <f t="shared" si="99"/>
        <v>54.255353568674316</v>
      </c>
      <c r="EM122" s="22">
        <f t="shared" si="73"/>
        <v>478.78722079877457</v>
      </c>
      <c r="EN122" s="60">
        <f t="shared" si="74"/>
        <v>772.12055413210783</v>
      </c>
      <c r="EO122" s="60">
        <f ca="1">AVERAGE(OFFSET($EN$3,0,0,'Données projet'!$E$15+1,1))-AVERAGE(OFFSET($H$3,0,0,'Données projet'!$E$15+1,1))</f>
        <v>360.49030729679129</v>
      </c>
      <c r="EP122" s="60">
        <f t="shared" si="100"/>
        <v>159.6134369231965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1.7053025658242404E-13</v>
      </c>
      <c r="FF122" s="18">
        <f>FE122*VLOOKUP('Données projet'!$B$16,Paramètres!$A$1:$I$89,3,0)*VLOOKUP('Données projet'!$B$16,Paramètres!$A$1:$I$89,5,0)</f>
        <v>1.4897523215040567E-13</v>
      </c>
      <c r="FG122" s="14">
        <f t="shared" si="101"/>
        <v>2.136562777003313E-12</v>
      </c>
      <c r="FH122" s="22">
        <f t="shared" si="76"/>
        <v>3.9806453659427267E-12</v>
      </c>
      <c r="FI122" s="60">
        <f t="shared" si="77"/>
        <v>293.33333333333729</v>
      </c>
      <c r="FJ122" s="60">
        <f ca="1">AVERAGE(OFFSET($FI$3,0,0,'Données projet'!$E$16+1,1))-AVERAGE(OFFSET($H$3,0,0,'Données projet'!$E$16+1,1))</f>
        <v>274.38315511766132</v>
      </c>
      <c r="FK122" s="60">
        <f t="shared" si="102"/>
        <v>255.96663040027175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2.5213675213675213</v>
      </c>
      <c r="FZ122" s="13">
        <f>IF('Données projet'!$A$244&gt;35,FZ121+FY122-GH121,IF(A122&lt;'Données projet'!$A$244,$FW$205^A122,IF(A122='Données projet'!$A$244,'Données projet'!$B$244,FZ121+FY122-GH121)))</f>
        <v>225.04273504273502</v>
      </c>
      <c r="GA122" s="18">
        <f>FZ122*VLOOKUP('Données projet'!$B$17,Paramètres!$A$1:$I$89,3,0)*VLOOKUP('Données projet'!$B$17,Paramètres!$A$1:$I$89,5,0)</f>
        <v>214.15066666666667</v>
      </c>
      <c r="GB122" s="14">
        <f t="shared" si="103"/>
        <v>52.84157501320653</v>
      </c>
      <c r="GC122" s="22">
        <f t="shared" si="79"/>
        <v>465.0114875924458</v>
      </c>
      <c r="GD122" s="60">
        <f t="shared" si="80"/>
        <v>758.34482092577912</v>
      </c>
      <c r="GE122" s="60">
        <f ca="1">AVERAGE(OFFSET($GD$3,0,0,'Données projet'!$E$17+1,1))-AVERAGE(OFFSET($H$3,0,0,'Données projet'!$E$17+1,1))</f>
        <v>302.15505558308411</v>
      </c>
      <c r="GF122" s="60">
        <f t="shared" si="104"/>
        <v>197.15142751137051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IF('Données projet'!$A$36&gt;35,N122+M123-V122,IF(A123&lt;'Données projet'!$A$36,$K$205^A123,IF(A123='Données projet'!$A$36,'Données projet'!$B$36,N122+M123-V122)))</f>
        <v>327.99999999999989</v>
      </c>
      <c r="O123" s="14">
        <f>N123*VLOOKUP('Données projet'!$B$9,Paramètres!$A$1:$I$89,3,0)*VLOOKUP('Données projet'!$B$9,Paramètres!$A$1:$I$89,5,0)</f>
        <v>296.7743999999999</v>
      </c>
      <c r="P123" s="14">
        <f t="shared" si="87"/>
        <v>70.499828966950673</v>
      </c>
      <c r="Q123" s="22">
        <f t="shared" si="107"/>
        <v>639.6692821174388</v>
      </c>
      <c r="R123" s="60">
        <f t="shared" si="55"/>
        <v>933.00261545077205</v>
      </c>
      <c r="S123" s="60">
        <f ca="1">AVERAGE(OFFSET($R$3,0,0,'Données projet'!$E$9+1,1))-AVERAGE(OFFSET($H$3,0,0,'Données projet'!$E$9+1,1))</f>
        <v>510.5342913385627</v>
      </c>
      <c r="T123" s="60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4.4337866711430253E-14</v>
      </c>
      <c r="AK123" s="14">
        <f t="shared" si="89"/>
        <v>7.3222115536967035E-13</v>
      </c>
      <c r="AL123" s="22">
        <f t="shared" si="58"/>
        <v>1.3525069634579169E-12</v>
      </c>
      <c r="AM123" s="60">
        <f t="shared" si="59"/>
        <v>293.33333333333468</v>
      </c>
      <c r="AN123" s="60">
        <f ca="1">AVERAGE(OFFSET($AM$3,0,0,'Données projet'!$E$10+1,1))-AVERAGE(OFFSET($H$3,0,0,'Données projet'!$E$10+1,1))</f>
        <v>289.19475369871481</v>
      </c>
      <c r="AO123" s="60">
        <f t="shared" si="90"/>
        <v>283.48738729114024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7.626113074366004E-14</v>
      </c>
      <c r="BF123" s="14">
        <f t="shared" si="91"/>
        <v>1.1823749172251317E-12</v>
      </c>
      <c r="BG123" s="22">
        <f t="shared" si="61"/>
        <v>2.1921244502123119E-12</v>
      </c>
      <c r="BH123" s="60">
        <f t="shared" si="62"/>
        <v>293.33333333333553</v>
      </c>
      <c r="BI123" s="60">
        <f ca="1">AVERAGE(OFFSET($BH$3,0,0,'Données projet'!$E$11+1,1))-AVERAGE(OFFSET($H$3,0,0,'Données projet'!$E$11+1,1))</f>
        <v>243.09463198616982</v>
      </c>
      <c r="BJ123" s="60">
        <f t="shared" si="92"/>
        <v>171.50445439470928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4.2</v>
      </c>
      <c r="BY123" s="13">
        <f>IF('Données projet'!$A$114&gt;35,BY122+BX123-CG122,IF(A123&lt;'Données projet'!$A$114,$BV$205^A123,IF(A123='Données projet'!$A$114,'Données projet'!$B$114,BY122+BX123-CG122)))</f>
        <v>327.99999999999989</v>
      </c>
      <c r="BZ123" s="14">
        <f>BY123*VLOOKUP('Données projet'!$B$12,Paramètres!$A$1:$I$89,3,0)*VLOOKUP('Données projet'!$B$12,Paramètres!$A$1:$I$89,5,0)</f>
        <v>317.24159999999989</v>
      </c>
      <c r="CA123" s="14">
        <f t="shared" si="93"/>
        <v>74.779126034245181</v>
      </c>
      <c r="CB123" s="22">
        <f t="shared" si="64"/>
        <v>682.76943117631015</v>
      </c>
      <c r="CC123" s="60">
        <f t="shared" si="65"/>
        <v>976.10276450964352</v>
      </c>
      <c r="CD123" s="60">
        <f ca="1">AVERAGE(OFFSET($CC$3,0,0,'Données projet'!$E$12+1,1))-AVERAGE(OFFSET($H$3,0,0,'Données projet'!$E$12+1,1))</f>
        <v>542.70639622812973</v>
      </c>
      <c r="CE123" s="60">
        <f t="shared" si="94"/>
        <v>294.45557293177131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projet'!$B$13,Paramètres!$A$1:$I$89,3,0)*VLOOKUP('Données projet'!$B$13,Paramètres!$A$1:$I$89,5,0)</f>
        <v>-2.0395418687257919E-13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329.68364686090933</v>
      </c>
      <c r="CZ123" s="60">
        <f t="shared" si="96"/>
        <v>302.54354650449721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-5.3205440053716299E-14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399.92909819003523</v>
      </c>
      <c r="DU123" s="60">
        <f t="shared" si="98"/>
        <v>163.7053537268381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2.4</v>
      </c>
      <c r="EJ123" s="13">
        <f>IF('Données projet'!$A$192&gt;35,EJ122+EI123-ER122,IF(A123&lt;'Données projet'!$A$192,$EG$205^A123,IF(A123='Données projet'!$A$192,'Données projet'!$B$192,EJ122+EI123-ER122)))</f>
        <v>220.00000000000009</v>
      </c>
      <c r="EK123" s="18">
        <f>EJ123*VLOOKUP('Données projet'!$B$15,Paramètres!$A$1:$I$89,3,0)*VLOOKUP('Données projet'!$B$15,Paramètres!$A$1:$I$89,5,0)</f>
        <v>223.0800000000001</v>
      </c>
      <c r="EL123" s="14">
        <f t="shared" si="99"/>
        <v>54.783765878062667</v>
      </c>
      <c r="EM123" s="22">
        <f t="shared" si="73"/>
        <v>483.94605890429256</v>
      </c>
      <c r="EN123" s="60">
        <f t="shared" si="74"/>
        <v>777.27939223762587</v>
      </c>
      <c r="EO123" s="60">
        <f ca="1">AVERAGE(OFFSET($EN$3,0,0,'Données projet'!$E$15+1,1))-AVERAGE(OFFSET($H$3,0,0,'Données projet'!$E$15+1,1))</f>
        <v>360.49030729679129</v>
      </c>
      <c r="EP123" s="60">
        <f t="shared" si="100"/>
        <v>159.6134369231965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1.7053025658242404E-13</v>
      </c>
      <c r="FF123" s="18">
        <f>FE123*VLOOKUP('Données projet'!$B$16,Paramètres!$A$1:$I$89,3,0)*VLOOKUP('Données projet'!$B$16,Paramètres!$A$1:$I$89,5,0)</f>
        <v>1.4897523215040567E-13</v>
      </c>
      <c r="FG123" s="14">
        <f t="shared" si="101"/>
        <v>2.136562777003313E-12</v>
      </c>
      <c r="FH123" s="22">
        <f t="shared" si="76"/>
        <v>3.9806453659427267E-12</v>
      </c>
      <c r="FI123" s="60">
        <f t="shared" si="77"/>
        <v>293.33333333333729</v>
      </c>
      <c r="FJ123" s="60">
        <f ca="1">AVERAGE(OFFSET($FI$3,0,0,'Données projet'!$E$16+1,1))-AVERAGE(OFFSET($H$3,0,0,'Données projet'!$E$16+1,1))</f>
        <v>274.38315511766132</v>
      </c>
      <c r="FK123" s="60">
        <f t="shared" si="102"/>
        <v>255.96663040027175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227.56410256410257</v>
      </c>
      <c r="FX123" s="13">
        <f>VLOOKUP(A123,'Données projet'!$A$243:$I$263,9,0)</f>
        <v>2.5213675213675213</v>
      </c>
      <c r="FY123" s="13">
        <f t="array" ref="FY123">INDEX(FX:FX,MIN(IF(ISNUMBER(FX123:FX319),ROW(FX123:FX319),"")))</f>
        <v>2.5213675213675213</v>
      </c>
      <c r="FZ123" s="13">
        <f>IF('Données projet'!$A$244&gt;35,FZ122+FY123-GH122,IF(A123&lt;'Données projet'!$A$244,$FW$205^A123,IF(A123='Données projet'!$A$244,'Données projet'!$B$244,FZ122+FY123-GH122)))</f>
        <v>227.56410256410254</v>
      </c>
      <c r="GA123" s="18">
        <f>FZ123*VLOOKUP('Données projet'!$B$17,Paramètres!$A$1:$I$89,3,0)*VLOOKUP('Données projet'!$B$17,Paramètres!$A$1:$I$89,5,0)</f>
        <v>216.54999999999998</v>
      </c>
      <c r="GB123" s="14">
        <f t="shared" si="103"/>
        <v>53.364356873390378</v>
      </c>
      <c r="GC123" s="22">
        <f t="shared" si="79"/>
        <v>470.1008382211549</v>
      </c>
      <c r="GD123" s="60">
        <f t="shared" si="80"/>
        <v>763.43417155448822</v>
      </c>
      <c r="GE123" s="60">
        <f ca="1">AVERAGE(OFFSET($GD$3,0,0,'Données projet'!$E$17+1,1))-AVERAGE(OFFSET($H$3,0,0,'Données projet'!$E$17+1,1))</f>
        <v>302.15505558308411</v>
      </c>
      <c r="GF123" s="60">
        <f t="shared" si="104"/>
        <v>197.15142751137051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227.56410256410257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332.19999999999987</v>
      </c>
      <c r="O124" s="14">
        <f>N124*VLOOKUP('Données projet'!$B$9,Paramètres!$A$1:$I$89,3,0)*VLOOKUP('Données projet'!$B$9,Paramètres!$A$1:$I$89,5,0)</f>
        <v>300.57455999999985</v>
      </c>
      <c r="P124" s="14">
        <f t="shared" si="87"/>
        <v>71.296899904441815</v>
      </c>
      <c r="Q124" s="22">
        <f t="shared" si="107"/>
        <v>647.67612600023597</v>
      </c>
      <c r="R124" s="60">
        <f t="shared" si="55"/>
        <v>941.00945933356934</v>
      </c>
      <c r="S124" s="60">
        <f ca="1">AVERAGE(OFFSET($R$3,0,0,'Données projet'!$E$9+1,1))-AVERAGE(OFFSET($H$3,0,0,'Données projet'!$E$9+1,1))</f>
        <v>510.5342913385627</v>
      </c>
      <c r="T124" s="60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4.4337866711430253E-14</v>
      </c>
      <c r="AK124" s="14">
        <f t="shared" si="89"/>
        <v>7.3222115536967035E-13</v>
      </c>
      <c r="AL124" s="22">
        <f t="shared" si="58"/>
        <v>1.3525069634579169E-12</v>
      </c>
      <c r="AM124" s="60">
        <f t="shared" si="59"/>
        <v>293.33333333333468</v>
      </c>
      <c r="AN124" s="60">
        <f ca="1">AVERAGE(OFFSET($AM$3,0,0,'Données projet'!$E$10+1,1))-AVERAGE(OFFSET($H$3,0,0,'Données projet'!$E$10+1,1))</f>
        <v>289.19475369871481</v>
      </c>
      <c r="AO124" s="60">
        <f t="shared" si="90"/>
        <v>283.48738729114024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7.626113074366004E-14</v>
      </c>
      <c r="BF124" s="14">
        <f t="shared" si="91"/>
        <v>1.1823749172251317E-12</v>
      </c>
      <c r="BG124" s="22">
        <f t="shared" si="61"/>
        <v>2.1921244502123119E-12</v>
      </c>
      <c r="BH124" s="60">
        <f t="shared" si="62"/>
        <v>293.33333333333553</v>
      </c>
      <c r="BI124" s="60">
        <f ca="1">AVERAGE(OFFSET($BH$3,0,0,'Données projet'!$E$11+1,1))-AVERAGE(OFFSET($H$3,0,0,'Données projet'!$E$11+1,1))</f>
        <v>243.09463198616982</v>
      </c>
      <c r="BJ124" s="60">
        <f t="shared" si="92"/>
        <v>171.50445439470928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332.19999999999987</v>
      </c>
      <c r="BZ124" s="14">
        <f>BY124*VLOOKUP('Données projet'!$B$12,Paramètres!$A$1:$I$89,3,0)*VLOOKUP('Données projet'!$B$12,Paramètres!$A$1:$I$89,5,0)</f>
        <v>321.30383999999987</v>
      </c>
      <c r="CA124" s="14">
        <f t="shared" si="93"/>
        <v>75.624578696560377</v>
      </c>
      <c r="CB124" s="22">
        <f t="shared" si="64"/>
        <v>691.31699589650907</v>
      </c>
      <c r="CC124" s="60">
        <f t="shared" si="65"/>
        <v>984.65032922984233</v>
      </c>
      <c r="CD124" s="60">
        <f ca="1">AVERAGE(OFFSET($CC$3,0,0,'Données projet'!$E$12+1,1))-AVERAGE(OFFSET($H$3,0,0,'Données projet'!$E$12+1,1))</f>
        <v>542.70639622812973</v>
      </c>
      <c r="CE124" s="60">
        <f t="shared" si="94"/>
        <v>294.45557293177131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projet'!$B$13,Paramètres!$A$1:$I$89,3,0)*VLOOKUP('Données projet'!$B$13,Paramètres!$A$1:$I$89,5,0)</f>
        <v>-2.0395418687257919E-13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329.68364686090933</v>
      </c>
      <c r="CZ124" s="60">
        <f t="shared" si="96"/>
        <v>302.54354650449721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-5.3205440053716299E-14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399.92909819003523</v>
      </c>
      <c r="DU124" s="60">
        <f t="shared" si="98"/>
        <v>163.7053537268381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2.4</v>
      </c>
      <c r="EJ124" s="13">
        <f>IF('Données projet'!$A$192&gt;35,EJ123+EI124-ER123,IF(A124&lt;'Données projet'!$A$192,$EG$205^A124,IF(A124='Données projet'!$A$192,'Données projet'!$B$192,EJ123+EI124-ER123)))</f>
        <v>222.40000000000009</v>
      </c>
      <c r="EK124" s="18">
        <f>EJ124*VLOOKUP('Données projet'!$B$15,Paramètres!$A$1:$I$89,3,0)*VLOOKUP('Données projet'!$B$15,Paramètres!$A$1:$I$89,5,0)</f>
        <v>225.51360000000011</v>
      </c>
      <c r="EL124" s="14">
        <f t="shared" si="99"/>
        <v>55.311507611662641</v>
      </c>
      <c r="EM124" s="22">
        <f t="shared" si="73"/>
        <v>489.10372909031258</v>
      </c>
      <c r="EN124" s="60">
        <f t="shared" si="74"/>
        <v>782.4370624236459</v>
      </c>
      <c r="EO124" s="60">
        <f ca="1">AVERAGE(OFFSET($EN$3,0,0,'Données projet'!$E$15+1,1))-AVERAGE(OFFSET($H$3,0,0,'Données projet'!$E$15+1,1))</f>
        <v>360.49030729679129</v>
      </c>
      <c r="EP124" s="60">
        <f t="shared" si="100"/>
        <v>159.6134369231965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1.7053025658242404E-13</v>
      </c>
      <c r="FF124" s="18">
        <f>FE124*VLOOKUP('Données projet'!$B$16,Paramètres!$A$1:$I$89,3,0)*VLOOKUP('Données projet'!$B$16,Paramètres!$A$1:$I$89,5,0)</f>
        <v>1.4897523215040567E-13</v>
      </c>
      <c r="FG124" s="14">
        <f t="shared" si="101"/>
        <v>2.136562777003313E-12</v>
      </c>
      <c r="FH124" s="22">
        <f t="shared" si="76"/>
        <v>3.9806453659427267E-12</v>
      </c>
      <c r="FI124" s="60">
        <f t="shared" si="77"/>
        <v>293.33333333333729</v>
      </c>
      <c r="FJ124" s="60">
        <f ca="1">AVERAGE(OFFSET($FI$3,0,0,'Données projet'!$E$16+1,1))-AVERAGE(OFFSET($H$3,0,0,'Données projet'!$E$16+1,1))</f>
        <v>274.38315511766132</v>
      </c>
      <c r="FK124" s="60">
        <f t="shared" si="102"/>
        <v>255.96663040027175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-2.8421709430404007E-14</v>
      </c>
      <c r="GA124" s="18">
        <f>FZ124*VLOOKUP('Données projet'!$B$17,Paramètres!$A$1:$I$89,3,0)*VLOOKUP('Données projet'!$B$17,Paramètres!$A$1:$I$89,5,0)</f>
        <v>-2.7046098693972454E-14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302.15505558308411</v>
      </c>
      <c r="GF124" s="60">
        <f t="shared" si="104"/>
        <v>197.15142751137051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336.39999999999986</v>
      </c>
      <c r="O125" s="14">
        <f>N125*VLOOKUP('Données projet'!$B$9,Paramètres!$A$1:$I$89,3,0)*VLOOKUP('Données projet'!$B$9,Paramètres!$A$1:$I$89,5,0)</f>
        <v>304.37471999999985</v>
      </c>
      <c r="P125" s="14">
        <f t="shared" si="87"/>
        <v>72.092798667275062</v>
      </c>
      <c r="Q125" s="22">
        <f t="shared" si="107"/>
        <v>655.68092834550373</v>
      </c>
      <c r="R125" s="60">
        <f t="shared" si="55"/>
        <v>949.0142616788371</v>
      </c>
      <c r="S125" s="60">
        <f ca="1">AVERAGE(OFFSET($R$3,0,0,'Données projet'!$E$9+1,1))-AVERAGE(OFFSET($H$3,0,0,'Données projet'!$E$9+1,1))</f>
        <v>510.5342913385627</v>
      </c>
      <c r="T125" s="60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4.4337866711430253E-14</v>
      </c>
      <c r="AK125" s="14">
        <f t="shared" si="89"/>
        <v>7.3222115536967035E-13</v>
      </c>
      <c r="AL125" s="22">
        <f t="shared" si="58"/>
        <v>1.3525069634579169E-12</v>
      </c>
      <c r="AM125" s="60">
        <f t="shared" si="59"/>
        <v>293.33333333333468</v>
      </c>
      <c r="AN125" s="60">
        <f ca="1">AVERAGE(OFFSET($AM$3,0,0,'Données projet'!$E$10+1,1))-AVERAGE(OFFSET($H$3,0,0,'Données projet'!$E$10+1,1))</f>
        <v>289.19475369871481</v>
      </c>
      <c r="AO125" s="60">
        <f t="shared" si="90"/>
        <v>283.48738729114024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7.626113074366004E-14</v>
      </c>
      <c r="BF125" s="14">
        <f t="shared" si="91"/>
        <v>1.1823749172251317E-12</v>
      </c>
      <c r="BG125" s="22">
        <f t="shared" si="61"/>
        <v>2.1921244502123119E-12</v>
      </c>
      <c r="BH125" s="60">
        <f t="shared" si="62"/>
        <v>293.33333333333553</v>
      </c>
      <c r="BI125" s="60">
        <f ca="1">AVERAGE(OFFSET($BH$3,0,0,'Données projet'!$E$11+1,1))-AVERAGE(OFFSET($H$3,0,0,'Données projet'!$E$11+1,1))</f>
        <v>243.09463198616982</v>
      </c>
      <c r="BJ125" s="60">
        <f t="shared" si="92"/>
        <v>171.50445439470928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336.39999999999986</v>
      </c>
      <c r="BZ125" s="14">
        <f>BY125*VLOOKUP('Données projet'!$B$12,Paramètres!$A$1:$I$89,3,0)*VLOOKUP('Données projet'!$B$12,Paramètres!$A$1:$I$89,5,0)</f>
        <v>325.3660799999999</v>
      </c>
      <c r="CA125" s="14">
        <f t="shared" si="93"/>
        <v>76.468788033923701</v>
      </c>
      <c r="CB125" s="22">
        <f t="shared" si="64"/>
        <v>699.86239515908358</v>
      </c>
      <c r="CC125" s="60">
        <f t="shared" si="65"/>
        <v>993.19572849241695</v>
      </c>
      <c r="CD125" s="60">
        <f ca="1">AVERAGE(OFFSET($CC$3,0,0,'Données projet'!$E$12+1,1))-AVERAGE(OFFSET($H$3,0,0,'Données projet'!$E$12+1,1))</f>
        <v>542.70639622812973</v>
      </c>
      <c r="CE125" s="60">
        <f t="shared" si="94"/>
        <v>294.45557293177131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projet'!$B$13,Paramètres!$A$1:$I$89,3,0)*VLOOKUP('Données projet'!$B$13,Paramètres!$A$1:$I$89,5,0)</f>
        <v>-2.0395418687257919E-13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329.68364686090933</v>
      </c>
      <c r="CZ125" s="60">
        <f t="shared" si="96"/>
        <v>302.54354650449721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-5.3205440053716299E-14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399.92909819003523</v>
      </c>
      <c r="DU125" s="60">
        <f t="shared" si="98"/>
        <v>163.7053537268381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2.4</v>
      </c>
      <c r="EJ125" s="13">
        <f>IF('Données projet'!$A$192&gt;35,EJ124+EI125-ER124,IF(A125&lt;'Données projet'!$A$192,$EG$205^A125,IF(A125='Données projet'!$A$192,'Données projet'!$B$192,EJ124+EI125-ER124)))</f>
        <v>224.8000000000001</v>
      </c>
      <c r="EK125" s="18">
        <f>EJ125*VLOOKUP('Données projet'!$B$15,Paramètres!$A$1:$I$89,3,0)*VLOOKUP('Données projet'!$B$15,Paramètres!$A$1:$I$89,5,0)</f>
        <v>227.94720000000009</v>
      </c>
      <c r="EL125" s="14">
        <f t="shared" si="99"/>
        <v>55.838586843467112</v>
      </c>
      <c r="EM125" s="22">
        <f t="shared" si="73"/>
        <v>494.26024541903877</v>
      </c>
      <c r="EN125" s="60">
        <f t="shared" si="74"/>
        <v>787.59357875237208</v>
      </c>
      <c r="EO125" s="60">
        <f ca="1">AVERAGE(OFFSET($EN$3,0,0,'Données projet'!$E$15+1,1))-AVERAGE(OFFSET($H$3,0,0,'Données projet'!$E$15+1,1))</f>
        <v>360.49030729679129</v>
      </c>
      <c r="EP125" s="60">
        <f t="shared" si="100"/>
        <v>159.6134369231965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1.7053025658242404E-13</v>
      </c>
      <c r="FF125" s="18">
        <f>FE125*VLOOKUP('Données projet'!$B$16,Paramètres!$A$1:$I$89,3,0)*VLOOKUP('Données projet'!$B$16,Paramètres!$A$1:$I$89,5,0)</f>
        <v>1.4897523215040567E-13</v>
      </c>
      <c r="FG125" s="14">
        <f t="shared" si="101"/>
        <v>2.136562777003313E-12</v>
      </c>
      <c r="FH125" s="22">
        <f t="shared" si="76"/>
        <v>3.9806453659427267E-12</v>
      </c>
      <c r="FI125" s="60">
        <f t="shared" si="77"/>
        <v>293.33333333333729</v>
      </c>
      <c r="FJ125" s="60">
        <f ca="1">AVERAGE(OFFSET($FI$3,0,0,'Données projet'!$E$16+1,1))-AVERAGE(OFFSET($H$3,0,0,'Données projet'!$E$16+1,1))</f>
        <v>274.38315511766132</v>
      </c>
      <c r="FK125" s="60">
        <f t="shared" si="102"/>
        <v>255.96663040027175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-2.8421709430404007E-14</v>
      </c>
      <c r="GA125" s="18">
        <f>FZ125*VLOOKUP('Données projet'!$B$17,Paramètres!$A$1:$I$89,3,0)*VLOOKUP('Données projet'!$B$17,Paramètres!$A$1:$I$89,5,0)</f>
        <v>-2.7046098693972454E-14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302.15505558308411</v>
      </c>
      <c r="GF125" s="60">
        <f t="shared" si="104"/>
        <v>197.15142751137051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340.59999999999985</v>
      </c>
      <c r="O126" s="14">
        <f>N126*VLOOKUP('Données projet'!$B$9,Paramètres!$A$1:$I$89,3,0)*VLOOKUP('Données projet'!$B$9,Paramètres!$A$1:$I$89,5,0)</f>
        <v>308.17487999999986</v>
      </c>
      <c r="P126" s="14">
        <f t="shared" si="87"/>
        <v>72.887541582684676</v>
      </c>
      <c r="Q126" s="22">
        <f t="shared" si="107"/>
        <v>663.6837175898421</v>
      </c>
      <c r="R126" s="60">
        <f t="shared" si="55"/>
        <v>957.01705092317547</v>
      </c>
      <c r="S126" s="60">
        <f ca="1">AVERAGE(OFFSET($R$3,0,0,'Données projet'!$E$9+1,1))-AVERAGE(OFFSET($H$3,0,0,'Données projet'!$E$9+1,1))</f>
        <v>510.5342913385627</v>
      </c>
      <c r="T126" s="60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4.4337866711430253E-14</v>
      </c>
      <c r="AK126" s="14">
        <f t="shared" si="89"/>
        <v>7.3222115536967035E-13</v>
      </c>
      <c r="AL126" s="22">
        <f t="shared" si="58"/>
        <v>1.3525069634579169E-12</v>
      </c>
      <c r="AM126" s="60">
        <f t="shared" si="59"/>
        <v>293.33333333333468</v>
      </c>
      <c r="AN126" s="60">
        <f ca="1">AVERAGE(OFFSET($AM$3,0,0,'Données projet'!$E$10+1,1))-AVERAGE(OFFSET($H$3,0,0,'Données projet'!$E$10+1,1))</f>
        <v>289.19475369871481</v>
      </c>
      <c r="AO126" s="60">
        <f t="shared" si="90"/>
        <v>283.48738729114024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7.626113074366004E-14</v>
      </c>
      <c r="BF126" s="14">
        <f t="shared" si="91"/>
        <v>1.1823749172251317E-12</v>
      </c>
      <c r="BG126" s="22">
        <f t="shared" si="61"/>
        <v>2.1921244502123119E-12</v>
      </c>
      <c r="BH126" s="60">
        <f t="shared" si="62"/>
        <v>293.33333333333553</v>
      </c>
      <c r="BI126" s="60">
        <f ca="1">AVERAGE(OFFSET($BH$3,0,0,'Données projet'!$E$11+1,1))-AVERAGE(OFFSET($H$3,0,0,'Données projet'!$E$11+1,1))</f>
        <v>243.09463198616982</v>
      </c>
      <c r="BJ126" s="60">
        <f t="shared" si="92"/>
        <v>171.50445439470928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340.59999999999985</v>
      </c>
      <c r="BZ126" s="14">
        <f>BY126*VLOOKUP('Données projet'!$B$12,Paramètres!$A$1:$I$89,3,0)*VLOOKUP('Données projet'!$B$12,Paramètres!$A$1:$I$89,5,0)</f>
        <v>329.42831999999987</v>
      </c>
      <c r="CA126" s="14">
        <f t="shared" si="93"/>
        <v>77.311771364622189</v>
      </c>
      <c r="CB126" s="22">
        <f t="shared" si="64"/>
        <v>708.40565912671673</v>
      </c>
      <c r="CC126" s="60">
        <f t="shared" si="65"/>
        <v>1001.73899246005</v>
      </c>
      <c r="CD126" s="60">
        <f ca="1">AVERAGE(OFFSET($CC$3,0,0,'Données projet'!$E$12+1,1))-AVERAGE(OFFSET($H$3,0,0,'Données projet'!$E$12+1,1))</f>
        <v>542.70639622812973</v>
      </c>
      <c r="CE126" s="60">
        <f t="shared" si="94"/>
        <v>294.45557293177131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projet'!$B$13,Paramètres!$A$1:$I$89,3,0)*VLOOKUP('Données projet'!$B$13,Paramètres!$A$1:$I$89,5,0)</f>
        <v>-2.0395418687257919E-13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329.68364686090933</v>
      </c>
      <c r="CZ126" s="60">
        <f t="shared" si="96"/>
        <v>302.54354650449721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-5.3205440053716299E-14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399.92909819003523</v>
      </c>
      <c r="DU126" s="60">
        <f t="shared" si="98"/>
        <v>163.7053537268381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2.4</v>
      </c>
      <c r="EJ126" s="13">
        <f>IF('Données projet'!$A$192&gt;35,EJ125+EI126-ER125,IF(A126&lt;'Données projet'!$A$192,$EG$205^A126,IF(A126='Données projet'!$A$192,'Données projet'!$B$192,EJ125+EI126-ER125)))</f>
        <v>227.2000000000001</v>
      </c>
      <c r="EK126" s="18">
        <f>EJ126*VLOOKUP('Données projet'!$B$15,Paramètres!$A$1:$I$89,3,0)*VLOOKUP('Données projet'!$B$15,Paramètres!$A$1:$I$89,5,0)</f>
        <v>230.38080000000011</v>
      </c>
      <c r="EL126" s="14">
        <f t="shared" si="99"/>
        <v>56.365011465140029</v>
      </c>
      <c r="EM126" s="22">
        <f t="shared" si="73"/>
        <v>499.41562163511912</v>
      </c>
      <c r="EN126" s="60">
        <f t="shared" si="74"/>
        <v>792.74895496845238</v>
      </c>
      <c r="EO126" s="60">
        <f ca="1">AVERAGE(OFFSET($EN$3,0,0,'Données projet'!$E$15+1,1))-AVERAGE(OFFSET($H$3,0,0,'Données projet'!$E$15+1,1))</f>
        <v>360.49030729679129</v>
      </c>
      <c r="EP126" s="60">
        <f t="shared" si="100"/>
        <v>159.6134369231965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1.7053025658242404E-13</v>
      </c>
      <c r="FF126" s="18">
        <f>FE126*VLOOKUP('Données projet'!$B$16,Paramètres!$A$1:$I$89,3,0)*VLOOKUP('Données projet'!$B$16,Paramètres!$A$1:$I$89,5,0)</f>
        <v>1.4897523215040567E-13</v>
      </c>
      <c r="FG126" s="14">
        <f t="shared" si="101"/>
        <v>2.136562777003313E-12</v>
      </c>
      <c r="FH126" s="22">
        <f t="shared" si="76"/>
        <v>3.9806453659427267E-12</v>
      </c>
      <c r="FI126" s="60">
        <f t="shared" si="77"/>
        <v>293.33333333333729</v>
      </c>
      <c r="FJ126" s="60">
        <f ca="1">AVERAGE(OFFSET($FI$3,0,0,'Données projet'!$E$16+1,1))-AVERAGE(OFFSET($H$3,0,0,'Données projet'!$E$16+1,1))</f>
        <v>274.38315511766132</v>
      </c>
      <c r="FK126" s="60">
        <f t="shared" si="102"/>
        <v>255.96663040027175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-2.8421709430404007E-14</v>
      </c>
      <c r="GA126" s="18">
        <f>FZ126*VLOOKUP('Données projet'!$B$17,Paramètres!$A$1:$I$89,3,0)*VLOOKUP('Données projet'!$B$17,Paramètres!$A$1:$I$89,5,0)</f>
        <v>-2.7046098693972454E-14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302.15505558308411</v>
      </c>
      <c r="GF126" s="60">
        <f t="shared" si="104"/>
        <v>197.15142751137051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344.79999999999984</v>
      </c>
      <c r="O127" s="14">
        <f>N127*VLOOKUP('Données projet'!$B$9,Paramètres!$A$1:$I$89,3,0)*VLOOKUP('Données projet'!$B$9,Paramètres!$A$1:$I$89,5,0)</f>
        <v>311.97503999999986</v>
      </c>
      <c r="P127" s="14">
        <f t="shared" si="87"/>
        <v>73.681144552074599</v>
      </c>
      <c r="Q127" s="22">
        <f t="shared" si="107"/>
        <v>671.68452142819626</v>
      </c>
      <c r="R127" s="60">
        <f t="shared" si="55"/>
        <v>965.01785476152963</v>
      </c>
      <c r="S127" s="60">
        <f ca="1">AVERAGE(OFFSET($R$3,0,0,'Données projet'!$E$9+1,1))-AVERAGE(OFFSET($H$3,0,0,'Données projet'!$E$9+1,1))</f>
        <v>510.5342913385627</v>
      </c>
      <c r="T127" s="60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4.4337866711430253E-14</v>
      </c>
      <c r="AK127" s="14">
        <f t="shared" si="89"/>
        <v>7.3222115536967035E-13</v>
      </c>
      <c r="AL127" s="22">
        <f t="shared" si="58"/>
        <v>1.3525069634579169E-12</v>
      </c>
      <c r="AM127" s="60">
        <f t="shared" si="59"/>
        <v>293.33333333333468</v>
      </c>
      <c r="AN127" s="60">
        <f ca="1">AVERAGE(OFFSET($AM$3,0,0,'Données projet'!$E$10+1,1))-AVERAGE(OFFSET($H$3,0,0,'Données projet'!$E$10+1,1))</f>
        <v>289.19475369871481</v>
      </c>
      <c r="AO127" s="60">
        <f t="shared" si="90"/>
        <v>283.48738729114024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7.626113074366004E-14</v>
      </c>
      <c r="BF127" s="14">
        <f t="shared" si="91"/>
        <v>1.1823749172251317E-12</v>
      </c>
      <c r="BG127" s="22">
        <f t="shared" si="61"/>
        <v>2.1921244502123119E-12</v>
      </c>
      <c r="BH127" s="60">
        <f t="shared" si="62"/>
        <v>293.33333333333553</v>
      </c>
      <c r="BI127" s="60">
        <f ca="1">AVERAGE(OFFSET($BH$3,0,0,'Données projet'!$E$11+1,1))-AVERAGE(OFFSET($H$3,0,0,'Données projet'!$E$11+1,1))</f>
        <v>243.09463198616982</v>
      </c>
      <c r="BJ127" s="60">
        <f t="shared" si="92"/>
        <v>171.50445439470928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344.79999999999984</v>
      </c>
      <c r="BZ127" s="14">
        <f>BY127*VLOOKUP('Données projet'!$B$12,Paramètres!$A$1:$I$89,3,0)*VLOOKUP('Données projet'!$B$12,Paramètres!$A$1:$I$89,5,0)</f>
        <v>333.49055999999985</v>
      </c>
      <c r="CA127" s="14">
        <f t="shared" si="93"/>
        <v>78.153545555265694</v>
      </c>
      <c r="CB127" s="22">
        <f t="shared" si="64"/>
        <v>716.94681717542073</v>
      </c>
      <c r="CC127" s="60">
        <f t="shared" si="65"/>
        <v>1010.2801505087541</v>
      </c>
      <c r="CD127" s="60">
        <f ca="1">AVERAGE(OFFSET($CC$3,0,0,'Données projet'!$E$12+1,1))-AVERAGE(OFFSET($H$3,0,0,'Données projet'!$E$12+1,1))</f>
        <v>542.70639622812973</v>
      </c>
      <c r="CE127" s="60">
        <f t="shared" si="94"/>
        <v>294.45557293177131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projet'!$B$13,Paramètres!$A$1:$I$89,3,0)*VLOOKUP('Données projet'!$B$13,Paramètres!$A$1:$I$89,5,0)</f>
        <v>-2.0395418687257919E-13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329.68364686090933</v>
      </c>
      <c r="CZ127" s="60">
        <f t="shared" si="96"/>
        <v>302.54354650449721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-5.3205440053716299E-14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399.92909819003523</v>
      </c>
      <c r="DU127" s="60">
        <f t="shared" si="98"/>
        <v>163.7053537268381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2.4</v>
      </c>
      <c r="EJ127" s="13">
        <f>IF('Données projet'!$A$192&gt;35,EJ126+EI127-ER126,IF(A127&lt;'Données projet'!$A$192,$EG$205^A127,IF(A127='Données projet'!$A$192,'Données projet'!$B$192,EJ126+EI127-ER126)))</f>
        <v>229.60000000000011</v>
      </c>
      <c r="EK127" s="18">
        <f>EJ127*VLOOKUP('Données projet'!$B$15,Paramètres!$A$1:$I$89,3,0)*VLOOKUP('Données projet'!$B$15,Paramètres!$A$1:$I$89,5,0)</f>
        <v>232.81440000000012</v>
      </c>
      <c r="EL127" s="14">
        <f t="shared" si="99"/>
        <v>56.890789192015156</v>
      </c>
      <c r="EM127" s="22">
        <f t="shared" si="73"/>
        <v>504.56987117609316</v>
      </c>
      <c r="EN127" s="60">
        <f t="shared" si="74"/>
        <v>797.90320450942647</v>
      </c>
      <c r="EO127" s="60">
        <f ca="1">AVERAGE(OFFSET($EN$3,0,0,'Données projet'!$E$15+1,1))-AVERAGE(OFFSET($H$3,0,0,'Données projet'!$E$15+1,1))</f>
        <v>360.49030729679129</v>
      </c>
      <c r="EP127" s="60">
        <f t="shared" si="100"/>
        <v>159.6134369231965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1.7053025658242404E-13</v>
      </c>
      <c r="FF127" s="18">
        <f>FE127*VLOOKUP('Données projet'!$B$16,Paramètres!$A$1:$I$89,3,0)*VLOOKUP('Données projet'!$B$16,Paramètres!$A$1:$I$89,5,0)</f>
        <v>1.4897523215040567E-13</v>
      </c>
      <c r="FG127" s="14">
        <f t="shared" si="101"/>
        <v>2.136562777003313E-12</v>
      </c>
      <c r="FH127" s="22">
        <f t="shared" si="76"/>
        <v>3.9806453659427267E-12</v>
      </c>
      <c r="FI127" s="60">
        <f t="shared" si="77"/>
        <v>293.33333333333729</v>
      </c>
      <c r="FJ127" s="60">
        <f ca="1">AVERAGE(OFFSET($FI$3,0,0,'Données projet'!$E$16+1,1))-AVERAGE(OFFSET($H$3,0,0,'Données projet'!$E$16+1,1))</f>
        <v>274.38315511766132</v>
      </c>
      <c r="FK127" s="60">
        <f t="shared" si="102"/>
        <v>255.96663040027175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-2.8421709430404007E-14</v>
      </c>
      <c r="GA127" s="18">
        <f>FZ127*VLOOKUP('Données projet'!$B$17,Paramètres!$A$1:$I$89,3,0)*VLOOKUP('Données projet'!$B$17,Paramètres!$A$1:$I$89,5,0)</f>
        <v>-2.7046098693972454E-14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302.15505558308411</v>
      </c>
      <c r="GF127" s="60">
        <f t="shared" si="104"/>
        <v>197.15142751137051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348.99999999999983</v>
      </c>
      <c r="O128" s="14">
        <f>N128*VLOOKUP('Données projet'!$B$9,Paramètres!$A$1:$I$89,3,0)*VLOOKUP('Données projet'!$B$9,Paramètres!$A$1:$I$89,5,0)</f>
        <v>315.77519999999981</v>
      </c>
      <c r="P128" s="14">
        <f t="shared" si="87"/>
        <v>74.473623067174003</v>
      </c>
      <c r="Q128" s="22">
        <f t="shared" si="107"/>
        <v>679.68336684199437</v>
      </c>
      <c r="R128" s="60">
        <f t="shared" si="55"/>
        <v>973.01670017532774</v>
      </c>
      <c r="S128" s="60">
        <f ca="1">AVERAGE(OFFSET($R$3,0,0,'Données projet'!$E$9+1,1))-AVERAGE(OFFSET($H$3,0,0,'Données projet'!$E$9+1,1))</f>
        <v>510.5342913385627</v>
      </c>
      <c r="T128" s="60">
        <f t="shared" si="88"/>
        <v>278.21741231699929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4.4337866711430253E-14</v>
      </c>
      <c r="AK128" s="14">
        <f t="shared" si="89"/>
        <v>7.3222115536967035E-13</v>
      </c>
      <c r="AL128" s="22">
        <f t="shared" si="58"/>
        <v>1.3525069634579169E-12</v>
      </c>
      <c r="AM128" s="60">
        <f t="shared" si="59"/>
        <v>293.33333333333468</v>
      </c>
      <c r="AN128" s="60">
        <f ca="1">AVERAGE(OFFSET($AM$3,0,0,'Données projet'!$E$10+1,1))-AVERAGE(OFFSET($H$3,0,0,'Données projet'!$E$10+1,1))</f>
        <v>289.19475369871481</v>
      </c>
      <c r="AO128" s="60">
        <f t="shared" si="90"/>
        <v>283.48738729114024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7.626113074366004E-14</v>
      </c>
      <c r="BF128" s="14">
        <f t="shared" si="91"/>
        <v>1.1823749172251317E-12</v>
      </c>
      <c r="BG128" s="22">
        <f t="shared" si="61"/>
        <v>2.1921244502123119E-12</v>
      </c>
      <c r="BH128" s="60">
        <f t="shared" si="62"/>
        <v>293.33333333333553</v>
      </c>
      <c r="BI128" s="60">
        <f ca="1">AVERAGE(OFFSET($BH$3,0,0,'Données projet'!$E$11+1,1))-AVERAGE(OFFSET($H$3,0,0,'Données projet'!$E$11+1,1))</f>
        <v>243.09463198616982</v>
      </c>
      <c r="BJ128" s="60">
        <f t="shared" si="92"/>
        <v>171.50445439470928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349</v>
      </c>
      <c r="BW128" s="13">
        <f>VLOOKUP(A128,'Données projet'!$A$113:$I$133,9,0)</f>
        <v>4.2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348.99999999999983</v>
      </c>
      <c r="BZ128" s="14">
        <f>BY128*VLOOKUP('Données projet'!$B$12,Paramètres!$A$1:$I$89,3,0)*VLOOKUP('Données projet'!$B$12,Paramètres!$A$1:$I$89,5,0)</f>
        <v>337.55279999999982</v>
      </c>
      <c r="CA128" s="14">
        <f t="shared" si="93"/>
        <v>78.994127037921928</v>
      </c>
      <c r="CB128" s="22">
        <f t="shared" si="64"/>
        <v>725.48589792438042</v>
      </c>
      <c r="CC128" s="60">
        <f t="shared" si="65"/>
        <v>1018.8192312577137</v>
      </c>
      <c r="CD128" s="60">
        <f ca="1">AVERAGE(OFFSET($CC$3,0,0,'Données projet'!$E$12+1,1))-AVERAGE(OFFSET($H$3,0,0,'Données projet'!$E$12+1,1))</f>
        <v>542.70639622812973</v>
      </c>
      <c r="CE128" s="60">
        <f t="shared" si="94"/>
        <v>294.45557293177131</v>
      </c>
      <c r="CF128" s="16">
        <f>IF(ISNA(VLOOKUP(A128,'Données projet'!$A$113:$I$133,3,0)),0,VLOOKUP(A128,'Données projet'!$A$113:$I$133,3,0))</f>
        <v>11</v>
      </c>
      <c r="CG128" s="16">
        <f>IF(ISNA(VLOOKUP(A128,'Données projet'!$A$113:$I$133,4,0)),0,VLOOKUP(A128,'Données projet'!$A$113:$I$133,4,0))</f>
        <v>45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projet'!$B$13,Paramètres!$A$1:$I$89,3,0)*VLOOKUP('Données projet'!$B$13,Paramètres!$A$1:$I$89,5,0)</f>
        <v>-2.0395418687257919E-13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329.68364686090933</v>
      </c>
      <c r="CZ128" s="60">
        <f t="shared" si="96"/>
        <v>302.54354650449721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-5.3205440053716299E-14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399.92909819003523</v>
      </c>
      <c r="DU128" s="60">
        <f t="shared" si="98"/>
        <v>163.7053537268381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232</v>
      </c>
      <c r="EH128" s="13">
        <f>VLOOKUP(A128,'Données projet'!$A$191:$I$211,9,0)</f>
        <v>2.4</v>
      </c>
      <c r="EI128" s="13">
        <f t="array" ref="EI128">INDEX(EH:EH,MIN(IF(ISNUMBER(EH128:EH324),ROW(EH128:EH324),"")))</f>
        <v>2.4</v>
      </c>
      <c r="EJ128" s="13">
        <f>IF('Données projet'!$A$192&gt;35,EJ127+EI128-ER127,IF(A128&lt;'Données projet'!$A$192,$EG$205^A128,IF(A128='Données projet'!$A$192,'Données projet'!$B$192,EJ127+EI128-ER127)))</f>
        <v>232.00000000000011</v>
      </c>
      <c r="EK128" s="18">
        <f>EJ128*VLOOKUP('Données projet'!$B$15,Paramètres!$A$1:$I$89,3,0)*VLOOKUP('Données projet'!$B$15,Paramètres!$A$1:$I$89,5,0)</f>
        <v>235.2480000000001</v>
      </c>
      <c r="EL128" s="14">
        <f t="shared" si="99"/>
        <v>57.41592756883739</v>
      </c>
      <c r="EM128" s="22">
        <f t="shared" si="73"/>
        <v>509.72300718239194</v>
      </c>
      <c r="EN128" s="60">
        <f t="shared" si="74"/>
        <v>803.0563405157252</v>
      </c>
      <c r="EO128" s="60">
        <f ca="1">AVERAGE(OFFSET($EN$3,0,0,'Données projet'!$E$15+1,1))-AVERAGE(OFFSET($H$3,0,0,'Données projet'!$E$15+1,1))</f>
        <v>360.49030729679129</v>
      </c>
      <c r="EP128" s="60">
        <f t="shared" si="100"/>
        <v>159.6134369231965</v>
      </c>
      <c r="EQ128" s="16">
        <f>IF(ISNA(VLOOKUP(A128,'Données projet'!$A$191:$I$211,3,0)),0,VLOOKUP(A128,'Données projet'!$A$191:$I$211,3,0))</f>
        <v>10</v>
      </c>
      <c r="ER128" s="16">
        <f>IF(ISNA(VLOOKUP(A128,'Données projet'!$A$191:$I$211,4,0)),0,VLOOKUP(A128,'Données projet'!$A$191:$I$211,4,0))</f>
        <v>23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1.7053025658242404E-13</v>
      </c>
      <c r="FF128" s="18">
        <f>FE128*VLOOKUP('Données projet'!$B$16,Paramètres!$A$1:$I$89,3,0)*VLOOKUP('Données projet'!$B$16,Paramètres!$A$1:$I$89,5,0)</f>
        <v>1.4897523215040567E-13</v>
      </c>
      <c r="FG128" s="14">
        <f t="shared" si="101"/>
        <v>2.136562777003313E-12</v>
      </c>
      <c r="FH128" s="22">
        <f t="shared" si="76"/>
        <v>3.9806453659427267E-12</v>
      </c>
      <c r="FI128" s="60">
        <f t="shared" si="77"/>
        <v>293.33333333333729</v>
      </c>
      <c r="FJ128" s="60">
        <f ca="1">AVERAGE(OFFSET($FI$3,0,0,'Données projet'!$E$16+1,1))-AVERAGE(OFFSET($H$3,0,0,'Données projet'!$E$16+1,1))</f>
        <v>274.38315511766132</v>
      </c>
      <c r="FK128" s="60">
        <f t="shared" si="102"/>
        <v>255.96663040027175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-2.8421709430404007E-14</v>
      </c>
      <c r="GA128" s="18">
        <f>FZ128*VLOOKUP('Données projet'!$B$17,Paramètres!$A$1:$I$89,3,0)*VLOOKUP('Données projet'!$B$17,Paramètres!$A$1:$I$89,5,0)</f>
        <v>-2.7046098693972454E-14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302.15505558308411</v>
      </c>
      <c r="GF128" s="60">
        <f t="shared" si="104"/>
        <v>197.15142751137051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IF('Données projet'!$A$36&gt;35,N128+M129-V128,IF(A129&lt;'Données projet'!$A$36,$K$205^A129,IF(A129='Données projet'!$A$36,'Données projet'!$B$36,N128+M129-V128)))</f>
        <v>307.99999999999983</v>
      </c>
      <c r="O129" s="14">
        <f>N129*VLOOKUP('Données projet'!$B$9,Paramètres!$A$1:$I$89,3,0)*VLOOKUP('Données projet'!$B$9,Paramètres!$A$1:$I$89,5,0)</f>
        <v>278.67839999999984</v>
      </c>
      <c r="P129" s="14">
        <f t="shared" si="87"/>
        <v>66.687639951856738</v>
      </c>
      <c r="Q129" s="22">
        <f t="shared" si="107"/>
        <v>601.51251958281682</v>
      </c>
      <c r="R129" s="60">
        <f t="shared" si="55"/>
        <v>894.84585291615008</v>
      </c>
      <c r="S129" s="60">
        <f ca="1">AVERAGE(OFFSET($R$3,0,0,'Données projet'!$E$9+1,1))-AVERAGE(OFFSET($H$3,0,0,'Données projet'!$E$9+1,1))</f>
        <v>510.5342913385627</v>
      </c>
      <c r="T129" s="60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4.4337866711430253E-14</v>
      </c>
      <c r="AK129" s="14">
        <f t="shared" si="89"/>
        <v>7.3222115536967035E-13</v>
      </c>
      <c r="AL129" s="22">
        <f t="shared" si="58"/>
        <v>1.3525069634579169E-12</v>
      </c>
      <c r="AM129" s="60">
        <f t="shared" si="59"/>
        <v>293.33333333333468</v>
      </c>
      <c r="AN129" s="60">
        <f ca="1">AVERAGE(OFFSET($AM$3,0,0,'Données projet'!$E$10+1,1))-AVERAGE(OFFSET($H$3,0,0,'Données projet'!$E$10+1,1))</f>
        <v>289.19475369871481</v>
      </c>
      <c r="AO129" s="60">
        <f t="shared" si="90"/>
        <v>283.48738729114024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7.626113074366004E-14</v>
      </c>
      <c r="BF129" s="14">
        <f t="shared" si="91"/>
        <v>1.1823749172251317E-12</v>
      </c>
      <c r="BG129" s="22">
        <f t="shared" si="61"/>
        <v>2.1921244502123119E-12</v>
      </c>
      <c r="BH129" s="60">
        <f t="shared" si="62"/>
        <v>293.33333333333553</v>
      </c>
      <c r="BI129" s="60">
        <f ca="1">AVERAGE(OFFSET($BH$3,0,0,'Données projet'!$E$11+1,1))-AVERAGE(OFFSET($H$3,0,0,'Données projet'!$E$11+1,1))</f>
        <v>243.09463198616982</v>
      </c>
      <c r="BJ129" s="60">
        <f t="shared" si="92"/>
        <v>171.50445439470928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</v>
      </c>
      <c r="BY129" s="13">
        <f>IF('Données projet'!$A$114&gt;35,BY128+BX129-CG128,IF(A129&lt;'Données projet'!$A$114,$BV$205^A129,IF(A129='Données projet'!$A$114,'Données projet'!$B$114,BY128+BX129-CG128)))</f>
        <v>307.99999999999983</v>
      </c>
      <c r="BZ129" s="14">
        <f>BY129*VLOOKUP('Données projet'!$B$12,Paramètres!$A$1:$I$89,3,0)*VLOOKUP('Données projet'!$B$12,Paramètres!$A$1:$I$89,5,0)</f>
        <v>297.89759999999984</v>
      </c>
      <c r="CA129" s="14">
        <f t="shared" si="93"/>
        <v>70.735539446826479</v>
      </c>
      <c r="CB129" s="22">
        <f t="shared" si="64"/>
        <v>642.03605120322243</v>
      </c>
      <c r="CC129" s="60">
        <f t="shared" si="65"/>
        <v>935.3693845365558</v>
      </c>
      <c r="CD129" s="60">
        <f ca="1">AVERAGE(OFFSET($CC$3,0,0,'Données projet'!$E$12+1,1))-AVERAGE(OFFSET($H$3,0,0,'Données projet'!$E$12+1,1))</f>
        <v>542.70639622812973</v>
      </c>
      <c r="CE129" s="60">
        <f t="shared" si="94"/>
        <v>294.45557293177131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projet'!$B$13,Paramètres!$A$1:$I$89,3,0)*VLOOKUP('Données projet'!$B$13,Paramètres!$A$1:$I$89,5,0)</f>
        <v>-2.0395418687257919E-13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329.68364686090933</v>
      </c>
      <c r="CZ129" s="60">
        <f t="shared" si="96"/>
        <v>302.54354650449721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-5.3205440053716299E-14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399.92909819003523</v>
      </c>
      <c r="DU129" s="60">
        <f t="shared" si="98"/>
        <v>163.7053537268381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2</v>
      </c>
      <c r="EJ129" s="13">
        <f>IF('Données projet'!$A$192&gt;35,EJ128+EI129-ER128,IF(A129&lt;'Données projet'!$A$192,$EG$205^A129,IF(A129='Données projet'!$A$192,'Données projet'!$B$192,EJ128+EI129-ER128)))</f>
        <v>211.00000000000011</v>
      </c>
      <c r="EK129" s="18">
        <f>EJ129*VLOOKUP('Données projet'!$B$15,Paramètres!$A$1:$I$89,3,0)*VLOOKUP('Données projet'!$B$15,Paramètres!$A$1:$I$89,5,0)</f>
        <v>213.95400000000015</v>
      </c>
      <c r="EL129" s="14">
        <f t="shared" si="99"/>
        <v>52.798693904379164</v>
      </c>
      <c r="EM129" s="22">
        <f t="shared" si="73"/>
        <v>464.59427521679396</v>
      </c>
      <c r="EN129" s="60">
        <f t="shared" si="74"/>
        <v>757.92760855012727</v>
      </c>
      <c r="EO129" s="60">
        <f ca="1">AVERAGE(OFFSET($EN$3,0,0,'Données projet'!$E$15+1,1))-AVERAGE(OFFSET($H$3,0,0,'Données projet'!$E$15+1,1))</f>
        <v>360.49030729679129</v>
      </c>
      <c r="EP129" s="60">
        <f t="shared" si="100"/>
        <v>159.6134369231965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1.7053025658242404E-13</v>
      </c>
      <c r="FF129" s="18">
        <f>FE129*VLOOKUP('Données projet'!$B$16,Paramètres!$A$1:$I$89,3,0)*VLOOKUP('Données projet'!$B$16,Paramètres!$A$1:$I$89,5,0)</f>
        <v>1.4897523215040567E-13</v>
      </c>
      <c r="FG129" s="14">
        <f t="shared" si="101"/>
        <v>2.136562777003313E-12</v>
      </c>
      <c r="FH129" s="22">
        <f t="shared" si="76"/>
        <v>3.9806453659427267E-12</v>
      </c>
      <c r="FI129" s="60">
        <f t="shared" si="77"/>
        <v>293.33333333333729</v>
      </c>
      <c r="FJ129" s="60">
        <f ca="1">AVERAGE(OFFSET($FI$3,0,0,'Données projet'!$E$16+1,1))-AVERAGE(OFFSET($H$3,0,0,'Données projet'!$E$16+1,1))</f>
        <v>274.38315511766132</v>
      </c>
      <c r="FK129" s="60">
        <f t="shared" si="102"/>
        <v>255.96663040027175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-2.8421709430404007E-14</v>
      </c>
      <c r="GA129" s="18">
        <f>FZ129*VLOOKUP('Données projet'!$B$17,Paramètres!$A$1:$I$89,3,0)*VLOOKUP('Données projet'!$B$17,Paramètres!$A$1:$I$89,5,0)</f>
        <v>-2.7046098693972454E-14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302.15505558308411</v>
      </c>
      <c r="GF129" s="60">
        <f t="shared" si="104"/>
        <v>197.15142751137051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IF('Données projet'!$A$36&gt;35,N129+M130-V129,IF(A130&lt;'Données projet'!$A$36,$K$205^A130,IF(A130='Données projet'!$A$36,'Données projet'!$B$36,N129+M130-V129)))</f>
        <v>311.99999999999983</v>
      </c>
      <c r="O130" s="14">
        <f>N130*VLOOKUP('Données projet'!$B$9,Paramètres!$A$1:$I$89,3,0)*VLOOKUP('Données projet'!$B$9,Paramètres!$A$1:$I$89,5,0)</f>
        <v>282.29759999999982</v>
      </c>
      <c r="P130" s="14">
        <f t="shared" si="87"/>
        <v>67.452326629470107</v>
      </c>
      <c r="Q130" s="22">
        <f t="shared" si="107"/>
        <v>609.1477888796602</v>
      </c>
      <c r="R130" s="60">
        <f t="shared" si="55"/>
        <v>902.48112221299357</v>
      </c>
      <c r="S130" s="60">
        <f ca="1">AVERAGE(OFFSET($R$3,0,0,'Données projet'!$E$9+1,1))-AVERAGE(OFFSET($H$3,0,0,'Données projet'!$E$9+1,1))</f>
        <v>510.5342913385627</v>
      </c>
      <c r="T130" s="60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4.4337866711430253E-14</v>
      </c>
      <c r="AK130" s="14">
        <f t="shared" si="89"/>
        <v>7.3222115536967035E-13</v>
      </c>
      <c r="AL130" s="22">
        <f t="shared" si="58"/>
        <v>1.3525069634579169E-12</v>
      </c>
      <c r="AM130" s="60">
        <f t="shared" si="59"/>
        <v>293.33333333333468</v>
      </c>
      <c r="AN130" s="60">
        <f ca="1">AVERAGE(OFFSET($AM$3,0,0,'Données projet'!$E$10+1,1))-AVERAGE(OFFSET($H$3,0,0,'Données projet'!$E$10+1,1))</f>
        <v>289.19475369871481</v>
      </c>
      <c r="AO130" s="60">
        <f t="shared" si="90"/>
        <v>283.48738729114024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7.626113074366004E-14</v>
      </c>
      <c r="BF130" s="14">
        <f t="shared" si="91"/>
        <v>1.1823749172251317E-12</v>
      </c>
      <c r="BG130" s="22">
        <f t="shared" si="61"/>
        <v>2.1921244502123119E-12</v>
      </c>
      <c r="BH130" s="60">
        <f t="shared" si="62"/>
        <v>293.33333333333553</v>
      </c>
      <c r="BI130" s="60">
        <f ca="1">AVERAGE(OFFSET($BH$3,0,0,'Données projet'!$E$11+1,1))-AVERAGE(OFFSET($H$3,0,0,'Données projet'!$E$11+1,1))</f>
        <v>243.09463198616982</v>
      </c>
      <c r="BJ130" s="60">
        <f t="shared" si="92"/>
        <v>171.50445439470928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</v>
      </c>
      <c r="BY130" s="13">
        <f>IF('Données projet'!$A$114&gt;35,BY129+BX130-CG129,IF(A130&lt;'Données projet'!$A$114,$BV$205^A130,IF(A130='Données projet'!$A$114,'Données projet'!$B$114,BY129+BX130-CG129)))</f>
        <v>311.99999999999983</v>
      </c>
      <c r="BZ130" s="14">
        <f>BY130*VLOOKUP('Données projet'!$B$12,Paramètres!$A$1:$I$89,3,0)*VLOOKUP('Données projet'!$B$12,Paramètres!$A$1:$I$89,5,0)</f>
        <v>301.76639999999981</v>
      </c>
      <c r="CA130" s="14">
        <f t="shared" si="93"/>
        <v>71.546642144235292</v>
      </c>
      <c r="CB130" s="22">
        <f t="shared" si="64"/>
        <v>650.18688173454279</v>
      </c>
      <c r="CC130" s="60">
        <f t="shared" si="65"/>
        <v>943.52021506787605</v>
      </c>
      <c r="CD130" s="60">
        <f ca="1">AVERAGE(OFFSET($CC$3,0,0,'Données projet'!$E$12+1,1))-AVERAGE(OFFSET($H$3,0,0,'Données projet'!$E$12+1,1))</f>
        <v>542.70639622812973</v>
      </c>
      <c r="CE130" s="60">
        <f t="shared" si="94"/>
        <v>294.45557293177131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projet'!$B$13,Paramètres!$A$1:$I$89,3,0)*VLOOKUP('Données projet'!$B$13,Paramètres!$A$1:$I$89,5,0)</f>
        <v>-2.0395418687257919E-13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329.68364686090933</v>
      </c>
      <c r="CZ130" s="60">
        <f t="shared" si="96"/>
        <v>302.54354650449721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-5.3205440053716299E-14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399.92909819003523</v>
      </c>
      <c r="DU130" s="60">
        <f t="shared" si="98"/>
        <v>163.7053537268381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2</v>
      </c>
      <c r="EJ130" s="13">
        <f>IF('Données projet'!$A$192&gt;35,EJ129+EI130-ER129,IF(A130&lt;'Données projet'!$A$192,$EG$205^A130,IF(A130='Données projet'!$A$192,'Données projet'!$B$192,EJ129+EI130-ER129)))</f>
        <v>213.00000000000011</v>
      </c>
      <c r="EK130" s="18">
        <f>EJ130*VLOOKUP('Données projet'!$B$15,Paramètres!$A$1:$I$89,3,0)*VLOOKUP('Données projet'!$B$15,Paramètres!$A$1:$I$89,5,0)</f>
        <v>215.98200000000011</v>
      </c>
      <c r="EL130" s="14">
        <f t="shared" si="99"/>
        <v>53.240658641505036</v>
      </c>
      <c r="EM130" s="22">
        <f t="shared" si="73"/>
        <v>468.89613046728817</v>
      </c>
      <c r="EN130" s="60">
        <f t="shared" si="74"/>
        <v>762.22946380062149</v>
      </c>
      <c r="EO130" s="60">
        <f ca="1">AVERAGE(OFFSET($EN$3,0,0,'Données projet'!$E$15+1,1))-AVERAGE(OFFSET($H$3,0,0,'Données projet'!$E$15+1,1))</f>
        <v>360.49030729679129</v>
      </c>
      <c r="EP130" s="60">
        <f t="shared" si="100"/>
        <v>159.6134369231965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1.7053025658242404E-13</v>
      </c>
      <c r="FF130" s="18">
        <f>FE130*VLOOKUP('Données projet'!$B$16,Paramètres!$A$1:$I$89,3,0)*VLOOKUP('Données projet'!$B$16,Paramètres!$A$1:$I$89,5,0)</f>
        <v>1.4897523215040567E-13</v>
      </c>
      <c r="FG130" s="14">
        <f t="shared" si="101"/>
        <v>2.136562777003313E-12</v>
      </c>
      <c r="FH130" s="22">
        <f t="shared" si="76"/>
        <v>3.9806453659427267E-12</v>
      </c>
      <c r="FI130" s="60">
        <f t="shared" si="77"/>
        <v>293.33333333333729</v>
      </c>
      <c r="FJ130" s="60">
        <f ca="1">AVERAGE(OFFSET($FI$3,0,0,'Données projet'!$E$16+1,1))-AVERAGE(OFFSET($H$3,0,0,'Données projet'!$E$16+1,1))</f>
        <v>274.38315511766132</v>
      </c>
      <c r="FK130" s="60">
        <f t="shared" si="102"/>
        <v>255.96663040027175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-2.8421709430404007E-14</v>
      </c>
      <c r="GA130" s="18">
        <f>FZ130*VLOOKUP('Données projet'!$B$17,Paramètres!$A$1:$I$89,3,0)*VLOOKUP('Données projet'!$B$17,Paramètres!$A$1:$I$89,5,0)</f>
        <v>-2.7046098693972454E-14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302.15505558308411</v>
      </c>
      <c r="GF130" s="60">
        <f t="shared" si="104"/>
        <v>197.15142751137051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IF('Données projet'!$A$36&gt;35,N130+M131-V130,IF(A131&lt;'Données projet'!$A$36,$K$205^A131,IF(A131='Données projet'!$A$36,'Données projet'!$B$36,N130+M131-V130)))</f>
        <v>315.99999999999983</v>
      </c>
      <c r="O131" s="14">
        <f>N131*VLOOKUP('Données projet'!$B$9,Paramètres!$A$1:$I$89,3,0)*VLOOKUP('Données projet'!$B$9,Paramètres!$A$1:$I$89,5,0)</f>
        <v>285.91679999999985</v>
      </c>
      <c r="P131" s="14">
        <f t="shared" si="87"/>
        <v>68.215872977287475</v>
      </c>
      <c r="Q131" s="22">
        <f t="shared" ref="Q131:Q153" si="108">(O131+P131)*0.475*44/12</f>
        <v>616.78107210210862</v>
      </c>
      <c r="R131" s="60">
        <f t="shared" ref="R131:R194" si="109">Q131+(I131+J131)*44/12</f>
        <v>910.11440543544199</v>
      </c>
      <c r="S131" s="60">
        <f ca="1">AVERAGE(OFFSET($R$3,0,0,'Données projet'!$E$9+1,1))-AVERAGE(OFFSET($H$3,0,0,'Données projet'!$E$9+1,1))</f>
        <v>510.5342913385627</v>
      </c>
      <c r="T131" s="60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4.4337866711430253E-14</v>
      </c>
      <c r="AK131" s="14">
        <f t="shared" si="89"/>
        <v>7.3222115536967035E-13</v>
      </c>
      <c r="AL131" s="22">
        <f t="shared" si="58"/>
        <v>1.3525069634579169E-12</v>
      </c>
      <c r="AM131" s="60">
        <f t="shared" si="59"/>
        <v>293.33333333333468</v>
      </c>
      <c r="AN131" s="60">
        <f ca="1">AVERAGE(OFFSET($AM$3,0,0,'Données projet'!$E$10+1,1))-AVERAGE(OFFSET($H$3,0,0,'Données projet'!$E$10+1,1))</f>
        <v>289.19475369871481</v>
      </c>
      <c r="AO131" s="60">
        <f t="shared" si="90"/>
        <v>283.48738729114024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7.626113074366004E-14</v>
      </c>
      <c r="BF131" s="14">
        <f t="shared" si="91"/>
        <v>1.1823749172251317E-12</v>
      </c>
      <c r="BG131" s="22">
        <f t="shared" si="61"/>
        <v>2.1921244502123119E-12</v>
      </c>
      <c r="BH131" s="60">
        <f t="shared" si="62"/>
        <v>293.33333333333553</v>
      </c>
      <c r="BI131" s="60">
        <f ca="1">AVERAGE(OFFSET($BH$3,0,0,'Données projet'!$E$11+1,1))-AVERAGE(OFFSET($H$3,0,0,'Données projet'!$E$11+1,1))</f>
        <v>243.09463198616982</v>
      </c>
      <c r="BJ131" s="60">
        <f t="shared" si="92"/>
        <v>171.50445439470928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</v>
      </c>
      <c r="BY131" s="13">
        <f>IF('Données projet'!$A$114&gt;35,BY130+BX131-CG130,IF(A131&lt;'Données projet'!$A$114,$BV$205^A131,IF(A131='Données projet'!$A$114,'Données projet'!$B$114,BY130+BX131-CG130)))</f>
        <v>315.99999999999983</v>
      </c>
      <c r="BZ131" s="14">
        <f>BY131*VLOOKUP('Données projet'!$B$12,Paramètres!$A$1:$I$89,3,0)*VLOOKUP('Données projet'!$B$12,Paramètres!$A$1:$I$89,5,0)</f>
        <v>305.63519999999988</v>
      </c>
      <c r="CA131" s="14">
        <f t="shared" si="93"/>
        <v>72.356535294517812</v>
      </c>
      <c r="CB131" s="22">
        <f t="shared" si="64"/>
        <v>658.33560563795163</v>
      </c>
      <c r="CC131" s="60">
        <f t="shared" si="65"/>
        <v>951.66893897128489</v>
      </c>
      <c r="CD131" s="60">
        <f ca="1">AVERAGE(OFFSET($CC$3,0,0,'Données projet'!$E$12+1,1))-AVERAGE(OFFSET($H$3,0,0,'Données projet'!$E$12+1,1))</f>
        <v>542.70639622812973</v>
      </c>
      <c r="CE131" s="60">
        <f t="shared" si="94"/>
        <v>294.45557293177131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projet'!$B$13,Paramètres!$A$1:$I$89,3,0)*VLOOKUP('Données projet'!$B$13,Paramètres!$A$1:$I$89,5,0)</f>
        <v>-2.0395418687257919E-13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329.68364686090933</v>
      </c>
      <c r="CZ131" s="60">
        <f t="shared" si="96"/>
        <v>302.54354650449721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-5.3205440053716299E-14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399.92909819003523</v>
      </c>
      <c r="DU131" s="60">
        <f t="shared" si="98"/>
        <v>163.7053537268381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2</v>
      </c>
      <c r="EJ131" s="13">
        <f>IF('Données projet'!$A$192&gt;35,EJ130+EI131-ER130,IF(A131&lt;'Données projet'!$A$192,$EG$205^A131,IF(A131='Données projet'!$A$192,'Données projet'!$B$192,EJ130+EI131-ER130)))</f>
        <v>215.00000000000011</v>
      </c>
      <c r="EK131" s="18">
        <f>EJ131*VLOOKUP('Données projet'!$B$15,Paramètres!$A$1:$I$89,3,0)*VLOOKUP('Données projet'!$B$15,Paramètres!$A$1:$I$89,5,0)</f>
        <v>218.01000000000013</v>
      </c>
      <c r="EL131" s="14">
        <f t="shared" si="99"/>
        <v>53.682140586224406</v>
      </c>
      <c r="EM131" s="22">
        <f t="shared" si="73"/>
        <v>473.19714485434105</v>
      </c>
      <c r="EN131" s="60">
        <f t="shared" si="74"/>
        <v>766.53047818767436</v>
      </c>
      <c r="EO131" s="60">
        <f ca="1">AVERAGE(OFFSET($EN$3,0,0,'Données projet'!$E$15+1,1))-AVERAGE(OFFSET($H$3,0,0,'Données projet'!$E$15+1,1))</f>
        <v>360.49030729679129</v>
      </c>
      <c r="EP131" s="60">
        <f t="shared" si="100"/>
        <v>159.6134369231965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1.7053025658242404E-13</v>
      </c>
      <c r="FF131" s="18">
        <f>FE131*VLOOKUP('Données projet'!$B$16,Paramètres!$A$1:$I$89,3,0)*VLOOKUP('Données projet'!$B$16,Paramètres!$A$1:$I$89,5,0)</f>
        <v>1.4897523215040567E-13</v>
      </c>
      <c r="FG131" s="14">
        <f t="shared" si="101"/>
        <v>2.136562777003313E-12</v>
      </c>
      <c r="FH131" s="22">
        <f t="shared" si="76"/>
        <v>3.9806453659427267E-12</v>
      </c>
      <c r="FI131" s="60">
        <f t="shared" si="77"/>
        <v>293.33333333333729</v>
      </c>
      <c r="FJ131" s="60">
        <f ca="1">AVERAGE(OFFSET($FI$3,0,0,'Données projet'!$E$16+1,1))-AVERAGE(OFFSET($H$3,0,0,'Données projet'!$E$16+1,1))</f>
        <v>274.38315511766132</v>
      </c>
      <c r="FK131" s="60">
        <f t="shared" si="102"/>
        <v>255.96663040027175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-2.8421709430404007E-14</v>
      </c>
      <c r="GA131" s="18">
        <f>FZ131*VLOOKUP('Données projet'!$B$17,Paramètres!$A$1:$I$89,3,0)*VLOOKUP('Données projet'!$B$17,Paramètres!$A$1:$I$89,5,0)</f>
        <v>-2.7046098693972454E-14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302.15505558308411</v>
      </c>
      <c r="GF131" s="60">
        <f t="shared" si="104"/>
        <v>197.15142751137051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IF('Données projet'!$A$36&gt;35,N131+M132-V131,IF(A132&lt;'Données projet'!$A$36,$K$205^A132,IF(A132='Données projet'!$A$36,'Données projet'!$B$36,N131+M132-V131)))</f>
        <v>319.99999999999983</v>
      </c>
      <c r="O132" s="14">
        <f>N132*VLOOKUP('Données projet'!$B$9,Paramètres!$A$1:$I$89,3,0)*VLOOKUP('Données projet'!$B$9,Paramètres!$A$1:$I$89,5,0)</f>
        <v>289.53599999999983</v>
      </c>
      <c r="P132" s="14">
        <f t="shared" si="87"/>
        <v>68.97829509904436</v>
      </c>
      <c r="Q132" s="22">
        <f t="shared" si="108"/>
        <v>624.41239729750191</v>
      </c>
      <c r="R132" s="60">
        <f t="shared" si="109"/>
        <v>917.74573063083517</v>
      </c>
      <c r="S132" s="60">
        <f ca="1">AVERAGE(OFFSET($R$3,0,0,'Données projet'!$E$9+1,1))-AVERAGE(OFFSET($H$3,0,0,'Données projet'!$E$9+1,1))</f>
        <v>510.5342913385627</v>
      </c>
      <c r="T132" s="60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4.4337866711430253E-14</v>
      </c>
      <c r="AK132" s="14">
        <f t="shared" si="89"/>
        <v>7.3222115536967035E-13</v>
      </c>
      <c r="AL132" s="22">
        <f t="shared" ref="AL132:AL153" si="112">(AJ132+AK132)*0.475*44/12</f>
        <v>1.3525069634579169E-12</v>
      </c>
      <c r="AM132" s="60">
        <f t="shared" ref="AM132:AM195" si="113">AL132+(AD132+AE132)*44/12</f>
        <v>293.33333333333468</v>
      </c>
      <c r="AN132" s="60">
        <f ca="1">AVERAGE(OFFSET($AM$3,0,0,'Données projet'!$E$10+1,1))-AVERAGE(OFFSET($H$3,0,0,'Données projet'!$E$10+1,1))</f>
        <v>289.19475369871481</v>
      </c>
      <c r="AO132" s="60">
        <f t="shared" si="90"/>
        <v>283.48738729114024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7.626113074366004E-14</v>
      </c>
      <c r="BF132" s="14">
        <f t="shared" si="91"/>
        <v>1.1823749172251317E-12</v>
      </c>
      <c r="BG132" s="22">
        <f t="shared" ref="BG132:BG153" si="115">(BE132+BF132)*0.475*44/12</f>
        <v>2.1921244502123119E-12</v>
      </c>
      <c r="BH132" s="60">
        <f t="shared" ref="BH132:BH195" si="116">BG132+(AY132+AZ132)*44/12</f>
        <v>293.33333333333553</v>
      </c>
      <c r="BI132" s="60">
        <f ca="1">AVERAGE(OFFSET($BH$3,0,0,'Données projet'!$E$11+1,1))-AVERAGE(OFFSET($H$3,0,0,'Données projet'!$E$11+1,1))</f>
        <v>243.09463198616982</v>
      </c>
      <c r="BJ132" s="60">
        <f t="shared" si="92"/>
        <v>171.50445439470928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</v>
      </c>
      <c r="BY132" s="13">
        <f>IF('Données projet'!$A$114&gt;35,BY131+BX132-CG131,IF(A132&lt;'Données projet'!$A$114,$BV$205^A132,IF(A132='Données projet'!$A$114,'Données projet'!$B$114,BY131+BX132-CG131)))</f>
        <v>319.99999999999983</v>
      </c>
      <c r="BZ132" s="14">
        <f>BY132*VLOOKUP('Données projet'!$B$12,Paramètres!$A$1:$I$89,3,0)*VLOOKUP('Données projet'!$B$12,Paramètres!$A$1:$I$89,5,0)</f>
        <v>309.50399999999985</v>
      </c>
      <c r="CA132" s="14">
        <f t="shared" si="93"/>
        <v>73.165235978896504</v>
      </c>
      <c r="CB132" s="22">
        <f t="shared" ref="CB132:CB153" si="118">(BZ132+CA132)*0.475*44/12</f>
        <v>666.48225266324448</v>
      </c>
      <c r="CC132" s="60">
        <f t="shared" ref="CC132:CC195" si="119">CB132+(BT132+BU132)*44/12</f>
        <v>959.81558599657774</v>
      </c>
      <c r="CD132" s="60">
        <f ca="1">AVERAGE(OFFSET($CC$3,0,0,'Données projet'!$E$12+1,1))-AVERAGE(OFFSET($H$3,0,0,'Données projet'!$E$12+1,1))</f>
        <v>542.70639622812973</v>
      </c>
      <c r="CE132" s="60">
        <f t="shared" si="94"/>
        <v>294.45557293177131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projet'!$B$13,Paramètres!$A$1:$I$89,3,0)*VLOOKUP('Données projet'!$B$13,Paramètres!$A$1:$I$89,5,0)</f>
        <v>-2.0395418687257919E-13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329.68364686090933</v>
      </c>
      <c r="CZ132" s="60">
        <f t="shared" si="96"/>
        <v>302.54354650449721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-5.3205440053716299E-14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399.92909819003523</v>
      </c>
      <c r="DU132" s="60">
        <f t="shared" si="98"/>
        <v>163.7053537268381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2</v>
      </c>
      <c r="EJ132" s="13">
        <f>IF('Données projet'!$A$192&gt;35,EJ131+EI132-ER131,IF(A132&lt;'Données projet'!$A$192,$EG$205^A132,IF(A132='Données projet'!$A$192,'Données projet'!$B$192,EJ131+EI132-ER131)))</f>
        <v>217.00000000000011</v>
      </c>
      <c r="EK132" s="18">
        <f>EJ132*VLOOKUP('Données projet'!$B$15,Paramètres!$A$1:$I$89,3,0)*VLOOKUP('Données projet'!$B$15,Paramètres!$A$1:$I$89,5,0)</f>
        <v>220.03800000000012</v>
      </c>
      <c r="EL132" s="14">
        <f t="shared" si="99"/>
        <v>54.123144749824128</v>
      </c>
      <c r="EM132" s="22">
        <f t="shared" ref="EM132:EM153" si="127">(EK132+EL132)*0.475*44/12</f>
        <v>477.4973271059439</v>
      </c>
      <c r="EN132" s="60">
        <f t="shared" ref="EN132:EN195" si="128">EM132+(EE132+EF132)*44/12</f>
        <v>770.83066043927715</v>
      </c>
      <c r="EO132" s="60">
        <f ca="1">AVERAGE(OFFSET($EN$3,0,0,'Données projet'!$E$15+1,1))-AVERAGE(OFFSET($H$3,0,0,'Données projet'!$E$15+1,1))</f>
        <v>360.49030729679129</v>
      </c>
      <c r="EP132" s="60">
        <f t="shared" si="100"/>
        <v>159.6134369231965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1.7053025658242404E-13</v>
      </c>
      <c r="FF132" s="18">
        <f>FE132*VLOOKUP('Données projet'!$B$16,Paramètres!$A$1:$I$89,3,0)*VLOOKUP('Données projet'!$B$16,Paramètres!$A$1:$I$89,5,0)</f>
        <v>1.4897523215040567E-13</v>
      </c>
      <c r="FG132" s="14">
        <f t="shared" si="101"/>
        <v>2.136562777003313E-12</v>
      </c>
      <c r="FH132" s="22">
        <f t="shared" ref="FH132:FH153" si="130">(FF132+FG132)*0.475*44/12</f>
        <v>3.9806453659427267E-12</v>
      </c>
      <c r="FI132" s="60">
        <f t="shared" ref="FI132:FI195" si="131">FH132+(EZ132+FA132)*44/12</f>
        <v>293.33333333333729</v>
      </c>
      <c r="FJ132" s="60">
        <f ca="1">AVERAGE(OFFSET($FI$3,0,0,'Données projet'!$E$16+1,1))-AVERAGE(OFFSET($H$3,0,0,'Données projet'!$E$16+1,1))</f>
        <v>274.38315511766132</v>
      </c>
      <c r="FK132" s="60">
        <f t="shared" si="102"/>
        <v>255.96663040027175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-2.8421709430404007E-14</v>
      </c>
      <c r="GA132" s="18">
        <f>FZ132*VLOOKUP('Données projet'!$B$17,Paramètres!$A$1:$I$89,3,0)*VLOOKUP('Données projet'!$B$17,Paramètres!$A$1:$I$89,5,0)</f>
        <v>-2.7046098693972454E-14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302.15505558308411</v>
      </c>
      <c r="GF132" s="60">
        <f t="shared" si="104"/>
        <v>197.15142751137051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IF('Données projet'!$A$36&gt;35,N132+M133-V132,IF(A133&lt;'Données projet'!$A$36,$K$205^A133,IF(A133='Données projet'!$A$36,'Données projet'!$B$36,N132+M133-V132)))</f>
        <v>323.99999999999983</v>
      </c>
      <c r="O133" s="14">
        <f>N133*VLOOKUP('Données projet'!$B$9,Paramètres!$A$1:$I$89,3,0)*VLOOKUP('Données projet'!$B$9,Paramètres!$A$1:$I$89,5,0)</f>
        <v>293.15519999999987</v>
      </c>
      <c r="P133" s="14">
        <f t="shared" ref="P133:P196" si="141">EXP(-1.0587+0.8836*LN(O133)+0.284)</f>
        <v>69.739608672728551</v>
      </c>
      <c r="Q133" s="22">
        <f t="shared" si="108"/>
        <v>632.0417917716685</v>
      </c>
      <c r="R133" s="60">
        <f t="shared" si="109"/>
        <v>925.37512510500187</v>
      </c>
      <c r="S133" s="60">
        <f ca="1">AVERAGE(OFFSET($R$3,0,0,'Données projet'!$E$9+1,1))-AVERAGE(OFFSET($H$3,0,0,'Données projet'!$E$9+1,1))</f>
        <v>510.5342913385627</v>
      </c>
      <c r="T133" s="60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4.4337866711430253E-14</v>
      </c>
      <c r="AK133" s="14">
        <f t="shared" ref="AK133:AK153" si="143">EXP(-1.0587+0.8836*LN(AJ133)+0.284)</f>
        <v>7.3222115536967035E-13</v>
      </c>
      <c r="AL133" s="22">
        <f t="shared" si="112"/>
        <v>1.3525069634579169E-12</v>
      </c>
      <c r="AM133" s="60">
        <f t="shared" si="113"/>
        <v>293.33333333333468</v>
      </c>
      <c r="AN133" s="60">
        <f ca="1">AVERAGE(OFFSET($AM$3,0,0,'Données projet'!$E$10+1,1))-AVERAGE(OFFSET($H$3,0,0,'Données projet'!$E$10+1,1))</f>
        <v>289.19475369871481</v>
      </c>
      <c r="AO133" s="60">
        <f t="shared" ref="AO133:AO196" si="144">$AO$3</f>
        <v>283.48738729114024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7.626113074366004E-14</v>
      </c>
      <c r="BF133" s="14">
        <f t="shared" ref="BF133:BF153" si="145">EXP(-1.0587+0.8836*LN(BE133)+0.284)</f>
        <v>1.1823749172251317E-12</v>
      </c>
      <c r="BG133" s="22">
        <f t="shared" si="115"/>
        <v>2.1921244502123119E-12</v>
      </c>
      <c r="BH133" s="60">
        <f t="shared" si="116"/>
        <v>293.33333333333553</v>
      </c>
      <c r="BI133" s="60">
        <f ca="1">AVERAGE(OFFSET($BH$3,0,0,'Données projet'!$E$11+1,1))-AVERAGE(OFFSET($H$3,0,0,'Données projet'!$E$11+1,1))</f>
        <v>243.09463198616982</v>
      </c>
      <c r="BJ133" s="60">
        <f t="shared" ref="BJ133:BJ196" si="146">$BJ$3</f>
        <v>171.50445439470928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4</v>
      </c>
      <c r="BY133" s="13">
        <f>IF('Données projet'!$A$114&gt;35,BY132+BX133-CG132,IF(A133&lt;'Données projet'!$A$114,$BV$205^A133,IF(A133='Données projet'!$A$114,'Données projet'!$B$114,BY132+BX133-CG132)))</f>
        <v>323.99999999999983</v>
      </c>
      <c r="BZ133" s="14">
        <f>BY133*VLOOKUP('Données projet'!$B$12,Paramètres!$A$1:$I$89,3,0)*VLOOKUP('Données projet'!$B$12,Paramètres!$A$1:$I$89,5,0)</f>
        <v>313.37279999999981</v>
      </c>
      <c r="CA133" s="14">
        <f t="shared" ref="CA133:CA153" si="147">EXP(-1.0587+0.8836*LN(BZ133)+0.284)</f>
        <v>73.972760827003654</v>
      </c>
      <c r="CB133" s="22">
        <f t="shared" si="118"/>
        <v>674.62685177369769</v>
      </c>
      <c r="CC133" s="60">
        <f t="shared" si="119"/>
        <v>967.96018510703107</v>
      </c>
      <c r="CD133" s="60">
        <f ca="1">AVERAGE(OFFSET($CC$3,0,0,'Données projet'!$E$12+1,1))-AVERAGE(OFFSET($H$3,0,0,'Données projet'!$E$12+1,1))</f>
        <v>542.70639622812973</v>
      </c>
      <c r="CE133" s="60">
        <f t="shared" ref="CE133:CE196" si="148">$CE$3</f>
        <v>294.45557293177131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projet'!$B$13,Paramètres!$A$1:$I$89,3,0)*VLOOKUP('Données projet'!$B$13,Paramètres!$A$1:$I$89,5,0)</f>
        <v>-2.0395418687257919E-13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329.68364686090933</v>
      </c>
      <c r="CZ133" s="60">
        <f t="shared" ref="CZ133:CZ196" si="150">$CZ$3</f>
        <v>302.54354650449721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-5.3205440053716299E-14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399.92909819003523</v>
      </c>
      <c r="DU133" s="60">
        <f t="shared" ref="DU133:DU196" si="152">$DU$3</f>
        <v>163.7053537268381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2</v>
      </c>
      <c r="EJ133" s="13">
        <f>IF('Données projet'!$A$192&gt;35,EJ132+EI133-ER132,IF(A133&lt;'Données projet'!$A$192,$EG$205^A133,IF(A133='Données projet'!$A$192,'Données projet'!$B$192,EJ132+EI133-ER132)))</f>
        <v>219.00000000000011</v>
      </c>
      <c r="EK133" s="18">
        <f>EJ133*VLOOKUP('Données projet'!$B$15,Paramètres!$A$1:$I$89,3,0)*VLOOKUP('Données projet'!$B$15,Paramètres!$A$1:$I$89,5,0)</f>
        <v>222.06600000000014</v>
      </c>
      <c r="EL133" s="14">
        <f t="shared" ref="EL133:EL153" si="153">EXP(-1.0587+0.8836*LN(EK133)+0.284)</f>
        <v>54.563676045889387</v>
      </c>
      <c r="EM133" s="22">
        <f t="shared" si="127"/>
        <v>481.79668577992425</v>
      </c>
      <c r="EN133" s="60">
        <f t="shared" si="128"/>
        <v>775.1300191132575</v>
      </c>
      <c r="EO133" s="60">
        <f ca="1">AVERAGE(OFFSET($EN$3,0,0,'Données projet'!$E$15+1,1))-AVERAGE(OFFSET($H$3,0,0,'Données projet'!$E$15+1,1))</f>
        <v>360.49030729679129</v>
      </c>
      <c r="EP133" s="60">
        <f t="shared" ref="EP133:EP196" si="154">$EP$3</f>
        <v>159.6134369231965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1.7053025658242404E-13</v>
      </c>
      <c r="FF133" s="18">
        <f>FE133*VLOOKUP('Données projet'!$B$16,Paramètres!$A$1:$I$89,3,0)*VLOOKUP('Données projet'!$B$16,Paramètres!$A$1:$I$89,5,0)</f>
        <v>1.4897523215040567E-13</v>
      </c>
      <c r="FG133" s="14">
        <f t="shared" ref="FG133:FG153" si="155">EXP(-1.0587+0.8836*LN(FF133)+0.284)</f>
        <v>2.136562777003313E-12</v>
      </c>
      <c r="FH133" s="22">
        <f t="shared" si="130"/>
        <v>3.9806453659427267E-12</v>
      </c>
      <c r="FI133" s="60">
        <f t="shared" si="131"/>
        <v>293.33333333333729</v>
      </c>
      <c r="FJ133" s="60">
        <f ca="1">AVERAGE(OFFSET($FI$3,0,0,'Données projet'!$E$16+1,1))-AVERAGE(OFFSET($H$3,0,0,'Données projet'!$E$16+1,1))</f>
        <v>274.38315511766132</v>
      </c>
      <c r="FK133" s="60">
        <f t="shared" ref="FK133:FK196" si="156">$FK$3</f>
        <v>255.96663040027175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-2.8421709430404007E-14</v>
      </c>
      <c r="GA133" s="18">
        <f>FZ133*VLOOKUP('Données projet'!$B$17,Paramètres!$A$1:$I$89,3,0)*VLOOKUP('Données projet'!$B$17,Paramètres!$A$1:$I$89,5,0)</f>
        <v>-2.7046098693972454E-14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302.15505558308411</v>
      </c>
      <c r="GF133" s="60">
        <f t="shared" ref="GF133:GF196" si="158">$GF$3</f>
        <v>197.15142751137051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327.99999999999983</v>
      </c>
      <c r="O134" s="14">
        <f>N134*VLOOKUP('Données projet'!$B$9,Paramètres!$A$1:$I$89,3,0)*VLOOKUP('Données projet'!$B$9,Paramètres!$A$1:$I$89,5,0)</f>
        <v>296.77439999999984</v>
      </c>
      <c r="P134" s="14">
        <f t="shared" si="141"/>
        <v>70.499828966950673</v>
      </c>
      <c r="Q134" s="22">
        <f t="shared" si="108"/>
        <v>639.6692821174388</v>
      </c>
      <c r="R134" s="60">
        <f t="shared" si="109"/>
        <v>933.00261545077205</v>
      </c>
      <c r="S134" s="60">
        <f ca="1">AVERAGE(OFFSET($R$3,0,0,'Données projet'!$E$9+1,1))-AVERAGE(OFFSET($H$3,0,0,'Données projet'!$E$9+1,1))</f>
        <v>510.5342913385627</v>
      </c>
      <c r="T134" s="60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4.4337866711430253E-14</v>
      </c>
      <c r="AK134" s="14">
        <f t="shared" si="143"/>
        <v>7.3222115536967035E-13</v>
      </c>
      <c r="AL134" s="22">
        <f t="shared" si="112"/>
        <v>1.3525069634579169E-12</v>
      </c>
      <c r="AM134" s="60">
        <f t="shared" si="113"/>
        <v>293.33333333333468</v>
      </c>
      <c r="AN134" s="60">
        <f ca="1">AVERAGE(OFFSET($AM$3,0,0,'Données projet'!$E$10+1,1))-AVERAGE(OFFSET($H$3,0,0,'Données projet'!$E$10+1,1))</f>
        <v>289.19475369871481</v>
      </c>
      <c r="AO134" s="60">
        <f t="shared" si="144"/>
        <v>283.48738729114024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7.626113074366004E-14</v>
      </c>
      <c r="BF134" s="14">
        <f t="shared" si="145"/>
        <v>1.1823749172251317E-12</v>
      </c>
      <c r="BG134" s="22">
        <f t="shared" si="115"/>
        <v>2.1921244502123119E-12</v>
      </c>
      <c r="BH134" s="60">
        <f t="shared" si="116"/>
        <v>293.33333333333553</v>
      </c>
      <c r="BI134" s="60">
        <f ca="1">AVERAGE(OFFSET($BH$3,0,0,'Données projet'!$E$11+1,1))-AVERAGE(OFFSET($H$3,0,0,'Données projet'!$E$11+1,1))</f>
        <v>243.09463198616982</v>
      </c>
      <c r="BJ134" s="60">
        <f t="shared" si="146"/>
        <v>171.50445439470928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</v>
      </c>
      <c r="BY134" s="13">
        <f>IF('Données projet'!$A$114&gt;35,BY133+BX134-CG133,IF(A134&lt;'Données projet'!$A$114,$BV$205^A134,IF(A134='Données projet'!$A$114,'Données projet'!$B$114,BY133+BX134-CG133)))</f>
        <v>327.99999999999983</v>
      </c>
      <c r="BZ134" s="14">
        <f>BY134*VLOOKUP('Données projet'!$B$12,Paramètres!$A$1:$I$89,3,0)*VLOOKUP('Données projet'!$B$12,Paramètres!$A$1:$I$89,5,0)</f>
        <v>317.24159999999983</v>
      </c>
      <c r="CA134" s="14">
        <f t="shared" si="147"/>
        <v>74.779126034245181</v>
      </c>
      <c r="CB134" s="22">
        <f t="shared" si="118"/>
        <v>682.76943117630992</v>
      </c>
      <c r="CC134" s="60">
        <f t="shared" si="119"/>
        <v>976.10276450964329</v>
      </c>
      <c r="CD134" s="60">
        <f ca="1">AVERAGE(OFFSET($CC$3,0,0,'Données projet'!$E$12+1,1))-AVERAGE(OFFSET($H$3,0,0,'Données projet'!$E$12+1,1))</f>
        <v>542.70639622812973</v>
      </c>
      <c r="CE134" s="60">
        <f t="shared" si="148"/>
        <v>294.45557293177131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projet'!$B$13,Paramètres!$A$1:$I$89,3,0)*VLOOKUP('Données projet'!$B$13,Paramètres!$A$1:$I$89,5,0)</f>
        <v>-2.0395418687257919E-13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329.68364686090933</v>
      </c>
      <c r="CZ134" s="60">
        <f t="shared" si="150"/>
        <v>302.54354650449721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-5.3205440053716299E-14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399.92909819003523</v>
      </c>
      <c r="DU134" s="60">
        <f t="shared" si="152"/>
        <v>163.7053537268381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</v>
      </c>
      <c r="EJ134" s="13">
        <f>IF('Données projet'!$A$192&gt;35,EJ133+EI134-ER133,IF(A134&lt;'Données projet'!$A$192,$EG$205^A134,IF(A134='Données projet'!$A$192,'Données projet'!$B$192,EJ133+EI134-ER133)))</f>
        <v>221.00000000000011</v>
      </c>
      <c r="EK134" s="18">
        <f>EJ134*VLOOKUP('Données projet'!$B$15,Paramètres!$A$1:$I$89,3,0)*VLOOKUP('Données projet'!$B$15,Paramètres!$A$1:$I$89,5,0)</f>
        <v>224.09400000000014</v>
      </c>
      <c r="EL134" s="14">
        <f t="shared" si="153"/>
        <v>55.003739293082717</v>
      </c>
      <c r="EM134" s="22">
        <f t="shared" si="127"/>
        <v>486.09522926878589</v>
      </c>
      <c r="EN134" s="60">
        <f t="shared" si="128"/>
        <v>779.4285626021192</v>
      </c>
      <c r="EO134" s="60">
        <f ca="1">AVERAGE(OFFSET($EN$3,0,0,'Données projet'!$E$15+1,1))-AVERAGE(OFFSET($H$3,0,0,'Données projet'!$E$15+1,1))</f>
        <v>360.49030729679129</v>
      </c>
      <c r="EP134" s="60">
        <f t="shared" si="154"/>
        <v>159.6134369231965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1.7053025658242404E-13</v>
      </c>
      <c r="FF134" s="18">
        <f>FE134*VLOOKUP('Données projet'!$B$16,Paramètres!$A$1:$I$89,3,0)*VLOOKUP('Données projet'!$B$16,Paramètres!$A$1:$I$89,5,0)</f>
        <v>1.4897523215040567E-13</v>
      </c>
      <c r="FG134" s="14">
        <f t="shared" si="155"/>
        <v>2.136562777003313E-12</v>
      </c>
      <c r="FH134" s="22">
        <f t="shared" si="130"/>
        <v>3.9806453659427267E-12</v>
      </c>
      <c r="FI134" s="60">
        <f t="shared" si="131"/>
        <v>293.33333333333729</v>
      </c>
      <c r="FJ134" s="60">
        <f ca="1">AVERAGE(OFFSET($FI$3,0,0,'Données projet'!$E$16+1,1))-AVERAGE(OFFSET($H$3,0,0,'Données projet'!$E$16+1,1))</f>
        <v>274.38315511766132</v>
      </c>
      <c r="FK134" s="60">
        <f t="shared" si="156"/>
        <v>255.96663040027175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-2.8421709430404007E-14</v>
      </c>
      <c r="GA134" s="18">
        <f>FZ134*VLOOKUP('Données projet'!$B$17,Paramètres!$A$1:$I$89,3,0)*VLOOKUP('Données projet'!$B$17,Paramètres!$A$1:$I$89,5,0)</f>
        <v>-2.7046098693972454E-14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302.15505558308411</v>
      </c>
      <c r="GF134" s="60">
        <f t="shared" si="158"/>
        <v>197.15142751137051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331.99999999999983</v>
      </c>
      <c r="O135" s="14">
        <f>N135*VLOOKUP('Données projet'!$B$9,Paramètres!$A$1:$I$89,3,0)*VLOOKUP('Données projet'!$B$9,Paramètres!$A$1:$I$89,5,0)</f>
        <v>300.39359999999982</v>
      </c>
      <c r="P135" s="14">
        <f t="shared" si="141"/>
        <v>71.258970856492667</v>
      </c>
      <c r="Q135" s="22">
        <f t="shared" si="108"/>
        <v>647.29489424172436</v>
      </c>
      <c r="R135" s="60">
        <f t="shared" si="109"/>
        <v>940.62822757505774</v>
      </c>
      <c r="S135" s="60">
        <f ca="1">AVERAGE(OFFSET($R$3,0,0,'Données projet'!$E$9+1,1))-AVERAGE(OFFSET($H$3,0,0,'Données projet'!$E$9+1,1))</f>
        <v>510.5342913385627</v>
      </c>
      <c r="T135" s="60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4.4337866711430253E-14</v>
      </c>
      <c r="AK135" s="14">
        <f t="shared" si="143"/>
        <v>7.3222115536967035E-13</v>
      </c>
      <c r="AL135" s="22">
        <f t="shared" si="112"/>
        <v>1.3525069634579169E-12</v>
      </c>
      <c r="AM135" s="60">
        <f t="shared" si="113"/>
        <v>293.33333333333468</v>
      </c>
      <c r="AN135" s="60">
        <f ca="1">AVERAGE(OFFSET($AM$3,0,0,'Données projet'!$E$10+1,1))-AVERAGE(OFFSET($H$3,0,0,'Données projet'!$E$10+1,1))</f>
        <v>289.19475369871481</v>
      </c>
      <c r="AO135" s="60">
        <f t="shared" si="144"/>
        <v>283.48738729114024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7.626113074366004E-14</v>
      </c>
      <c r="BF135" s="14">
        <f t="shared" si="145"/>
        <v>1.1823749172251317E-12</v>
      </c>
      <c r="BG135" s="22">
        <f t="shared" si="115"/>
        <v>2.1921244502123119E-12</v>
      </c>
      <c r="BH135" s="60">
        <f t="shared" si="116"/>
        <v>293.33333333333553</v>
      </c>
      <c r="BI135" s="60">
        <f ca="1">AVERAGE(OFFSET($BH$3,0,0,'Données projet'!$E$11+1,1))-AVERAGE(OFFSET($H$3,0,0,'Données projet'!$E$11+1,1))</f>
        <v>243.09463198616982</v>
      </c>
      <c r="BJ135" s="60">
        <f t="shared" si="146"/>
        <v>171.50445439470928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</v>
      </c>
      <c r="BY135" s="13">
        <f>IF('Données projet'!$A$114&gt;35,BY134+BX135-CG134,IF(A135&lt;'Données projet'!$A$114,$BV$205^A135,IF(A135='Données projet'!$A$114,'Données projet'!$B$114,BY134+BX135-CG134)))</f>
        <v>331.99999999999983</v>
      </c>
      <c r="BZ135" s="14">
        <f>BY135*VLOOKUP('Données projet'!$B$12,Paramètres!$A$1:$I$89,3,0)*VLOOKUP('Données projet'!$B$12,Paramètres!$A$1:$I$89,5,0)</f>
        <v>321.11039999999986</v>
      </c>
      <c r="CA135" s="14">
        <f t="shared" si="147"/>
        <v>75.584347378293316</v>
      </c>
      <c r="CB135" s="22">
        <f t="shared" si="118"/>
        <v>690.91001835052737</v>
      </c>
      <c r="CC135" s="60">
        <f t="shared" si="119"/>
        <v>984.24335168386074</v>
      </c>
      <c r="CD135" s="60">
        <f ca="1">AVERAGE(OFFSET($CC$3,0,0,'Données projet'!$E$12+1,1))-AVERAGE(OFFSET($H$3,0,0,'Données projet'!$E$12+1,1))</f>
        <v>542.70639622812973</v>
      </c>
      <c r="CE135" s="60">
        <f t="shared" si="148"/>
        <v>294.45557293177131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projet'!$B$13,Paramètres!$A$1:$I$89,3,0)*VLOOKUP('Données projet'!$B$13,Paramètres!$A$1:$I$89,5,0)</f>
        <v>-2.0395418687257919E-13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329.68364686090933</v>
      </c>
      <c r="CZ135" s="60">
        <f t="shared" si="150"/>
        <v>302.54354650449721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-5.3205440053716299E-14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399.92909819003523</v>
      </c>
      <c r="DU135" s="60">
        <f t="shared" si="152"/>
        <v>163.7053537268381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</v>
      </c>
      <c r="EJ135" s="13">
        <f>IF('Données projet'!$A$192&gt;35,EJ134+EI135-ER134,IF(A135&lt;'Données projet'!$A$192,$EG$205^A135,IF(A135='Données projet'!$A$192,'Données projet'!$B$192,EJ134+EI135-ER134)))</f>
        <v>223.00000000000011</v>
      </c>
      <c r="EK135" s="18">
        <f>EJ135*VLOOKUP('Données projet'!$B$15,Paramètres!$A$1:$I$89,3,0)*VLOOKUP('Données projet'!$B$15,Paramètres!$A$1:$I$89,5,0)</f>
        <v>226.12200000000013</v>
      </c>
      <c r="EL135" s="14">
        <f t="shared" si="153"/>
        <v>55.443339217820046</v>
      </c>
      <c r="EM135" s="22">
        <f t="shared" si="127"/>
        <v>490.39296580437008</v>
      </c>
      <c r="EN135" s="60">
        <f t="shared" si="128"/>
        <v>783.72629913770334</v>
      </c>
      <c r="EO135" s="60">
        <f ca="1">AVERAGE(OFFSET($EN$3,0,0,'Données projet'!$E$15+1,1))-AVERAGE(OFFSET($H$3,0,0,'Données projet'!$E$15+1,1))</f>
        <v>360.49030729679129</v>
      </c>
      <c r="EP135" s="60">
        <f t="shared" si="154"/>
        <v>159.6134369231965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1.7053025658242404E-13</v>
      </c>
      <c r="FF135" s="18">
        <f>FE135*VLOOKUP('Données projet'!$B$16,Paramètres!$A$1:$I$89,3,0)*VLOOKUP('Données projet'!$B$16,Paramètres!$A$1:$I$89,5,0)</f>
        <v>1.4897523215040567E-13</v>
      </c>
      <c r="FG135" s="14">
        <f t="shared" si="155"/>
        <v>2.136562777003313E-12</v>
      </c>
      <c r="FH135" s="22">
        <f t="shared" si="130"/>
        <v>3.9806453659427267E-12</v>
      </c>
      <c r="FI135" s="60">
        <f t="shared" si="131"/>
        <v>293.33333333333729</v>
      </c>
      <c r="FJ135" s="60">
        <f ca="1">AVERAGE(OFFSET($FI$3,0,0,'Données projet'!$E$16+1,1))-AVERAGE(OFFSET($H$3,0,0,'Données projet'!$E$16+1,1))</f>
        <v>274.38315511766132</v>
      </c>
      <c r="FK135" s="60">
        <f t="shared" si="156"/>
        <v>255.96663040027175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-2.8421709430404007E-14</v>
      </c>
      <c r="GA135" s="18">
        <f>FZ135*VLOOKUP('Données projet'!$B$17,Paramètres!$A$1:$I$89,3,0)*VLOOKUP('Données projet'!$B$17,Paramètres!$A$1:$I$89,5,0)</f>
        <v>-2.7046098693972454E-14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302.15505558308411</v>
      </c>
      <c r="GF135" s="60">
        <f t="shared" si="158"/>
        <v>197.15142751137051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335.99999999999983</v>
      </c>
      <c r="O136" s="14">
        <f>N136*VLOOKUP('Données projet'!$B$9,Paramètres!$A$1:$I$89,3,0)*VLOOKUP('Données projet'!$B$9,Paramètres!$A$1:$I$89,5,0)</f>
        <v>304.0127999999998</v>
      </c>
      <c r="P136" s="14">
        <f t="shared" si="141"/>
        <v>72.017048837085824</v>
      </c>
      <c r="Q136" s="22">
        <f t="shared" si="108"/>
        <v>654.91865339125741</v>
      </c>
      <c r="R136" s="60">
        <f t="shared" si="109"/>
        <v>948.25198672459078</v>
      </c>
      <c r="S136" s="60">
        <f ca="1">AVERAGE(OFFSET($R$3,0,0,'Données projet'!$E$9+1,1))-AVERAGE(OFFSET($H$3,0,0,'Données projet'!$E$9+1,1))</f>
        <v>510.5342913385627</v>
      </c>
      <c r="T136" s="60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4.4337866711430253E-14</v>
      </c>
      <c r="AK136" s="14">
        <f t="shared" si="143"/>
        <v>7.3222115536967035E-13</v>
      </c>
      <c r="AL136" s="22">
        <f t="shared" si="112"/>
        <v>1.3525069634579169E-12</v>
      </c>
      <c r="AM136" s="60">
        <f t="shared" si="113"/>
        <v>293.33333333333468</v>
      </c>
      <c r="AN136" s="60">
        <f ca="1">AVERAGE(OFFSET($AM$3,0,0,'Données projet'!$E$10+1,1))-AVERAGE(OFFSET($H$3,0,0,'Données projet'!$E$10+1,1))</f>
        <v>289.19475369871481</v>
      </c>
      <c r="AO136" s="60">
        <f t="shared" si="144"/>
        <v>283.48738729114024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7.626113074366004E-14</v>
      </c>
      <c r="BF136" s="14">
        <f t="shared" si="145"/>
        <v>1.1823749172251317E-12</v>
      </c>
      <c r="BG136" s="22">
        <f t="shared" si="115"/>
        <v>2.1921244502123119E-12</v>
      </c>
      <c r="BH136" s="60">
        <f t="shared" si="116"/>
        <v>293.33333333333553</v>
      </c>
      <c r="BI136" s="60">
        <f ca="1">AVERAGE(OFFSET($BH$3,0,0,'Données projet'!$E$11+1,1))-AVERAGE(OFFSET($H$3,0,0,'Données projet'!$E$11+1,1))</f>
        <v>243.09463198616982</v>
      </c>
      <c r="BJ136" s="60">
        <f t="shared" si="146"/>
        <v>171.50445439470928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</v>
      </c>
      <c r="BY136" s="13">
        <f>IF('Données projet'!$A$114&gt;35,BY135+BX136-CG135,IF(A136&lt;'Données projet'!$A$114,$BV$205^A136,IF(A136='Données projet'!$A$114,'Données projet'!$B$114,BY135+BX136-CG135)))</f>
        <v>335.99999999999983</v>
      </c>
      <c r="BZ136" s="14">
        <f>BY136*VLOOKUP('Données projet'!$B$12,Paramètres!$A$1:$I$89,3,0)*VLOOKUP('Données projet'!$B$12,Paramètres!$A$1:$I$89,5,0)</f>
        <v>324.97919999999982</v>
      </c>
      <c r="CA136" s="14">
        <f t="shared" si="147"/>
        <v>76.388440234761603</v>
      </c>
      <c r="CB136" s="22">
        <f t="shared" si="118"/>
        <v>699.04864007554272</v>
      </c>
      <c r="CC136" s="60">
        <f t="shared" si="119"/>
        <v>992.38197340887609</v>
      </c>
      <c r="CD136" s="60">
        <f ca="1">AVERAGE(OFFSET($CC$3,0,0,'Données projet'!$E$12+1,1))-AVERAGE(OFFSET($H$3,0,0,'Données projet'!$E$12+1,1))</f>
        <v>542.70639622812973</v>
      </c>
      <c r="CE136" s="60">
        <f t="shared" si="148"/>
        <v>294.45557293177131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projet'!$B$13,Paramètres!$A$1:$I$89,3,0)*VLOOKUP('Données projet'!$B$13,Paramètres!$A$1:$I$89,5,0)</f>
        <v>-2.0395418687257919E-13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329.68364686090933</v>
      </c>
      <c r="CZ136" s="60">
        <f t="shared" si="150"/>
        <v>302.54354650449721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-5.3205440053716299E-14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399.92909819003523</v>
      </c>
      <c r="DU136" s="60">
        <f t="shared" si="152"/>
        <v>163.7053537268381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</v>
      </c>
      <c r="EJ136" s="13">
        <f>IF('Données projet'!$A$192&gt;35,EJ135+EI136-ER135,IF(A136&lt;'Données projet'!$A$192,$EG$205^A136,IF(A136='Données projet'!$A$192,'Données projet'!$B$192,EJ135+EI136-ER135)))</f>
        <v>225.00000000000011</v>
      </c>
      <c r="EK136" s="18">
        <f>EJ136*VLOOKUP('Données projet'!$B$15,Paramètres!$A$1:$I$89,3,0)*VLOOKUP('Données projet'!$B$15,Paramètres!$A$1:$I$89,5,0)</f>
        <v>228.15000000000015</v>
      </c>
      <c r="EL136" s="14">
        <f t="shared" si="153"/>
        <v>55.882480456847702</v>
      </c>
      <c r="EM136" s="22">
        <f t="shared" si="127"/>
        <v>494.68990346234335</v>
      </c>
      <c r="EN136" s="60">
        <f t="shared" si="128"/>
        <v>788.02323679567667</v>
      </c>
      <c r="EO136" s="60">
        <f ca="1">AVERAGE(OFFSET($EN$3,0,0,'Données projet'!$E$15+1,1))-AVERAGE(OFFSET($H$3,0,0,'Données projet'!$E$15+1,1))</f>
        <v>360.49030729679129</v>
      </c>
      <c r="EP136" s="60">
        <f t="shared" si="154"/>
        <v>159.6134369231965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1.7053025658242404E-13</v>
      </c>
      <c r="FF136" s="18">
        <f>FE136*VLOOKUP('Données projet'!$B$16,Paramètres!$A$1:$I$89,3,0)*VLOOKUP('Données projet'!$B$16,Paramètres!$A$1:$I$89,5,0)</f>
        <v>1.4897523215040567E-13</v>
      </c>
      <c r="FG136" s="14">
        <f t="shared" si="155"/>
        <v>2.136562777003313E-12</v>
      </c>
      <c r="FH136" s="22">
        <f t="shared" si="130"/>
        <v>3.9806453659427267E-12</v>
      </c>
      <c r="FI136" s="60">
        <f t="shared" si="131"/>
        <v>293.33333333333729</v>
      </c>
      <c r="FJ136" s="60">
        <f ca="1">AVERAGE(OFFSET($FI$3,0,0,'Données projet'!$E$16+1,1))-AVERAGE(OFFSET($H$3,0,0,'Données projet'!$E$16+1,1))</f>
        <v>274.38315511766132</v>
      </c>
      <c r="FK136" s="60">
        <f t="shared" si="156"/>
        <v>255.96663040027175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-2.8421709430404007E-14</v>
      </c>
      <c r="GA136" s="18">
        <f>FZ136*VLOOKUP('Données projet'!$B$17,Paramètres!$A$1:$I$89,3,0)*VLOOKUP('Données projet'!$B$17,Paramètres!$A$1:$I$89,5,0)</f>
        <v>-2.7046098693972454E-14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302.15505558308411</v>
      </c>
      <c r="GF136" s="60">
        <f t="shared" si="158"/>
        <v>197.15142751137051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339.99999999999983</v>
      </c>
      <c r="O137" s="14">
        <f>N137*VLOOKUP('Données projet'!$B$9,Paramètres!$A$1:$I$89,3,0)*VLOOKUP('Données projet'!$B$9,Paramètres!$A$1:$I$89,5,0)</f>
        <v>307.63199999999983</v>
      </c>
      <c r="P137" s="14">
        <f t="shared" si="141"/>
        <v>72.774077039465496</v>
      </c>
      <c r="Q137" s="22">
        <f t="shared" si="108"/>
        <v>662.54058417706881</v>
      </c>
      <c r="R137" s="60">
        <f t="shared" si="109"/>
        <v>955.87391751040218</v>
      </c>
      <c r="S137" s="60">
        <f ca="1">AVERAGE(OFFSET($R$3,0,0,'Données projet'!$E$9+1,1))-AVERAGE(OFFSET($H$3,0,0,'Données projet'!$E$9+1,1))</f>
        <v>510.5342913385627</v>
      </c>
      <c r="T137" s="60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4.4337866711430253E-14</v>
      </c>
      <c r="AK137" s="14">
        <f t="shared" si="143"/>
        <v>7.3222115536967035E-13</v>
      </c>
      <c r="AL137" s="22">
        <f t="shared" si="112"/>
        <v>1.3525069634579169E-12</v>
      </c>
      <c r="AM137" s="60">
        <f t="shared" si="113"/>
        <v>293.33333333333468</v>
      </c>
      <c r="AN137" s="60">
        <f ca="1">AVERAGE(OFFSET($AM$3,0,0,'Données projet'!$E$10+1,1))-AVERAGE(OFFSET($H$3,0,0,'Données projet'!$E$10+1,1))</f>
        <v>289.19475369871481</v>
      </c>
      <c r="AO137" s="60">
        <f t="shared" si="144"/>
        <v>283.48738729114024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7.626113074366004E-14</v>
      </c>
      <c r="BF137" s="14">
        <f t="shared" si="145"/>
        <v>1.1823749172251317E-12</v>
      </c>
      <c r="BG137" s="22">
        <f t="shared" si="115"/>
        <v>2.1921244502123119E-12</v>
      </c>
      <c r="BH137" s="60">
        <f t="shared" si="116"/>
        <v>293.33333333333553</v>
      </c>
      <c r="BI137" s="60">
        <f ca="1">AVERAGE(OFFSET($BH$3,0,0,'Données projet'!$E$11+1,1))-AVERAGE(OFFSET($H$3,0,0,'Données projet'!$E$11+1,1))</f>
        <v>243.09463198616982</v>
      </c>
      <c r="BJ137" s="60">
        <f t="shared" si="146"/>
        <v>171.50445439470928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</v>
      </c>
      <c r="BY137" s="13">
        <f>IF('Données projet'!$A$114&gt;35,BY136+BX137-CG136,IF(A137&lt;'Données projet'!$A$114,$BV$205^A137,IF(A137='Données projet'!$A$114,'Données projet'!$B$114,BY136+BX137-CG136)))</f>
        <v>339.99999999999983</v>
      </c>
      <c r="BZ137" s="14">
        <f>BY137*VLOOKUP('Données projet'!$B$12,Paramètres!$A$1:$I$89,3,0)*VLOOKUP('Données projet'!$B$12,Paramètres!$A$1:$I$89,5,0)</f>
        <v>328.84799999999984</v>
      </c>
      <c r="CA137" s="14">
        <f t="shared" si="147"/>
        <v>77.191419592112538</v>
      </c>
      <c r="CB137" s="22">
        <f t="shared" si="118"/>
        <v>707.18532245626238</v>
      </c>
      <c r="CC137" s="60">
        <f t="shared" si="119"/>
        <v>1000.5186557895956</v>
      </c>
      <c r="CD137" s="60">
        <f ca="1">AVERAGE(OFFSET($CC$3,0,0,'Données projet'!$E$12+1,1))-AVERAGE(OFFSET($H$3,0,0,'Données projet'!$E$12+1,1))</f>
        <v>542.70639622812973</v>
      </c>
      <c r="CE137" s="60">
        <f t="shared" si="148"/>
        <v>294.45557293177131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projet'!$B$13,Paramètres!$A$1:$I$89,3,0)*VLOOKUP('Données projet'!$B$13,Paramètres!$A$1:$I$89,5,0)</f>
        <v>-2.0395418687257919E-13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329.68364686090933</v>
      </c>
      <c r="CZ137" s="60">
        <f t="shared" si="150"/>
        <v>302.54354650449721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-5.3205440053716299E-14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399.92909819003523</v>
      </c>
      <c r="DU137" s="60">
        <f t="shared" si="152"/>
        <v>163.7053537268381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</v>
      </c>
      <c r="EJ137" s="13">
        <f>IF('Données projet'!$A$192&gt;35,EJ136+EI137-ER136,IF(A137&lt;'Données projet'!$A$192,$EG$205^A137,IF(A137='Données projet'!$A$192,'Données projet'!$B$192,EJ136+EI137-ER136)))</f>
        <v>227.00000000000011</v>
      </c>
      <c r="EK137" s="18">
        <f>EJ137*VLOOKUP('Données projet'!$B$15,Paramètres!$A$1:$I$89,3,0)*VLOOKUP('Données projet'!$B$15,Paramètres!$A$1:$I$89,5,0)</f>
        <v>230.17800000000011</v>
      </c>
      <c r="EL137" s="14">
        <f t="shared" si="153"/>
        <v>56.321167559725104</v>
      </c>
      <c r="EM137" s="22">
        <f t="shared" si="127"/>
        <v>498.98605016652141</v>
      </c>
      <c r="EN137" s="60">
        <f t="shared" si="128"/>
        <v>792.31938349985467</v>
      </c>
      <c r="EO137" s="60">
        <f ca="1">AVERAGE(OFFSET($EN$3,0,0,'Données projet'!$E$15+1,1))-AVERAGE(OFFSET($H$3,0,0,'Données projet'!$E$15+1,1))</f>
        <v>360.49030729679129</v>
      </c>
      <c r="EP137" s="60">
        <f t="shared" si="154"/>
        <v>159.6134369231965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1.7053025658242404E-13</v>
      </c>
      <c r="FF137" s="18">
        <f>FE137*VLOOKUP('Données projet'!$B$16,Paramètres!$A$1:$I$89,3,0)*VLOOKUP('Données projet'!$B$16,Paramètres!$A$1:$I$89,5,0)</f>
        <v>1.4897523215040567E-13</v>
      </c>
      <c r="FG137" s="14">
        <f t="shared" si="155"/>
        <v>2.136562777003313E-12</v>
      </c>
      <c r="FH137" s="22">
        <f t="shared" si="130"/>
        <v>3.9806453659427267E-12</v>
      </c>
      <c r="FI137" s="60">
        <f t="shared" si="131"/>
        <v>293.33333333333729</v>
      </c>
      <c r="FJ137" s="60">
        <f ca="1">AVERAGE(OFFSET($FI$3,0,0,'Données projet'!$E$16+1,1))-AVERAGE(OFFSET($H$3,0,0,'Données projet'!$E$16+1,1))</f>
        <v>274.38315511766132</v>
      </c>
      <c r="FK137" s="60">
        <f t="shared" si="156"/>
        <v>255.96663040027175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-2.8421709430404007E-14</v>
      </c>
      <c r="GA137" s="18">
        <f>FZ137*VLOOKUP('Données projet'!$B$17,Paramètres!$A$1:$I$89,3,0)*VLOOKUP('Données projet'!$B$17,Paramètres!$A$1:$I$89,5,0)</f>
        <v>-2.7046098693972454E-14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302.15505558308411</v>
      </c>
      <c r="GF137" s="60">
        <f t="shared" si="158"/>
        <v>197.15142751137051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343.99999999999983</v>
      </c>
      <c r="O138" s="14">
        <f>N138*VLOOKUP('Données projet'!$B$9,Paramètres!$A$1:$I$89,3,0)*VLOOKUP('Données projet'!$B$9,Paramètres!$A$1:$I$89,5,0)</f>
        <v>311.25119999999987</v>
      </c>
      <c r="P138" s="14">
        <f t="shared" si="141"/>
        <v>73.530069242745043</v>
      </c>
      <c r="Q138" s="22">
        <f t="shared" si="108"/>
        <v>670.16071059778062</v>
      </c>
      <c r="R138" s="60">
        <f t="shared" si="109"/>
        <v>963.49404393111399</v>
      </c>
      <c r="S138" s="60">
        <f ca="1">AVERAGE(OFFSET($R$3,0,0,'Données projet'!$E$9+1,1))-AVERAGE(OFFSET($H$3,0,0,'Données projet'!$E$9+1,1))</f>
        <v>510.5342913385627</v>
      </c>
      <c r="T138" s="60">
        <f t="shared" si="142"/>
        <v>278.21741231699929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4.4337866711430253E-14</v>
      </c>
      <c r="AK138" s="14">
        <f t="shared" si="143"/>
        <v>7.3222115536967035E-13</v>
      </c>
      <c r="AL138" s="22">
        <f t="shared" si="112"/>
        <v>1.3525069634579169E-12</v>
      </c>
      <c r="AM138" s="60">
        <f t="shared" si="113"/>
        <v>293.33333333333468</v>
      </c>
      <c r="AN138" s="60">
        <f ca="1">AVERAGE(OFFSET($AM$3,0,0,'Données projet'!$E$10+1,1))-AVERAGE(OFFSET($H$3,0,0,'Données projet'!$E$10+1,1))</f>
        <v>289.19475369871481</v>
      </c>
      <c r="AO138" s="60">
        <f t="shared" si="144"/>
        <v>283.48738729114024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7.626113074366004E-14</v>
      </c>
      <c r="BF138" s="14">
        <f t="shared" si="145"/>
        <v>1.1823749172251317E-12</v>
      </c>
      <c r="BG138" s="22">
        <f t="shared" si="115"/>
        <v>2.1921244502123119E-12</v>
      </c>
      <c r="BH138" s="60">
        <f t="shared" si="116"/>
        <v>293.33333333333553</v>
      </c>
      <c r="BI138" s="60">
        <f ca="1">AVERAGE(OFFSET($BH$3,0,0,'Données projet'!$E$11+1,1))-AVERAGE(OFFSET($H$3,0,0,'Données projet'!$E$11+1,1))</f>
        <v>243.09463198616982</v>
      </c>
      <c r="BJ138" s="60">
        <f t="shared" si="146"/>
        <v>171.50445439470928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344</v>
      </c>
      <c r="BW138" s="13">
        <f>VLOOKUP(A138,'Données projet'!$A$113:$I$133,9,0)</f>
        <v>4</v>
      </c>
      <c r="BX138" s="13">
        <f t="array" ref="BX138">INDEX(BW:BW,MIN(IF(ISNUMBER(BW138:BW334),ROW(BW138:BW334),"")))</f>
        <v>4</v>
      </c>
      <c r="BY138" s="13">
        <f>IF('Données projet'!$A$114&gt;35,BY137+BX138-CG137,IF(A138&lt;'Données projet'!$A$114,$BV$205^A138,IF(A138='Données projet'!$A$114,'Données projet'!$B$114,BY137+BX138-CG137)))</f>
        <v>343.99999999999983</v>
      </c>
      <c r="BZ138" s="14">
        <f>BY138*VLOOKUP('Données projet'!$B$12,Paramètres!$A$1:$I$89,3,0)*VLOOKUP('Données projet'!$B$12,Paramètres!$A$1:$I$89,5,0)</f>
        <v>332.71679999999981</v>
      </c>
      <c r="CA138" s="14">
        <f t="shared" si="147"/>
        <v>77.993300065843115</v>
      </c>
      <c r="CB138" s="22">
        <f t="shared" si="118"/>
        <v>715.32009094800981</v>
      </c>
      <c r="CC138" s="60">
        <f t="shared" si="119"/>
        <v>1008.6534242813432</v>
      </c>
      <c r="CD138" s="60">
        <f ca="1">AVERAGE(OFFSET($CC$3,0,0,'Données projet'!$E$12+1,1))-AVERAGE(OFFSET($H$3,0,0,'Données projet'!$E$12+1,1))</f>
        <v>542.70639622812973</v>
      </c>
      <c r="CE138" s="60">
        <f t="shared" si="148"/>
        <v>294.45557293177131</v>
      </c>
      <c r="CF138" s="16">
        <f>IF(ISNA(VLOOKUP(A138,'Données projet'!$A$113:$I$133,3,0)),0,VLOOKUP(A138,'Données projet'!$A$113:$I$133,3,0))</f>
        <v>12</v>
      </c>
      <c r="CG138" s="16">
        <f>IF(ISNA(VLOOKUP(A138,'Données projet'!$A$113:$I$133,4,0)),0,VLOOKUP(A138,'Données projet'!$A$113:$I$133,4,0))</f>
        <v>43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projet'!$B$13,Paramètres!$A$1:$I$89,3,0)*VLOOKUP('Données projet'!$B$13,Paramètres!$A$1:$I$89,5,0)</f>
        <v>-2.0395418687257919E-13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329.68364686090933</v>
      </c>
      <c r="CZ138" s="60">
        <f t="shared" si="150"/>
        <v>302.54354650449721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-5.3205440053716299E-14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399.92909819003523</v>
      </c>
      <c r="DU138" s="60">
        <f t="shared" si="152"/>
        <v>163.7053537268381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229</v>
      </c>
      <c r="EH138" s="13">
        <f>VLOOKUP(A138,'Données projet'!$A$191:$I$211,9,0)</f>
        <v>2</v>
      </c>
      <c r="EI138" s="13">
        <f t="array" ref="EI138">INDEX(EH:EH,MIN(IF(ISNUMBER(EH138:EH334),ROW(EH138:EH334),"")))</f>
        <v>2</v>
      </c>
      <c r="EJ138" s="13">
        <f>IF('Données projet'!$A$192&gt;35,EJ137+EI138-ER137,IF(A138&lt;'Données projet'!$A$192,$EG$205^A138,IF(A138='Données projet'!$A$192,'Données projet'!$B$192,EJ137+EI138-ER137)))</f>
        <v>229.00000000000011</v>
      </c>
      <c r="EK138" s="18">
        <f>EJ138*VLOOKUP('Données projet'!$B$15,Paramètres!$A$1:$I$89,3,0)*VLOOKUP('Données projet'!$B$15,Paramètres!$A$1:$I$89,5,0)</f>
        <v>232.20600000000013</v>
      </c>
      <c r="EL138" s="14">
        <f t="shared" si="153"/>
        <v>56.759404991217622</v>
      </c>
      <c r="EM138" s="22">
        <f t="shared" si="127"/>
        <v>503.28141369303756</v>
      </c>
      <c r="EN138" s="60">
        <f t="shared" si="128"/>
        <v>796.61474702637088</v>
      </c>
      <c r="EO138" s="60">
        <f ca="1">AVERAGE(OFFSET($EN$3,0,0,'Données projet'!$E$15+1,1))-AVERAGE(OFFSET($H$3,0,0,'Données projet'!$E$15+1,1))</f>
        <v>360.49030729679129</v>
      </c>
      <c r="EP138" s="60">
        <f t="shared" si="154"/>
        <v>159.6134369231965</v>
      </c>
      <c r="EQ138" s="16">
        <f>IF(ISNA(VLOOKUP(A138,'Données projet'!$A$191:$I$211,3,0)),0,VLOOKUP(A138,'Données projet'!$A$191:$I$211,3,0))</f>
        <v>11</v>
      </c>
      <c r="ER138" s="16">
        <f>IF(ISNA(VLOOKUP(A138,'Données projet'!$A$191:$I$211,4,0)),0,VLOOKUP(A138,'Données projet'!$A$191:$I$211,4,0))</f>
        <v>19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1.7053025658242404E-13</v>
      </c>
      <c r="FF138" s="18">
        <f>FE138*VLOOKUP('Données projet'!$B$16,Paramètres!$A$1:$I$89,3,0)*VLOOKUP('Données projet'!$B$16,Paramètres!$A$1:$I$89,5,0)</f>
        <v>1.4897523215040567E-13</v>
      </c>
      <c r="FG138" s="14">
        <f t="shared" si="155"/>
        <v>2.136562777003313E-12</v>
      </c>
      <c r="FH138" s="22">
        <f t="shared" si="130"/>
        <v>3.9806453659427267E-12</v>
      </c>
      <c r="FI138" s="60">
        <f t="shared" si="131"/>
        <v>293.33333333333729</v>
      </c>
      <c r="FJ138" s="60">
        <f ca="1">AVERAGE(OFFSET($FI$3,0,0,'Données projet'!$E$16+1,1))-AVERAGE(OFFSET($H$3,0,0,'Données projet'!$E$16+1,1))</f>
        <v>274.38315511766132</v>
      </c>
      <c r="FK138" s="60">
        <f t="shared" si="156"/>
        <v>255.96663040027175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-2.8421709430404007E-14</v>
      </c>
      <c r="GA138" s="18">
        <f>FZ138*VLOOKUP('Données projet'!$B$17,Paramètres!$A$1:$I$89,3,0)*VLOOKUP('Données projet'!$B$17,Paramètres!$A$1:$I$89,5,0)</f>
        <v>-2.7046098693972454E-14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302.15505558308411</v>
      </c>
      <c r="GF138" s="60">
        <f t="shared" si="158"/>
        <v>197.15142751137051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304.59999999999985</v>
      </c>
      <c r="O139" s="14">
        <f>N139*VLOOKUP('Données projet'!$B$9,Paramètres!$A$1:$I$89,3,0)*VLOOKUP('Données projet'!$B$9,Paramètres!$A$1:$I$89,5,0)</f>
        <v>275.60207999999983</v>
      </c>
      <c r="P139" s="14">
        <f t="shared" si="141"/>
        <v>66.036747345007257</v>
      </c>
      <c r="Q139" s="22">
        <f t="shared" si="108"/>
        <v>595.02095762588738</v>
      </c>
      <c r="R139" s="60">
        <f t="shared" si="109"/>
        <v>888.35429095922063</v>
      </c>
      <c r="S139" s="60">
        <f ca="1">AVERAGE(OFFSET($R$3,0,0,'Données projet'!$E$9+1,1))-AVERAGE(OFFSET($H$3,0,0,'Données projet'!$E$9+1,1))</f>
        <v>510.5342913385627</v>
      </c>
      <c r="T139" s="60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4.4337866711430253E-14</v>
      </c>
      <c r="AK139" s="14">
        <f t="shared" si="143"/>
        <v>7.3222115536967035E-13</v>
      </c>
      <c r="AL139" s="22">
        <f t="shared" si="112"/>
        <v>1.3525069634579169E-12</v>
      </c>
      <c r="AM139" s="60">
        <f t="shared" si="113"/>
        <v>293.33333333333468</v>
      </c>
      <c r="AN139" s="60">
        <f ca="1">AVERAGE(OFFSET($AM$3,0,0,'Données projet'!$E$10+1,1))-AVERAGE(OFFSET($H$3,0,0,'Données projet'!$E$10+1,1))</f>
        <v>289.19475369871481</v>
      </c>
      <c r="AO139" s="60">
        <f t="shared" si="144"/>
        <v>283.48738729114024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7.626113074366004E-14</v>
      </c>
      <c r="BF139" s="14">
        <f t="shared" si="145"/>
        <v>1.1823749172251317E-12</v>
      </c>
      <c r="BG139" s="22">
        <f t="shared" si="115"/>
        <v>2.1921244502123119E-12</v>
      </c>
      <c r="BH139" s="60">
        <f t="shared" si="116"/>
        <v>293.33333333333553</v>
      </c>
      <c r="BI139" s="60">
        <f ca="1">AVERAGE(OFFSET($BH$3,0,0,'Données projet'!$E$11+1,1))-AVERAGE(OFFSET($H$3,0,0,'Données projet'!$E$11+1,1))</f>
        <v>243.09463198616982</v>
      </c>
      <c r="BJ139" s="60">
        <f t="shared" si="146"/>
        <v>171.50445439470928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3.6</v>
      </c>
      <c r="BY139" s="13">
        <f>IF('Données projet'!$A$114&gt;35,BY138+BX139-CG138,IF(A139&lt;'Données projet'!$A$114,$BV$205^A139,IF(A139='Données projet'!$A$114,'Données projet'!$B$114,BY138+BX139-CG138)))</f>
        <v>304.59999999999985</v>
      </c>
      <c r="BZ139" s="14">
        <f>BY139*VLOOKUP('Données projet'!$B$12,Paramètres!$A$1:$I$89,3,0)*VLOOKUP('Données projet'!$B$12,Paramètres!$A$1:$I$89,5,0)</f>
        <v>294.6091199999999</v>
      </c>
      <c r="CA139" s="14">
        <f t="shared" si="147"/>
        <v>70.045138051595032</v>
      </c>
      <c r="CB139" s="22">
        <f t="shared" si="118"/>
        <v>635.10616610652778</v>
      </c>
      <c r="CC139" s="60">
        <f t="shared" si="119"/>
        <v>928.43949943986104</v>
      </c>
      <c r="CD139" s="60">
        <f ca="1">AVERAGE(OFFSET($CC$3,0,0,'Données projet'!$E$12+1,1))-AVERAGE(OFFSET($H$3,0,0,'Données projet'!$E$12+1,1))</f>
        <v>542.70639622812973</v>
      </c>
      <c r="CE139" s="60">
        <f t="shared" si="148"/>
        <v>294.45557293177131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projet'!$B$13,Paramètres!$A$1:$I$89,3,0)*VLOOKUP('Données projet'!$B$13,Paramètres!$A$1:$I$89,5,0)</f>
        <v>-2.0395418687257919E-13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329.68364686090933</v>
      </c>
      <c r="CZ139" s="60">
        <f t="shared" si="150"/>
        <v>302.54354650449721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-5.3205440053716299E-14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399.92909819003523</v>
      </c>
      <c r="DU139" s="60">
        <f t="shared" si="152"/>
        <v>163.7053537268381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1.6</v>
      </c>
      <c r="EJ139" s="13">
        <f>IF('Données projet'!$A$192&gt;35,EJ138+EI139-ER138,IF(A139&lt;'Données projet'!$A$192,$EG$205^A139,IF(A139='Données projet'!$A$192,'Données projet'!$B$192,EJ138+EI139-ER138)))</f>
        <v>211.60000000000011</v>
      </c>
      <c r="EK139" s="18">
        <f>EJ139*VLOOKUP('Données projet'!$B$15,Paramètres!$A$1:$I$89,3,0)*VLOOKUP('Données projet'!$B$15,Paramètres!$A$1:$I$89,5,0)</f>
        <v>214.56240000000014</v>
      </c>
      <c r="EL139" s="14">
        <f t="shared" si="153"/>
        <v>52.931334320900255</v>
      </c>
      <c r="EM139" s="22">
        <f t="shared" si="127"/>
        <v>465.8849206089015</v>
      </c>
      <c r="EN139" s="60">
        <f t="shared" si="128"/>
        <v>759.21825394223481</v>
      </c>
      <c r="EO139" s="60">
        <f ca="1">AVERAGE(OFFSET($EN$3,0,0,'Données projet'!$E$15+1,1))-AVERAGE(OFFSET($H$3,0,0,'Données projet'!$E$15+1,1))</f>
        <v>360.49030729679129</v>
      </c>
      <c r="EP139" s="60">
        <f t="shared" si="154"/>
        <v>159.6134369231965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1.7053025658242404E-13</v>
      </c>
      <c r="FF139" s="18">
        <f>FE139*VLOOKUP('Données projet'!$B$16,Paramètres!$A$1:$I$89,3,0)*VLOOKUP('Données projet'!$B$16,Paramètres!$A$1:$I$89,5,0)</f>
        <v>1.4897523215040567E-13</v>
      </c>
      <c r="FG139" s="14">
        <f t="shared" si="155"/>
        <v>2.136562777003313E-12</v>
      </c>
      <c r="FH139" s="22">
        <f t="shared" si="130"/>
        <v>3.9806453659427267E-12</v>
      </c>
      <c r="FI139" s="60">
        <f t="shared" si="131"/>
        <v>293.33333333333729</v>
      </c>
      <c r="FJ139" s="60">
        <f ca="1">AVERAGE(OFFSET($FI$3,0,0,'Données projet'!$E$16+1,1))-AVERAGE(OFFSET($H$3,0,0,'Données projet'!$E$16+1,1))</f>
        <v>274.38315511766132</v>
      </c>
      <c r="FK139" s="60">
        <f t="shared" si="156"/>
        <v>255.96663040027175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-2.8421709430404007E-14</v>
      </c>
      <c r="GA139" s="18">
        <f>FZ139*VLOOKUP('Données projet'!$B$17,Paramètres!$A$1:$I$89,3,0)*VLOOKUP('Données projet'!$B$17,Paramètres!$A$1:$I$89,5,0)</f>
        <v>-2.7046098693972454E-14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302.15505558308411</v>
      </c>
      <c r="GF139" s="60">
        <f t="shared" si="158"/>
        <v>197.15142751137051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308.19999999999987</v>
      </c>
      <c r="O140" s="14">
        <f>N140*VLOOKUP('Données projet'!$B$9,Paramètres!$A$1:$I$89,3,0)*VLOOKUP('Données projet'!$B$9,Paramètres!$A$1:$I$89,5,0)</f>
        <v>278.85935999999987</v>
      </c>
      <c r="P140" s="14">
        <f t="shared" si="141"/>
        <v>66.725901622172387</v>
      </c>
      <c r="Q140" s="22">
        <f t="shared" si="108"/>
        <v>601.8943306586167</v>
      </c>
      <c r="R140" s="60">
        <f t="shared" si="109"/>
        <v>895.22766399195007</v>
      </c>
      <c r="S140" s="60">
        <f ca="1">AVERAGE(OFFSET($R$3,0,0,'Données projet'!$E$9+1,1))-AVERAGE(OFFSET($H$3,0,0,'Données projet'!$E$9+1,1))</f>
        <v>510.5342913385627</v>
      </c>
      <c r="T140" s="60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4.4337866711430253E-14</v>
      </c>
      <c r="AK140" s="14">
        <f t="shared" si="143"/>
        <v>7.3222115536967035E-13</v>
      </c>
      <c r="AL140" s="22">
        <f t="shared" si="112"/>
        <v>1.3525069634579169E-12</v>
      </c>
      <c r="AM140" s="60">
        <f t="shared" si="113"/>
        <v>293.33333333333468</v>
      </c>
      <c r="AN140" s="60">
        <f ca="1">AVERAGE(OFFSET($AM$3,0,0,'Données projet'!$E$10+1,1))-AVERAGE(OFFSET($H$3,0,0,'Données projet'!$E$10+1,1))</f>
        <v>289.19475369871481</v>
      </c>
      <c r="AO140" s="60">
        <f t="shared" si="144"/>
        <v>283.48738729114024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7.626113074366004E-14</v>
      </c>
      <c r="BF140" s="14">
        <f t="shared" si="145"/>
        <v>1.1823749172251317E-12</v>
      </c>
      <c r="BG140" s="22">
        <f t="shared" si="115"/>
        <v>2.1921244502123119E-12</v>
      </c>
      <c r="BH140" s="60">
        <f t="shared" si="116"/>
        <v>293.33333333333553</v>
      </c>
      <c r="BI140" s="60">
        <f ca="1">AVERAGE(OFFSET($BH$3,0,0,'Données projet'!$E$11+1,1))-AVERAGE(OFFSET($H$3,0,0,'Données projet'!$E$11+1,1))</f>
        <v>243.09463198616982</v>
      </c>
      <c r="BJ140" s="60">
        <f t="shared" si="146"/>
        <v>171.50445439470928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3.6</v>
      </c>
      <c r="BY140" s="13">
        <f>IF('Données projet'!$A$114&gt;35,BY139+BX140-CG139,IF(A140&lt;'Données projet'!$A$114,$BV$205^A140,IF(A140='Données projet'!$A$114,'Données projet'!$B$114,BY139+BX140-CG139)))</f>
        <v>308.19999999999987</v>
      </c>
      <c r="BZ140" s="14">
        <f>BY140*VLOOKUP('Données projet'!$B$12,Paramètres!$A$1:$I$89,3,0)*VLOOKUP('Données projet'!$B$12,Paramètres!$A$1:$I$89,5,0)</f>
        <v>298.09103999999991</v>
      </c>
      <c r="CA140" s="14">
        <f t="shared" si="147"/>
        <v>70.776123577436934</v>
      </c>
      <c r="CB140" s="22">
        <f t="shared" si="118"/>
        <v>642.44364323070249</v>
      </c>
      <c r="CC140" s="60">
        <f t="shared" si="119"/>
        <v>935.77697656403575</v>
      </c>
      <c r="CD140" s="60">
        <f ca="1">AVERAGE(OFFSET($CC$3,0,0,'Données projet'!$E$12+1,1))-AVERAGE(OFFSET($H$3,0,0,'Données projet'!$E$12+1,1))</f>
        <v>542.70639622812973</v>
      </c>
      <c r="CE140" s="60">
        <f t="shared" si="148"/>
        <v>294.45557293177131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projet'!$B$13,Paramètres!$A$1:$I$89,3,0)*VLOOKUP('Données projet'!$B$13,Paramètres!$A$1:$I$89,5,0)</f>
        <v>-2.0395418687257919E-13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329.68364686090933</v>
      </c>
      <c r="CZ140" s="60">
        <f t="shared" si="150"/>
        <v>302.54354650449721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-5.3205440053716299E-14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399.92909819003523</v>
      </c>
      <c r="DU140" s="60">
        <f t="shared" si="152"/>
        <v>163.7053537268381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1.6</v>
      </c>
      <c r="EJ140" s="13">
        <f>IF('Données projet'!$A$192&gt;35,EJ139+EI140-ER139,IF(A140&lt;'Données projet'!$A$192,$EG$205^A140,IF(A140='Données projet'!$A$192,'Données projet'!$B$192,EJ139+EI140-ER139)))</f>
        <v>213.2000000000001</v>
      </c>
      <c r="EK140" s="18">
        <f>EJ140*VLOOKUP('Données projet'!$B$15,Paramètres!$A$1:$I$89,3,0)*VLOOKUP('Données projet'!$B$15,Paramètres!$A$1:$I$89,5,0)</f>
        <v>216.18480000000011</v>
      </c>
      <c r="EL140" s="14">
        <f t="shared" si="153"/>
        <v>53.284828478170375</v>
      </c>
      <c r="EM140" s="22">
        <f t="shared" si="127"/>
        <v>469.32626959948021</v>
      </c>
      <c r="EN140" s="60">
        <f t="shared" si="128"/>
        <v>762.65960293281353</v>
      </c>
      <c r="EO140" s="60">
        <f ca="1">AVERAGE(OFFSET($EN$3,0,0,'Données projet'!$E$15+1,1))-AVERAGE(OFFSET($H$3,0,0,'Données projet'!$E$15+1,1))</f>
        <v>360.49030729679129</v>
      </c>
      <c r="EP140" s="60">
        <f t="shared" si="154"/>
        <v>159.6134369231965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1.7053025658242404E-13</v>
      </c>
      <c r="FF140" s="18">
        <f>FE140*VLOOKUP('Données projet'!$B$16,Paramètres!$A$1:$I$89,3,0)*VLOOKUP('Données projet'!$B$16,Paramètres!$A$1:$I$89,5,0)</f>
        <v>1.4897523215040567E-13</v>
      </c>
      <c r="FG140" s="14">
        <f t="shared" si="155"/>
        <v>2.136562777003313E-12</v>
      </c>
      <c r="FH140" s="22">
        <f t="shared" si="130"/>
        <v>3.9806453659427267E-12</v>
      </c>
      <c r="FI140" s="60">
        <f t="shared" si="131"/>
        <v>293.33333333333729</v>
      </c>
      <c r="FJ140" s="60">
        <f ca="1">AVERAGE(OFFSET($FI$3,0,0,'Données projet'!$E$16+1,1))-AVERAGE(OFFSET($H$3,0,0,'Données projet'!$E$16+1,1))</f>
        <v>274.38315511766132</v>
      </c>
      <c r="FK140" s="60">
        <f t="shared" si="156"/>
        <v>255.96663040027175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-2.8421709430404007E-14</v>
      </c>
      <c r="GA140" s="18">
        <f>FZ140*VLOOKUP('Données projet'!$B$17,Paramètres!$A$1:$I$89,3,0)*VLOOKUP('Données projet'!$B$17,Paramètres!$A$1:$I$89,5,0)</f>
        <v>-2.7046098693972454E-14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302.15505558308411</v>
      </c>
      <c r="GF140" s="60">
        <f t="shared" si="158"/>
        <v>197.15142751137051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311.7999999999999</v>
      </c>
      <c r="O141" s="14">
        <f>N141*VLOOKUP('Données projet'!$B$9,Paramètres!$A$1:$I$89,3,0)*VLOOKUP('Données projet'!$B$9,Paramètres!$A$1:$I$89,5,0)</f>
        <v>282.1166399999999</v>
      </c>
      <c r="P141" s="14">
        <f t="shared" si="141"/>
        <v>67.414119514142243</v>
      </c>
      <c r="Q141" s="22">
        <f t="shared" si="108"/>
        <v>608.76607282046416</v>
      </c>
      <c r="R141" s="60">
        <f t="shared" si="109"/>
        <v>902.09940615379742</v>
      </c>
      <c r="S141" s="60">
        <f ca="1">AVERAGE(OFFSET($R$3,0,0,'Données projet'!$E$9+1,1))-AVERAGE(OFFSET($H$3,0,0,'Données projet'!$E$9+1,1))</f>
        <v>510.5342913385627</v>
      </c>
      <c r="T141" s="60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4.4337866711430253E-14</v>
      </c>
      <c r="AK141" s="14">
        <f t="shared" si="143"/>
        <v>7.3222115536967035E-13</v>
      </c>
      <c r="AL141" s="22">
        <f t="shared" si="112"/>
        <v>1.3525069634579169E-12</v>
      </c>
      <c r="AM141" s="60">
        <f t="shared" si="113"/>
        <v>293.33333333333468</v>
      </c>
      <c r="AN141" s="60">
        <f ca="1">AVERAGE(OFFSET($AM$3,0,0,'Données projet'!$E$10+1,1))-AVERAGE(OFFSET($H$3,0,0,'Données projet'!$E$10+1,1))</f>
        <v>289.19475369871481</v>
      </c>
      <c r="AO141" s="60">
        <f t="shared" si="144"/>
        <v>283.48738729114024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7.626113074366004E-14</v>
      </c>
      <c r="BF141" s="14">
        <f t="shared" si="145"/>
        <v>1.1823749172251317E-12</v>
      </c>
      <c r="BG141" s="22">
        <f t="shared" si="115"/>
        <v>2.1921244502123119E-12</v>
      </c>
      <c r="BH141" s="60">
        <f t="shared" si="116"/>
        <v>293.33333333333553</v>
      </c>
      <c r="BI141" s="60">
        <f ca="1">AVERAGE(OFFSET($BH$3,0,0,'Données projet'!$E$11+1,1))-AVERAGE(OFFSET($H$3,0,0,'Données projet'!$E$11+1,1))</f>
        <v>243.09463198616982</v>
      </c>
      <c r="BJ141" s="60">
        <f t="shared" si="146"/>
        <v>171.50445439470928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3.6</v>
      </c>
      <c r="BY141" s="13">
        <f>IF('Données projet'!$A$114&gt;35,BY140+BX141-CG140,IF(A141&lt;'Données projet'!$A$114,$BV$205^A141,IF(A141='Données projet'!$A$114,'Données projet'!$B$114,BY140+BX141-CG140)))</f>
        <v>311.7999999999999</v>
      </c>
      <c r="BZ141" s="14">
        <f>BY141*VLOOKUP('Données projet'!$B$12,Paramètres!$A$1:$I$89,3,0)*VLOOKUP('Données projet'!$B$12,Paramètres!$A$1:$I$89,5,0)</f>
        <v>301.57295999999991</v>
      </c>
      <c r="CA141" s="14">
        <f t="shared" si="147"/>
        <v>71.50611588006737</v>
      </c>
      <c r="CB141" s="22">
        <f t="shared" si="118"/>
        <v>649.77939049111717</v>
      </c>
      <c r="CC141" s="60">
        <f t="shared" si="119"/>
        <v>943.11272382445054</v>
      </c>
      <c r="CD141" s="60">
        <f ca="1">AVERAGE(OFFSET($CC$3,0,0,'Données projet'!$E$12+1,1))-AVERAGE(OFFSET($H$3,0,0,'Données projet'!$E$12+1,1))</f>
        <v>542.70639622812973</v>
      </c>
      <c r="CE141" s="60">
        <f t="shared" si="148"/>
        <v>294.45557293177131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projet'!$B$13,Paramètres!$A$1:$I$89,3,0)*VLOOKUP('Données projet'!$B$13,Paramètres!$A$1:$I$89,5,0)</f>
        <v>-2.0395418687257919E-13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329.68364686090933</v>
      </c>
      <c r="CZ141" s="60">
        <f t="shared" si="150"/>
        <v>302.54354650449721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-5.3205440053716299E-14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399.92909819003523</v>
      </c>
      <c r="DU141" s="60">
        <f t="shared" si="152"/>
        <v>163.7053537268381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1.6</v>
      </c>
      <c r="EJ141" s="13">
        <f>IF('Données projet'!$A$192&gt;35,EJ140+EI141-ER140,IF(A141&lt;'Données projet'!$A$192,$EG$205^A141,IF(A141='Données projet'!$A$192,'Données projet'!$B$192,EJ140+EI141-ER140)))</f>
        <v>214.8000000000001</v>
      </c>
      <c r="EK141" s="18">
        <f>EJ141*VLOOKUP('Données projet'!$B$15,Paramètres!$A$1:$I$89,3,0)*VLOOKUP('Données projet'!$B$15,Paramètres!$A$1:$I$89,5,0)</f>
        <v>217.80720000000011</v>
      </c>
      <c r="EL141" s="14">
        <f t="shared" si="153"/>
        <v>53.638013973814026</v>
      </c>
      <c r="EM141" s="22">
        <f t="shared" si="127"/>
        <v>472.76708100439288</v>
      </c>
      <c r="EN141" s="60">
        <f t="shared" si="128"/>
        <v>766.10041433772619</v>
      </c>
      <c r="EO141" s="60">
        <f ca="1">AVERAGE(OFFSET($EN$3,0,0,'Données projet'!$E$15+1,1))-AVERAGE(OFFSET($H$3,0,0,'Données projet'!$E$15+1,1))</f>
        <v>360.49030729679129</v>
      </c>
      <c r="EP141" s="60">
        <f t="shared" si="154"/>
        <v>159.6134369231965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1.7053025658242404E-13</v>
      </c>
      <c r="FF141" s="18">
        <f>FE141*VLOOKUP('Données projet'!$B$16,Paramètres!$A$1:$I$89,3,0)*VLOOKUP('Données projet'!$B$16,Paramètres!$A$1:$I$89,5,0)</f>
        <v>1.4897523215040567E-13</v>
      </c>
      <c r="FG141" s="14">
        <f t="shared" si="155"/>
        <v>2.136562777003313E-12</v>
      </c>
      <c r="FH141" s="22">
        <f t="shared" si="130"/>
        <v>3.9806453659427267E-12</v>
      </c>
      <c r="FI141" s="60">
        <f t="shared" si="131"/>
        <v>293.33333333333729</v>
      </c>
      <c r="FJ141" s="60">
        <f ca="1">AVERAGE(OFFSET($FI$3,0,0,'Données projet'!$E$16+1,1))-AVERAGE(OFFSET($H$3,0,0,'Données projet'!$E$16+1,1))</f>
        <v>274.38315511766132</v>
      </c>
      <c r="FK141" s="60">
        <f t="shared" si="156"/>
        <v>255.96663040027175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-2.8421709430404007E-14</v>
      </c>
      <c r="GA141" s="18">
        <f>FZ141*VLOOKUP('Données projet'!$B$17,Paramètres!$A$1:$I$89,3,0)*VLOOKUP('Données projet'!$B$17,Paramètres!$A$1:$I$89,5,0)</f>
        <v>-2.7046098693972454E-14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302.15505558308411</v>
      </c>
      <c r="GF141" s="60">
        <f t="shared" si="158"/>
        <v>197.15142751137051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315.39999999999992</v>
      </c>
      <c r="O142" s="14">
        <f>N142*VLOOKUP('Données projet'!$B$9,Paramètres!$A$1:$I$89,3,0)*VLOOKUP('Données projet'!$B$9,Paramètres!$A$1:$I$89,5,0)</f>
        <v>285.37391999999988</v>
      </c>
      <c r="P142" s="14">
        <f t="shared" si="141"/>
        <v>68.101413083167643</v>
      </c>
      <c r="Q142" s="22">
        <f t="shared" si="108"/>
        <v>615.63620511985016</v>
      </c>
      <c r="R142" s="60">
        <f t="shared" si="109"/>
        <v>908.96953845318353</v>
      </c>
      <c r="S142" s="60">
        <f ca="1">AVERAGE(OFFSET($R$3,0,0,'Données projet'!$E$9+1,1))-AVERAGE(OFFSET($H$3,0,0,'Données projet'!$E$9+1,1))</f>
        <v>510.5342913385627</v>
      </c>
      <c r="T142" s="60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4.4337866711430253E-14</v>
      </c>
      <c r="AK142" s="14">
        <f t="shared" si="143"/>
        <v>7.3222115536967035E-13</v>
      </c>
      <c r="AL142" s="22">
        <f t="shared" si="112"/>
        <v>1.3525069634579169E-12</v>
      </c>
      <c r="AM142" s="60">
        <f t="shared" si="113"/>
        <v>293.33333333333468</v>
      </c>
      <c r="AN142" s="60">
        <f ca="1">AVERAGE(OFFSET($AM$3,0,0,'Données projet'!$E$10+1,1))-AVERAGE(OFFSET($H$3,0,0,'Données projet'!$E$10+1,1))</f>
        <v>289.19475369871481</v>
      </c>
      <c r="AO142" s="60">
        <f t="shared" si="144"/>
        <v>283.48738729114024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7.626113074366004E-14</v>
      </c>
      <c r="BF142" s="14">
        <f t="shared" si="145"/>
        <v>1.1823749172251317E-12</v>
      </c>
      <c r="BG142" s="22">
        <f t="shared" si="115"/>
        <v>2.1921244502123119E-12</v>
      </c>
      <c r="BH142" s="60">
        <f t="shared" si="116"/>
        <v>293.33333333333553</v>
      </c>
      <c r="BI142" s="60">
        <f ca="1">AVERAGE(OFFSET($BH$3,0,0,'Données projet'!$E$11+1,1))-AVERAGE(OFFSET($H$3,0,0,'Données projet'!$E$11+1,1))</f>
        <v>243.09463198616982</v>
      </c>
      <c r="BJ142" s="60">
        <f t="shared" si="146"/>
        <v>171.50445439470928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3.6</v>
      </c>
      <c r="BY142" s="13">
        <f>IF('Données projet'!$A$114&gt;35,BY141+BX142-CG141,IF(A142&lt;'Données projet'!$A$114,$BV$205^A142,IF(A142='Données projet'!$A$114,'Données projet'!$B$114,BY141+BX142-CG141)))</f>
        <v>315.39999999999992</v>
      </c>
      <c r="BZ142" s="14">
        <f>BY142*VLOOKUP('Données projet'!$B$12,Paramètres!$A$1:$I$89,3,0)*VLOOKUP('Données projet'!$B$12,Paramètres!$A$1:$I$89,5,0)</f>
        <v>305.05487999999991</v>
      </c>
      <c r="CA142" s="14">
        <f t="shared" si="147"/>
        <v>72.235127753908458</v>
      </c>
      <c r="CB142" s="22">
        <f t="shared" si="118"/>
        <v>657.11343017139041</v>
      </c>
      <c r="CC142" s="60">
        <f t="shared" si="119"/>
        <v>950.44676350472378</v>
      </c>
      <c r="CD142" s="60">
        <f ca="1">AVERAGE(OFFSET($CC$3,0,0,'Données projet'!$E$12+1,1))-AVERAGE(OFFSET($H$3,0,0,'Données projet'!$E$12+1,1))</f>
        <v>542.70639622812973</v>
      </c>
      <c r="CE142" s="60">
        <f t="shared" si="148"/>
        <v>294.45557293177131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projet'!$B$13,Paramètres!$A$1:$I$89,3,0)*VLOOKUP('Données projet'!$B$13,Paramètres!$A$1:$I$89,5,0)</f>
        <v>-2.0395418687257919E-13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329.68364686090933</v>
      </c>
      <c r="CZ142" s="60">
        <f t="shared" si="150"/>
        <v>302.54354650449721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-5.3205440053716299E-14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399.92909819003523</v>
      </c>
      <c r="DU142" s="60">
        <f t="shared" si="152"/>
        <v>163.7053537268381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1.6</v>
      </c>
      <c r="EJ142" s="13">
        <f>IF('Données projet'!$A$192&gt;35,EJ141+EI142-ER141,IF(A142&lt;'Données projet'!$A$192,$EG$205^A142,IF(A142='Données projet'!$A$192,'Données projet'!$B$192,EJ141+EI142-ER141)))</f>
        <v>216.40000000000009</v>
      </c>
      <c r="EK142" s="18">
        <f>EJ142*VLOOKUP('Données projet'!$B$15,Paramètres!$A$1:$I$89,3,0)*VLOOKUP('Données projet'!$B$15,Paramètres!$A$1:$I$89,5,0)</f>
        <v>219.42960000000008</v>
      </c>
      <c r="EL142" s="14">
        <f t="shared" si="153"/>
        <v>53.990893373543585</v>
      </c>
      <c r="EM142" s="22">
        <f t="shared" si="127"/>
        <v>476.20735929225515</v>
      </c>
      <c r="EN142" s="60">
        <f t="shared" si="128"/>
        <v>769.54069262558846</v>
      </c>
      <c r="EO142" s="60">
        <f ca="1">AVERAGE(OFFSET($EN$3,0,0,'Données projet'!$E$15+1,1))-AVERAGE(OFFSET($H$3,0,0,'Données projet'!$E$15+1,1))</f>
        <v>360.49030729679129</v>
      </c>
      <c r="EP142" s="60">
        <f t="shared" si="154"/>
        <v>159.6134369231965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1.7053025658242404E-13</v>
      </c>
      <c r="FF142" s="18">
        <f>FE142*VLOOKUP('Données projet'!$B$16,Paramètres!$A$1:$I$89,3,0)*VLOOKUP('Données projet'!$B$16,Paramètres!$A$1:$I$89,5,0)</f>
        <v>1.4897523215040567E-13</v>
      </c>
      <c r="FG142" s="14">
        <f t="shared" si="155"/>
        <v>2.136562777003313E-12</v>
      </c>
      <c r="FH142" s="22">
        <f t="shared" si="130"/>
        <v>3.9806453659427267E-12</v>
      </c>
      <c r="FI142" s="60">
        <f t="shared" si="131"/>
        <v>293.33333333333729</v>
      </c>
      <c r="FJ142" s="60">
        <f ca="1">AVERAGE(OFFSET($FI$3,0,0,'Données projet'!$E$16+1,1))-AVERAGE(OFFSET($H$3,0,0,'Données projet'!$E$16+1,1))</f>
        <v>274.38315511766132</v>
      </c>
      <c r="FK142" s="60">
        <f t="shared" si="156"/>
        <v>255.96663040027175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-2.8421709430404007E-14</v>
      </c>
      <c r="GA142" s="18">
        <f>FZ142*VLOOKUP('Données projet'!$B$17,Paramètres!$A$1:$I$89,3,0)*VLOOKUP('Données projet'!$B$17,Paramètres!$A$1:$I$89,5,0)</f>
        <v>-2.7046098693972454E-14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302.15505558308411</v>
      </c>
      <c r="GF142" s="60">
        <f t="shared" si="158"/>
        <v>197.15142751137051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318.99999999999994</v>
      </c>
      <c r="O143" s="14">
        <f>N143*VLOOKUP('Données projet'!$B$9,Paramètres!$A$1:$I$89,3,0)*VLOOKUP('Données projet'!$B$9,Paramètres!$A$1:$I$89,5,0)</f>
        <v>288.63119999999992</v>
      </c>
      <c r="P143" s="14">
        <f t="shared" si="141"/>
        <v>68.787794100289204</v>
      </c>
      <c r="Q143" s="22">
        <f t="shared" si="108"/>
        <v>622.50474805800354</v>
      </c>
      <c r="R143" s="60">
        <f t="shared" si="109"/>
        <v>915.8380813913368</v>
      </c>
      <c r="S143" s="60">
        <f ca="1">AVERAGE(OFFSET($R$3,0,0,'Données projet'!$E$9+1,1))-AVERAGE(OFFSET($H$3,0,0,'Données projet'!$E$9+1,1))</f>
        <v>510.5342913385627</v>
      </c>
      <c r="T143" s="60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4.4337866711430253E-14</v>
      </c>
      <c r="AK143" s="14">
        <f t="shared" si="143"/>
        <v>7.3222115536967035E-13</v>
      </c>
      <c r="AL143" s="22">
        <f t="shared" si="112"/>
        <v>1.3525069634579169E-12</v>
      </c>
      <c r="AM143" s="60">
        <f t="shared" si="113"/>
        <v>293.33333333333468</v>
      </c>
      <c r="AN143" s="60">
        <f ca="1">AVERAGE(OFFSET($AM$3,0,0,'Données projet'!$E$10+1,1))-AVERAGE(OFFSET($H$3,0,0,'Données projet'!$E$10+1,1))</f>
        <v>289.19475369871481</v>
      </c>
      <c r="AO143" s="60">
        <f t="shared" si="144"/>
        <v>283.48738729114024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7.626113074366004E-14</v>
      </c>
      <c r="BF143" s="14">
        <f t="shared" si="145"/>
        <v>1.1823749172251317E-12</v>
      </c>
      <c r="BG143" s="22">
        <f t="shared" si="115"/>
        <v>2.1921244502123119E-12</v>
      </c>
      <c r="BH143" s="60">
        <f t="shared" si="116"/>
        <v>293.33333333333553</v>
      </c>
      <c r="BI143" s="60">
        <f ca="1">AVERAGE(OFFSET($BH$3,0,0,'Données projet'!$E$11+1,1))-AVERAGE(OFFSET($H$3,0,0,'Données projet'!$E$11+1,1))</f>
        <v>243.09463198616982</v>
      </c>
      <c r="BJ143" s="60">
        <f t="shared" si="146"/>
        <v>171.50445439470928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3.6</v>
      </c>
      <c r="BY143" s="13">
        <f>IF('Données projet'!$A$114&gt;35,BY142+BX143-CG142,IF(A143&lt;'Données projet'!$A$114,$BV$205^A143,IF(A143='Données projet'!$A$114,'Données projet'!$B$114,BY142+BX143-CG142)))</f>
        <v>318.99999999999994</v>
      </c>
      <c r="BZ143" s="14">
        <f>BY143*VLOOKUP('Données projet'!$B$12,Paramètres!$A$1:$I$89,3,0)*VLOOKUP('Données projet'!$B$12,Paramètres!$A$1:$I$89,5,0)</f>
        <v>308.53679999999997</v>
      </c>
      <c r="CA143" s="14">
        <f t="shared" si="147"/>
        <v>72.963171684496103</v>
      </c>
      <c r="CB143" s="22">
        <f t="shared" si="118"/>
        <v>664.44578401716399</v>
      </c>
      <c r="CC143" s="60">
        <f t="shared" si="119"/>
        <v>957.77911735049724</v>
      </c>
      <c r="CD143" s="60">
        <f ca="1">AVERAGE(OFFSET($CC$3,0,0,'Données projet'!$E$12+1,1))-AVERAGE(OFFSET($H$3,0,0,'Données projet'!$E$12+1,1))</f>
        <v>542.70639622812973</v>
      </c>
      <c r="CE143" s="60">
        <f t="shared" si="148"/>
        <v>294.45557293177131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projet'!$B$13,Paramètres!$A$1:$I$89,3,0)*VLOOKUP('Données projet'!$B$13,Paramètres!$A$1:$I$89,5,0)</f>
        <v>-2.0395418687257919E-13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329.68364686090933</v>
      </c>
      <c r="CZ143" s="60">
        <f t="shared" si="150"/>
        <v>302.54354650449721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-5.3205440053716299E-14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399.92909819003523</v>
      </c>
      <c r="DU143" s="60">
        <f t="shared" si="152"/>
        <v>163.7053537268381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1.6</v>
      </c>
      <c r="EJ143" s="13">
        <f>IF('Données projet'!$A$192&gt;35,EJ142+EI143-ER142,IF(A143&lt;'Données projet'!$A$192,$EG$205^A143,IF(A143='Données projet'!$A$192,'Données projet'!$B$192,EJ142+EI143-ER142)))</f>
        <v>218.00000000000009</v>
      </c>
      <c r="EK143" s="18">
        <f>EJ143*VLOOKUP('Données projet'!$B$15,Paramètres!$A$1:$I$89,3,0)*VLOOKUP('Données projet'!$B$15,Paramètres!$A$1:$I$89,5,0)</f>
        <v>221.05200000000013</v>
      </c>
      <c r="EL143" s="14">
        <f t="shared" si="153"/>
        <v>54.343469202939254</v>
      </c>
      <c r="EM143" s="22">
        <f t="shared" si="127"/>
        <v>479.64710886178608</v>
      </c>
      <c r="EN143" s="60">
        <f t="shared" si="128"/>
        <v>772.98044219511939</v>
      </c>
      <c r="EO143" s="60">
        <f ca="1">AVERAGE(OFFSET($EN$3,0,0,'Données projet'!$E$15+1,1))-AVERAGE(OFFSET($H$3,0,0,'Données projet'!$E$15+1,1))</f>
        <v>360.49030729679129</v>
      </c>
      <c r="EP143" s="60">
        <f t="shared" si="154"/>
        <v>159.6134369231965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1.7053025658242404E-13</v>
      </c>
      <c r="FF143" s="18">
        <f>FE143*VLOOKUP('Données projet'!$B$16,Paramètres!$A$1:$I$89,3,0)*VLOOKUP('Données projet'!$B$16,Paramètres!$A$1:$I$89,5,0)</f>
        <v>1.4897523215040567E-13</v>
      </c>
      <c r="FG143" s="14">
        <f t="shared" si="155"/>
        <v>2.136562777003313E-12</v>
      </c>
      <c r="FH143" s="22">
        <f t="shared" si="130"/>
        <v>3.9806453659427267E-12</v>
      </c>
      <c r="FI143" s="60">
        <f t="shared" si="131"/>
        <v>293.33333333333729</v>
      </c>
      <c r="FJ143" s="60">
        <f ca="1">AVERAGE(OFFSET($FI$3,0,0,'Données projet'!$E$16+1,1))-AVERAGE(OFFSET($H$3,0,0,'Données projet'!$E$16+1,1))</f>
        <v>274.38315511766132</v>
      </c>
      <c r="FK143" s="60">
        <f t="shared" si="156"/>
        <v>255.96663040027175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-2.8421709430404007E-14</v>
      </c>
      <c r="GA143" s="18">
        <f>FZ143*VLOOKUP('Données projet'!$B$17,Paramètres!$A$1:$I$89,3,0)*VLOOKUP('Données projet'!$B$17,Paramètres!$A$1:$I$89,5,0)</f>
        <v>-2.7046098693972454E-14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302.15505558308411</v>
      </c>
      <c r="GF143" s="60">
        <f t="shared" si="158"/>
        <v>197.15142751137051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322.59999999999997</v>
      </c>
      <c r="O144" s="14">
        <f>N144*VLOOKUP('Données projet'!$B$9,Paramètres!$A$1:$I$89,3,0)*VLOOKUP('Données projet'!$B$9,Paramètres!$A$1:$I$89,5,0)</f>
        <v>291.88847999999996</v>
      </c>
      <c r="P144" s="14">
        <f t="shared" si="141"/>
        <v>69.473274055573498</v>
      </c>
      <c r="Q144" s="22">
        <f t="shared" si="108"/>
        <v>629.37172164679032</v>
      </c>
      <c r="R144" s="60">
        <f t="shared" si="109"/>
        <v>922.70505498012358</v>
      </c>
      <c r="S144" s="60">
        <f ca="1">AVERAGE(OFFSET($R$3,0,0,'Données projet'!$E$9+1,1))-AVERAGE(OFFSET($H$3,0,0,'Données projet'!$E$9+1,1))</f>
        <v>510.5342913385627</v>
      </c>
      <c r="T144" s="60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4.4337866711430253E-14</v>
      </c>
      <c r="AK144" s="14">
        <f t="shared" si="143"/>
        <v>7.3222115536967035E-13</v>
      </c>
      <c r="AL144" s="22">
        <f t="shared" si="112"/>
        <v>1.3525069634579169E-12</v>
      </c>
      <c r="AM144" s="60">
        <f t="shared" si="113"/>
        <v>293.33333333333468</v>
      </c>
      <c r="AN144" s="60">
        <f ca="1">AVERAGE(OFFSET($AM$3,0,0,'Données projet'!$E$10+1,1))-AVERAGE(OFFSET($H$3,0,0,'Données projet'!$E$10+1,1))</f>
        <v>289.19475369871481</v>
      </c>
      <c r="AO144" s="60">
        <f t="shared" si="144"/>
        <v>283.48738729114024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7.626113074366004E-14</v>
      </c>
      <c r="BF144" s="14">
        <f t="shared" si="145"/>
        <v>1.1823749172251317E-12</v>
      </c>
      <c r="BG144" s="22">
        <f t="shared" si="115"/>
        <v>2.1921244502123119E-12</v>
      </c>
      <c r="BH144" s="60">
        <f t="shared" si="116"/>
        <v>293.33333333333553</v>
      </c>
      <c r="BI144" s="60">
        <f ca="1">AVERAGE(OFFSET($BH$3,0,0,'Données projet'!$E$11+1,1))-AVERAGE(OFFSET($H$3,0,0,'Données projet'!$E$11+1,1))</f>
        <v>243.09463198616982</v>
      </c>
      <c r="BJ144" s="60">
        <f t="shared" si="146"/>
        <v>171.50445439470928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3.6</v>
      </c>
      <c r="BY144" s="13">
        <f>IF('Données projet'!$A$114&gt;35,BY143+BX144-CG143,IF(A144&lt;'Données projet'!$A$114,$BV$205^A144,IF(A144='Données projet'!$A$114,'Données projet'!$B$114,BY143+BX144-CG143)))</f>
        <v>322.59999999999997</v>
      </c>
      <c r="BZ144" s="14">
        <f>BY144*VLOOKUP('Données projet'!$B$12,Paramètres!$A$1:$I$89,3,0)*VLOOKUP('Données projet'!$B$12,Paramètres!$A$1:$I$89,5,0)</f>
        <v>312.01871999999997</v>
      </c>
      <c r="CA144" s="14">
        <f t="shared" si="147"/>
        <v>73.690259859336606</v>
      </c>
      <c r="CB144" s="22">
        <f t="shared" si="118"/>
        <v>671.77647325501118</v>
      </c>
      <c r="CC144" s="60">
        <f t="shared" si="119"/>
        <v>965.10980658834455</v>
      </c>
      <c r="CD144" s="60">
        <f ca="1">AVERAGE(OFFSET($CC$3,0,0,'Données projet'!$E$12+1,1))-AVERAGE(OFFSET($H$3,0,0,'Données projet'!$E$12+1,1))</f>
        <v>542.70639622812973</v>
      </c>
      <c r="CE144" s="60">
        <f t="shared" si="148"/>
        <v>294.45557293177131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projet'!$B$13,Paramètres!$A$1:$I$89,3,0)*VLOOKUP('Données projet'!$B$13,Paramètres!$A$1:$I$89,5,0)</f>
        <v>-2.0395418687257919E-13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329.68364686090933</v>
      </c>
      <c r="CZ144" s="60">
        <f t="shared" si="150"/>
        <v>302.54354650449721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-5.3205440053716299E-14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399.92909819003523</v>
      </c>
      <c r="DU144" s="60">
        <f t="shared" si="152"/>
        <v>163.7053537268381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1.6</v>
      </c>
      <c r="EJ144" s="13">
        <f>IF('Données projet'!$A$192&gt;35,EJ143+EI144-ER143,IF(A144&lt;'Données projet'!$A$192,$EG$205^A144,IF(A144='Données projet'!$A$192,'Données projet'!$B$192,EJ143+EI144-ER143)))</f>
        <v>219.60000000000008</v>
      </c>
      <c r="EK144" s="18">
        <f>EJ144*VLOOKUP('Données projet'!$B$15,Paramètres!$A$1:$I$89,3,0)*VLOOKUP('Données projet'!$B$15,Paramètres!$A$1:$I$89,5,0)</f>
        <v>222.67440000000011</v>
      </c>
      <c r="EL144" s="14">
        <f t="shared" si="153"/>
        <v>54.695743948366477</v>
      </c>
      <c r="EM144" s="22">
        <f t="shared" si="127"/>
        <v>483.08633404340509</v>
      </c>
      <c r="EN144" s="60">
        <f t="shared" si="128"/>
        <v>776.4196673767384</v>
      </c>
      <c r="EO144" s="60">
        <f ca="1">AVERAGE(OFFSET($EN$3,0,0,'Données projet'!$E$15+1,1))-AVERAGE(OFFSET($H$3,0,0,'Données projet'!$E$15+1,1))</f>
        <v>360.49030729679129</v>
      </c>
      <c r="EP144" s="60">
        <f t="shared" si="154"/>
        <v>159.6134369231965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1.7053025658242404E-13</v>
      </c>
      <c r="FF144" s="18">
        <f>FE144*VLOOKUP('Données projet'!$B$16,Paramètres!$A$1:$I$89,3,0)*VLOOKUP('Données projet'!$B$16,Paramètres!$A$1:$I$89,5,0)</f>
        <v>1.4897523215040567E-13</v>
      </c>
      <c r="FG144" s="14">
        <f t="shared" si="155"/>
        <v>2.136562777003313E-12</v>
      </c>
      <c r="FH144" s="22">
        <f t="shared" si="130"/>
        <v>3.9806453659427267E-12</v>
      </c>
      <c r="FI144" s="60">
        <f t="shared" si="131"/>
        <v>293.33333333333729</v>
      </c>
      <c r="FJ144" s="60">
        <f ca="1">AVERAGE(OFFSET($FI$3,0,0,'Données projet'!$E$16+1,1))-AVERAGE(OFFSET($H$3,0,0,'Données projet'!$E$16+1,1))</f>
        <v>274.38315511766132</v>
      </c>
      <c r="FK144" s="60">
        <f t="shared" si="156"/>
        <v>255.96663040027175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-2.8421709430404007E-14</v>
      </c>
      <c r="GA144" s="18">
        <f>FZ144*VLOOKUP('Données projet'!$B$17,Paramètres!$A$1:$I$89,3,0)*VLOOKUP('Données projet'!$B$17,Paramètres!$A$1:$I$89,5,0)</f>
        <v>-2.7046098693972454E-14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302.15505558308411</v>
      </c>
      <c r="GF144" s="60">
        <f t="shared" si="158"/>
        <v>197.15142751137051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326.2</v>
      </c>
      <c r="O145" s="14">
        <f>N145*VLOOKUP('Données projet'!$B$9,Paramètres!$A$1:$I$89,3,0)*VLOOKUP('Données projet'!$B$9,Paramètres!$A$1:$I$89,5,0)</f>
        <v>295.14575999999994</v>
      </c>
      <c r="P145" s="14">
        <f t="shared" si="141"/>
        <v>70.157864167878188</v>
      </c>
      <c r="Q145" s="22">
        <f t="shared" si="108"/>
        <v>636.237145425721</v>
      </c>
      <c r="R145" s="60">
        <f t="shared" si="109"/>
        <v>929.57047875905437</v>
      </c>
      <c r="S145" s="60">
        <f ca="1">AVERAGE(OFFSET($R$3,0,0,'Données projet'!$E$9+1,1))-AVERAGE(OFFSET($H$3,0,0,'Données projet'!$E$9+1,1))</f>
        <v>510.5342913385627</v>
      </c>
      <c r="T145" s="60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4.4337866711430253E-14</v>
      </c>
      <c r="AK145" s="14">
        <f t="shared" si="143"/>
        <v>7.3222115536967035E-13</v>
      </c>
      <c r="AL145" s="22">
        <f t="shared" si="112"/>
        <v>1.3525069634579169E-12</v>
      </c>
      <c r="AM145" s="60">
        <f t="shared" si="113"/>
        <v>293.33333333333468</v>
      </c>
      <c r="AN145" s="60">
        <f ca="1">AVERAGE(OFFSET($AM$3,0,0,'Données projet'!$E$10+1,1))-AVERAGE(OFFSET($H$3,0,0,'Données projet'!$E$10+1,1))</f>
        <v>289.19475369871481</v>
      </c>
      <c r="AO145" s="60">
        <f t="shared" si="144"/>
        <v>283.48738729114024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7.626113074366004E-14</v>
      </c>
      <c r="BF145" s="14">
        <f t="shared" si="145"/>
        <v>1.1823749172251317E-12</v>
      </c>
      <c r="BG145" s="22">
        <f t="shared" si="115"/>
        <v>2.1921244502123119E-12</v>
      </c>
      <c r="BH145" s="60">
        <f t="shared" si="116"/>
        <v>293.33333333333553</v>
      </c>
      <c r="BI145" s="60">
        <f ca="1">AVERAGE(OFFSET($BH$3,0,0,'Données projet'!$E$11+1,1))-AVERAGE(OFFSET($H$3,0,0,'Données projet'!$E$11+1,1))</f>
        <v>243.09463198616982</v>
      </c>
      <c r="BJ145" s="60">
        <f t="shared" si="146"/>
        <v>171.50445439470928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3.6</v>
      </c>
      <c r="BY145" s="13">
        <f>IF('Données projet'!$A$114&gt;35,BY144+BX145-CG144,IF(A145&lt;'Données projet'!$A$114,$BV$205^A145,IF(A145='Données projet'!$A$114,'Données projet'!$B$114,BY144+BX145-CG144)))</f>
        <v>326.2</v>
      </c>
      <c r="BZ145" s="14">
        <f>BY145*VLOOKUP('Données projet'!$B$12,Paramètres!$A$1:$I$89,3,0)*VLOOKUP('Données projet'!$B$12,Paramètres!$A$1:$I$89,5,0)</f>
        <v>315.50064000000003</v>
      </c>
      <c r="CA145" s="14">
        <f t="shared" si="147"/>
        <v>74.416404178265864</v>
      </c>
      <c r="CB145" s="22">
        <f t="shared" si="118"/>
        <v>679.10551861047963</v>
      </c>
      <c r="CC145" s="60">
        <f t="shared" si="119"/>
        <v>972.43885194381301</v>
      </c>
      <c r="CD145" s="60">
        <f ca="1">AVERAGE(OFFSET($CC$3,0,0,'Données projet'!$E$12+1,1))-AVERAGE(OFFSET($H$3,0,0,'Données projet'!$E$12+1,1))</f>
        <v>542.70639622812973</v>
      </c>
      <c r="CE145" s="60">
        <f t="shared" si="148"/>
        <v>294.45557293177131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projet'!$B$13,Paramètres!$A$1:$I$89,3,0)*VLOOKUP('Données projet'!$B$13,Paramètres!$A$1:$I$89,5,0)</f>
        <v>-2.0395418687257919E-13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329.68364686090933</v>
      </c>
      <c r="CZ145" s="60">
        <f t="shared" si="150"/>
        <v>302.54354650449721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-5.3205440053716299E-14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399.92909819003523</v>
      </c>
      <c r="DU145" s="60">
        <f t="shared" si="152"/>
        <v>163.7053537268381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1.6</v>
      </c>
      <c r="EJ145" s="13">
        <f>IF('Données projet'!$A$192&gt;35,EJ144+EI145-ER144,IF(A145&lt;'Données projet'!$A$192,$EG$205^A145,IF(A145='Données projet'!$A$192,'Données projet'!$B$192,EJ144+EI145-ER144)))</f>
        <v>221.20000000000007</v>
      </c>
      <c r="EK145" s="18">
        <f>EJ145*VLOOKUP('Données projet'!$B$15,Paramètres!$A$1:$I$89,3,0)*VLOOKUP('Données projet'!$B$15,Paramètres!$A$1:$I$89,5,0)</f>
        <v>224.2968000000001</v>
      </c>
      <c r="EL145" s="14">
        <f t="shared" si="153"/>
        <v>55.047720057866165</v>
      </c>
      <c r="EM145" s="22">
        <f t="shared" si="127"/>
        <v>486.52503910078372</v>
      </c>
      <c r="EN145" s="60">
        <f t="shared" si="128"/>
        <v>779.85837243411697</v>
      </c>
      <c r="EO145" s="60">
        <f ca="1">AVERAGE(OFFSET($EN$3,0,0,'Données projet'!$E$15+1,1))-AVERAGE(OFFSET($H$3,0,0,'Données projet'!$E$15+1,1))</f>
        <v>360.49030729679129</v>
      </c>
      <c r="EP145" s="60">
        <f t="shared" si="154"/>
        <v>159.6134369231965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1.7053025658242404E-13</v>
      </c>
      <c r="FF145" s="18">
        <f>FE145*VLOOKUP('Données projet'!$B$16,Paramètres!$A$1:$I$89,3,0)*VLOOKUP('Données projet'!$B$16,Paramètres!$A$1:$I$89,5,0)</f>
        <v>1.4897523215040567E-13</v>
      </c>
      <c r="FG145" s="14">
        <f t="shared" si="155"/>
        <v>2.136562777003313E-12</v>
      </c>
      <c r="FH145" s="22">
        <f t="shared" si="130"/>
        <v>3.9806453659427267E-12</v>
      </c>
      <c r="FI145" s="60">
        <f t="shared" si="131"/>
        <v>293.33333333333729</v>
      </c>
      <c r="FJ145" s="60">
        <f ca="1">AVERAGE(OFFSET($FI$3,0,0,'Données projet'!$E$16+1,1))-AVERAGE(OFFSET($H$3,0,0,'Données projet'!$E$16+1,1))</f>
        <v>274.38315511766132</v>
      </c>
      <c r="FK145" s="60">
        <f t="shared" si="156"/>
        <v>255.96663040027175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-2.8421709430404007E-14</v>
      </c>
      <c r="GA145" s="18">
        <f>FZ145*VLOOKUP('Données projet'!$B$17,Paramètres!$A$1:$I$89,3,0)*VLOOKUP('Données projet'!$B$17,Paramètres!$A$1:$I$89,5,0)</f>
        <v>-2.7046098693972454E-14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302.15505558308411</v>
      </c>
      <c r="GF145" s="60">
        <f t="shared" si="158"/>
        <v>197.15142751137051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329.8</v>
      </c>
      <c r="O146" s="14">
        <f>N146*VLOOKUP('Données projet'!$B$9,Paramètres!$A$1:$I$89,3,0)*VLOOKUP('Données projet'!$B$9,Paramètres!$A$1:$I$89,5,0)</f>
        <v>298.40303999999998</v>
      </c>
      <c r="P146" s="14">
        <f t="shared" si="141"/>
        <v>70.841575394175464</v>
      </c>
      <c r="Q146" s="22">
        <f t="shared" si="108"/>
        <v>643.1010384781888</v>
      </c>
      <c r="R146" s="60">
        <f t="shared" si="109"/>
        <v>936.43437181152217</v>
      </c>
      <c r="S146" s="60">
        <f ca="1">AVERAGE(OFFSET($R$3,0,0,'Données projet'!$E$9+1,1))-AVERAGE(OFFSET($H$3,0,0,'Données projet'!$E$9+1,1))</f>
        <v>510.5342913385627</v>
      </c>
      <c r="T146" s="60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4.4337866711430253E-14</v>
      </c>
      <c r="AK146" s="14">
        <f t="shared" si="143"/>
        <v>7.3222115536967035E-13</v>
      </c>
      <c r="AL146" s="22">
        <f t="shared" si="112"/>
        <v>1.3525069634579169E-12</v>
      </c>
      <c r="AM146" s="60">
        <f t="shared" si="113"/>
        <v>293.33333333333468</v>
      </c>
      <c r="AN146" s="60">
        <f ca="1">AVERAGE(OFFSET($AM$3,0,0,'Données projet'!$E$10+1,1))-AVERAGE(OFFSET($H$3,0,0,'Données projet'!$E$10+1,1))</f>
        <v>289.19475369871481</v>
      </c>
      <c r="AO146" s="60">
        <f t="shared" si="144"/>
        <v>283.48738729114024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7.626113074366004E-14</v>
      </c>
      <c r="BF146" s="14">
        <f t="shared" si="145"/>
        <v>1.1823749172251317E-12</v>
      </c>
      <c r="BG146" s="22">
        <f t="shared" si="115"/>
        <v>2.1921244502123119E-12</v>
      </c>
      <c r="BH146" s="60">
        <f t="shared" si="116"/>
        <v>293.33333333333553</v>
      </c>
      <c r="BI146" s="60">
        <f ca="1">AVERAGE(OFFSET($BH$3,0,0,'Données projet'!$E$11+1,1))-AVERAGE(OFFSET($H$3,0,0,'Données projet'!$E$11+1,1))</f>
        <v>243.09463198616982</v>
      </c>
      <c r="BJ146" s="60">
        <f t="shared" si="146"/>
        <v>171.50445439470928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3.6</v>
      </c>
      <c r="BY146" s="13">
        <f>IF('Données projet'!$A$114&gt;35,BY145+BX146-CG145,IF(A146&lt;'Données projet'!$A$114,$BV$205^A146,IF(A146='Données projet'!$A$114,'Données projet'!$B$114,BY145+BX146-CG145)))</f>
        <v>329.8</v>
      </c>
      <c r="BZ146" s="14">
        <f>BY146*VLOOKUP('Données projet'!$B$12,Paramètres!$A$1:$I$89,3,0)*VLOOKUP('Données projet'!$B$12,Paramètres!$A$1:$I$89,5,0)</f>
        <v>318.98256000000003</v>
      </c>
      <c r="CA146" s="14">
        <f t="shared" si="147"/>
        <v>75.141616263337383</v>
      </c>
      <c r="CB146" s="22">
        <f t="shared" si="118"/>
        <v>686.43294032531264</v>
      </c>
      <c r="CC146" s="60">
        <f t="shared" si="119"/>
        <v>979.76627365864601</v>
      </c>
      <c r="CD146" s="60">
        <f ca="1">AVERAGE(OFFSET($CC$3,0,0,'Données projet'!$E$12+1,1))-AVERAGE(OFFSET($H$3,0,0,'Données projet'!$E$12+1,1))</f>
        <v>542.70639622812973</v>
      </c>
      <c r="CE146" s="60">
        <f t="shared" si="148"/>
        <v>294.45557293177131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projet'!$B$13,Paramètres!$A$1:$I$89,3,0)*VLOOKUP('Données projet'!$B$13,Paramètres!$A$1:$I$89,5,0)</f>
        <v>-2.0395418687257919E-13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329.68364686090933</v>
      </c>
      <c r="CZ146" s="60">
        <f t="shared" si="150"/>
        <v>302.54354650449721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-5.3205440053716299E-14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399.92909819003523</v>
      </c>
      <c r="DU146" s="60">
        <f t="shared" si="152"/>
        <v>163.7053537268381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1.6</v>
      </c>
      <c r="EJ146" s="13">
        <f>IF('Données projet'!$A$192&gt;35,EJ145+EI146-ER145,IF(A146&lt;'Données projet'!$A$192,$EG$205^A146,IF(A146='Données projet'!$A$192,'Données projet'!$B$192,EJ145+EI146-ER145)))</f>
        <v>222.80000000000007</v>
      </c>
      <c r="EK146" s="18">
        <f>EJ146*VLOOKUP('Données projet'!$B$15,Paramètres!$A$1:$I$89,3,0)*VLOOKUP('Données projet'!$B$15,Paramètres!$A$1:$I$89,5,0)</f>
        <v>225.91920000000007</v>
      </c>
      <c r="EL146" s="14">
        <f t="shared" si="153"/>
        <v>55.399399942018199</v>
      </c>
      <c r="EM146" s="22">
        <f t="shared" si="127"/>
        <v>489.96322823234851</v>
      </c>
      <c r="EN146" s="60">
        <f t="shared" si="128"/>
        <v>783.29656156568183</v>
      </c>
      <c r="EO146" s="60">
        <f ca="1">AVERAGE(OFFSET($EN$3,0,0,'Données projet'!$E$15+1,1))-AVERAGE(OFFSET($H$3,0,0,'Données projet'!$E$15+1,1))</f>
        <v>360.49030729679129</v>
      </c>
      <c r="EP146" s="60">
        <f t="shared" si="154"/>
        <v>159.6134369231965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1.7053025658242404E-13</v>
      </c>
      <c r="FF146" s="18">
        <f>FE146*VLOOKUP('Données projet'!$B$16,Paramètres!$A$1:$I$89,3,0)*VLOOKUP('Données projet'!$B$16,Paramètres!$A$1:$I$89,5,0)</f>
        <v>1.4897523215040567E-13</v>
      </c>
      <c r="FG146" s="14">
        <f t="shared" si="155"/>
        <v>2.136562777003313E-12</v>
      </c>
      <c r="FH146" s="22">
        <f t="shared" si="130"/>
        <v>3.9806453659427267E-12</v>
      </c>
      <c r="FI146" s="60">
        <f t="shared" si="131"/>
        <v>293.33333333333729</v>
      </c>
      <c r="FJ146" s="60">
        <f ca="1">AVERAGE(OFFSET($FI$3,0,0,'Données projet'!$E$16+1,1))-AVERAGE(OFFSET($H$3,0,0,'Données projet'!$E$16+1,1))</f>
        <v>274.38315511766132</v>
      </c>
      <c r="FK146" s="60">
        <f t="shared" si="156"/>
        <v>255.96663040027175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-2.8421709430404007E-14</v>
      </c>
      <c r="GA146" s="18">
        <f>FZ146*VLOOKUP('Données projet'!$B$17,Paramètres!$A$1:$I$89,3,0)*VLOOKUP('Données projet'!$B$17,Paramètres!$A$1:$I$89,5,0)</f>
        <v>-2.7046098693972454E-14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302.15505558308411</v>
      </c>
      <c r="GF146" s="60">
        <f t="shared" si="158"/>
        <v>197.15142751137051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333.40000000000003</v>
      </c>
      <c r="O147" s="14">
        <f>N147*VLOOKUP('Données projet'!$B$9,Paramètres!$A$1:$I$89,3,0)*VLOOKUP('Données projet'!$B$9,Paramètres!$A$1:$I$89,5,0)</f>
        <v>301.66032000000001</v>
      </c>
      <c r="P147" s="14">
        <f t="shared" si="141"/>
        <v>71.524418438455001</v>
      </c>
      <c r="Q147" s="22">
        <f t="shared" si="108"/>
        <v>649.96341944697588</v>
      </c>
      <c r="R147" s="60">
        <f t="shared" si="109"/>
        <v>943.29675278030913</v>
      </c>
      <c r="S147" s="60">
        <f ca="1">AVERAGE(OFFSET($R$3,0,0,'Données projet'!$E$9+1,1))-AVERAGE(OFFSET($H$3,0,0,'Données projet'!$E$9+1,1))</f>
        <v>510.5342913385627</v>
      </c>
      <c r="T147" s="60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4.4337866711430253E-14</v>
      </c>
      <c r="AK147" s="14">
        <f t="shared" si="143"/>
        <v>7.3222115536967035E-13</v>
      </c>
      <c r="AL147" s="22">
        <f t="shared" si="112"/>
        <v>1.3525069634579169E-12</v>
      </c>
      <c r="AM147" s="60">
        <f t="shared" si="113"/>
        <v>293.33333333333468</v>
      </c>
      <c r="AN147" s="60">
        <f ca="1">AVERAGE(OFFSET($AM$3,0,0,'Données projet'!$E$10+1,1))-AVERAGE(OFFSET($H$3,0,0,'Données projet'!$E$10+1,1))</f>
        <v>289.19475369871481</v>
      </c>
      <c r="AO147" s="60">
        <f t="shared" si="144"/>
        <v>283.48738729114024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7.626113074366004E-14</v>
      </c>
      <c r="BF147" s="14">
        <f t="shared" si="145"/>
        <v>1.1823749172251317E-12</v>
      </c>
      <c r="BG147" s="22">
        <f t="shared" si="115"/>
        <v>2.1921244502123119E-12</v>
      </c>
      <c r="BH147" s="60">
        <f t="shared" si="116"/>
        <v>293.33333333333553</v>
      </c>
      <c r="BI147" s="60">
        <f ca="1">AVERAGE(OFFSET($BH$3,0,0,'Données projet'!$E$11+1,1))-AVERAGE(OFFSET($H$3,0,0,'Données projet'!$E$11+1,1))</f>
        <v>243.09463198616982</v>
      </c>
      <c r="BJ147" s="60">
        <f t="shared" si="146"/>
        <v>171.50445439470928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3.6</v>
      </c>
      <c r="BY147" s="13">
        <f>IF('Données projet'!$A$114&gt;35,BY146+BX147-CG146,IF(A147&lt;'Données projet'!$A$114,$BV$205^A147,IF(A147='Données projet'!$A$114,'Données projet'!$B$114,BY146+BX147-CG146)))</f>
        <v>333.40000000000003</v>
      </c>
      <c r="BZ147" s="14">
        <f>BY147*VLOOKUP('Données projet'!$B$12,Paramètres!$A$1:$I$89,3,0)*VLOOKUP('Données projet'!$B$12,Paramètres!$A$1:$I$89,5,0)</f>
        <v>322.46448000000004</v>
      </c>
      <c r="CA147" s="14">
        <f t="shared" si="147"/>
        <v>75.865907468266755</v>
      </c>
      <c r="CB147" s="22">
        <f t="shared" si="118"/>
        <v>693.75875817389806</v>
      </c>
      <c r="CC147" s="60">
        <f t="shared" si="119"/>
        <v>987.09209150723132</v>
      </c>
      <c r="CD147" s="60">
        <f ca="1">AVERAGE(OFFSET($CC$3,0,0,'Données projet'!$E$12+1,1))-AVERAGE(OFFSET($H$3,0,0,'Données projet'!$E$12+1,1))</f>
        <v>542.70639622812973</v>
      </c>
      <c r="CE147" s="60">
        <f t="shared" si="148"/>
        <v>294.45557293177131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projet'!$B$13,Paramètres!$A$1:$I$89,3,0)*VLOOKUP('Données projet'!$B$13,Paramètres!$A$1:$I$89,5,0)</f>
        <v>-2.0395418687257919E-13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329.68364686090933</v>
      </c>
      <c r="CZ147" s="60">
        <f t="shared" si="150"/>
        <v>302.54354650449721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-5.3205440053716299E-14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399.92909819003523</v>
      </c>
      <c r="DU147" s="60">
        <f t="shared" si="152"/>
        <v>163.7053537268381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1.6</v>
      </c>
      <c r="EJ147" s="13">
        <f>IF('Données projet'!$A$192&gt;35,EJ146+EI147-ER146,IF(A147&lt;'Données projet'!$A$192,$EG$205^A147,IF(A147='Données projet'!$A$192,'Données projet'!$B$192,EJ146+EI147-ER146)))</f>
        <v>224.40000000000006</v>
      </c>
      <c r="EK147" s="18">
        <f>EJ147*VLOOKUP('Données projet'!$B$15,Paramètres!$A$1:$I$89,3,0)*VLOOKUP('Données projet'!$B$15,Paramètres!$A$1:$I$89,5,0)</f>
        <v>227.54160000000007</v>
      </c>
      <c r="EL147" s="14">
        <f t="shared" si="153"/>
        <v>55.750785974779468</v>
      </c>
      <c r="EM147" s="22">
        <f t="shared" si="127"/>
        <v>493.40090557274101</v>
      </c>
      <c r="EN147" s="60">
        <f t="shared" si="128"/>
        <v>786.73423890607432</v>
      </c>
      <c r="EO147" s="60">
        <f ca="1">AVERAGE(OFFSET($EN$3,0,0,'Données projet'!$E$15+1,1))-AVERAGE(OFFSET($H$3,0,0,'Données projet'!$E$15+1,1))</f>
        <v>360.49030729679129</v>
      </c>
      <c r="EP147" s="60">
        <f t="shared" si="154"/>
        <v>159.6134369231965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1.7053025658242404E-13</v>
      </c>
      <c r="FF147" s="18">
        <f>FE147*VLOOKUP('Données projet'!$B$16,Paramètres!$A$1:$I$89,3,0)*VLOOKUP('Données projet'!$B$16,Paramètres!$A$1:$I$89,5,0)</f>
        <v>1.4897523215040567E-13</v>
      </c>
      <c r="FG147" s="14">
        <f t="shared" si="155"/>
        <v>2.136562777003313E-12</v>
      </c>
      <c r="FH147" s="22">
        <f t="shared" si="130"/>
        <v>3.9806453659427267E-12</v>
      </c>
      <c r="FI147" s="60">
        <f t="shared" si="131"/>
        <v>293.33333333333729</v>
      </c>
      <c r="FJ147" s="60">
        <f ca="1">AVERAGE(OFFSET($FI$3,0,0,'Données projet'!$E$16+1,1))-AVERAGE(OFFSET($H$3,0,0,'Données projet'!$E$16+1,1))</f>
        <v>274.38315511766132</v>
      </c>
      <c r="FK147" s="60">
        <f t="shared" si="156"/>
        <v>255.96663040027175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-2.8421709430404007E-14</v>
      </c>
      <c r="GA147" s="18">
        <f>FZ147*VLOOKUP('Données projet'!$B$17,Paramètres!$A$1:$I$89,3,0)*VLOOKUP('Données projet'!$B$17,Paramètres!$A$1:$I$89,5,0)</f>
        <v>-2.7046098693972454E-14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302.15505558308411</v>
      </c>
      <c r="GF147" s="60">
        <f t="shared" si="158"/>
        <v>197.15142751137051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337.00000000000006</v>
      </c>
      <c r="O148" s="14">
        <f>N148*VLOOKUP('Données projet'!$B$9,Paramètres!$A$1:$I$89,3,0)*VLOOKUP('Données projet'!$B$9,Paramètres!$A$1:$I$89,5,0)</f>
        <v>304.91760000000005</v>
      </c>
      <c r="P148" s="14">
        <f t="shared" si="141"/>
        <v>72.206403760232661</v>
      </c>
      <c r="Q148" s="22">
        <f t="shared" si="108"/>
        <v>656.82430654907193</v>
      </c>
      <c r="R148" s="60">
        <f t="shared" si="109"/>
        <v>950.15763988240519</v>
      </c>
      <c r="S148" s="60">
        <f ca="1">AVERAGE(OFFSET($R$3,0,0,'Données projet'!$E$9+1,1))-AVERAGE(OFFSET($H$3,0,0,'Données projet'!$E$9+1,1))</f>
        <v>510.5342913385627</v>
      </c>
      <c r="T148" s="60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4.4337866711430253E-14</v>
      </c>
      <c r="AK148" s="14">
        <f t="shared" si="143"/>
        <v>7.3222115536967035E-13</v>
      </c>
      <c r="AL148" s="22">
        <f t="shared" si="112"/>
        <v>1.3525069634579169E-12</v>
      </c>
      <c r="AM148" s="60">
        <f t="shared" si="113"/>
        <v>293.33333333333468</v>
      </c>
      <c r="AN148" s="60">
        <f ca="1">AVERAGE(OFFSET($AM$3,0,0,'Données projet'!$E$10+1,1))-AVERAGE(OFFSET($H$3,0,0,'Données projet'!$E$10+1,1))</f>
        <v>289.19475369871481</v>
      </c>
      <c r="AO148" s="60">
        <f t="shared" si="144"/>
        <v>283.48738729114024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7.626113074366004E-14</v>
      </c>
      <c r="BF148" s="14">
        <f t="shared" si="145"/>
        <v>1.1823749172251317E-12</v>
      </c>
      <c r="BG148" s="22">
        <f t="shared" si="115"/>
        <v>2.1921244502123119E-12</v>
      </c>
      <c r="BH148" s="60">
        <f t="shared" si="116"/>
        <v>293.33333333333553</v>
      </c>
      <c r="BI148" s="60">
        <f ca="1">AVERAGE(OFFSET($BH$3,0,0,'Données projet'!$E$11+1,1))-AVERAGE(OFFSET($H$3,0,0,'Données projet'!$E$11+1,1))</f>
        <v>243.09463198616982</v>
      </c>
      <c r="BJ148" s="60">
        <f t="shared" si="146"/>
        <v>171.50445439470928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3.6</v>
      </c>
      <c r="BY148" s="13">
        <f>IF('Données projet'!$A$114&gt;35,BY147+BX148-CG147,IF(A148&lt;'Données projet'!$A$114,$BV$205^A148,IF(A148='Données projet'!$A$114,'Données projet'!$B$114,BY147+BX148-CG147)))</f>
        <v>337.00000000000006</v>
      </c>
      <c r="BZ148" s="14">
        <f>BY148*VLOOKUP('Données projet'!$B$12,Paramètres!$A$1:$I$89,3,0)*VLOOKUP('Données projet'!$B$12,Paramètres!$A$1:$I$89,5,0)</f>
        <v>325.94640000000004</v>
      </c>
      <c r="CA148" s="14">
        <f t="shared" si="147"/>
        <v>76.589288887456064</v>
      </c>
      <c r="CB148" s="22">
        <f t="shared" si="118"/>
        <v>701.08299147898595</v>
      </c>
      <c r="CC148" s="60">
        <f t="shared" si="119"/>
        <v>994.41632481231932</v>
      </c>
      <c r="CD148" s="60">
        <f ca="1">AVERAGE(OFFSET($CC$3,0,0,'Données projet'!$E$12+1,1))-AVERAGE(OFFSET($H$3,0,0,'Données projet'!$E$12+1,1))</f>
        <v>542.70639622812973</v>
      </c>
      <c r="CE148" s="60">
        <f t="shared" si="148"/>
        <v>294.45557293177131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projet'!$B$13,Paramètres!$A$1:$I$89,3,0)*VLOOKUP('Données projet'!$B$13,Paramètres!$A$1:$I$89,5,0)</f>
        <v>-2.0395418687257919E-13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329.68364686090933</v>
      </c>
      <c r="CZ148" s="60">
        <f t="shared" si="150"/>
        <v>302.54354650449721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-5.3205440053716299E-14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399.92909819003523</v>
      </c>
      <c r="DU148" s="60">
        <f t="shared" si="152"/>
        <v>163.7053537268381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>
        <f>VLOOKUP(A148,'Données projet'!$A$191:$I$211,2,0)</f>
        <v>226</v>
      </c>
      <c r="EH148" s="13">
        <f>VLOOKUP(A148,'Données projet'!$A$191:$I$211,9,0)</f>
        <v>1.6</v>
      </c>
      <c r="EI148" s="13">
        <f t="array" ref="EI148">INDEX(EH:EH,MIN(IF(ISNUMBER(EH148:EH344),ROW(EH148:EH344),"")))</f>
        <v>1.6</v>
      </c>
      <c r="EJ148" s="13">
        <f>IF('Données projet'!$A$192&gt;35,EJ147+EI148-ER147,IF(A148&lt;'Données projet'!$A$192,$EG$205^A148,IF(A148='Données projet'!$A$192,'Données projet'!$B$192,EJ147+EI148-ER147)))</f>
        <v>226.00000000000006</v>
      </c>
      <c r="EK148" s="18">
        <f>EJ148*VLOOKUP('Données projet'!$B$15,Paramètres!$A$1:$I$89,3,0)*VLOOKUP('Données projet'!$B$15,Paramètres!$A$1:$I$89,5,0)</f>
        <v>229.16400000000007</v>
      </c>
      <c r="EL148" s="14">
        <f t="shared" si="153"/>
        <v>56.101880494297397</v>
      </c>
      <c r="EM148" s="22">
        <f t="shared" si="127"/>
        <v>496.83807519423476</v>
      </c>
      <c r="EN148" s="60">
        <f t="shared" si="128"/>
        <v>790.17140852756802</v>
      </c>
      <c r="EO148" s="60">
        <f ca="1">AVERAGE(OFFSET($EN$3,0,0,'Données projet'!$E$15+1,1))-AVERAGE(OFFSET($H$3,0,0,'Données projet'!$E$15+1,1))</f>
        <v>360.49030729679129</v>
      </c>
      <c r="EP148" s="60">
        <f t="shared" si="154"/>
        <v>159.6134369231965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1.7053025658242404E-13</v>
      </c>
      <c r="FF148" s="18">
        <f>FE148*VLOOKUP('Données projet'!$B$16,Paramètres!$A$1:$I$89,3,0)*VLOOKUP('Données projet'!$B$16,Paramètres!$A$1:$I$89,5,0)</f>
        <v>1.4897523215040567E-13</v>
      </c>
      <c r="FG148" s="14">
        <f t="shared" si="155"/>
        <v>2.136562777003313E-12</v>
      </c>
      <c r="FH148" s="22">
        <f t="shared" si="130"/>
        <v>3.9806453659427267E-12</v>
      </c>
      <c r="FI148" s="60">
        <f t="shared" si="131"/>
        <v>293.33333333333729</v>
      </c>
      <c r="FJ148" s="60">
        <f ca="1">AVERAGE(OFFSET($FI$3,0,0,'Données projet'!$E$16+1,1))-AVERAGE(OFFSET($H$3,0,0,'Données projet'!$E$16+1,1))</f>
        <v>274.38315511766132</v>
      </c>
      <c r="FK148" s="60">
        <f t="shared" si="156"/>
        <v>255.96663040027175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-2.8421709430404007E-14</v>
      </c>
      <c r="GA148" s="18">
        <f>FZ148*VLOOKUP('Données projet'!$B$17,Paramètres!$A$1:$I$89,3,0)*VLOOKUP('Données projet'!$B$17,Paramètres!$A$1:$I$89,5,0)</f>
        <v>-2.7046098693972454E-14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302.15505558308411</v>
      </c>
      <c r="GF148" s="60">
        <f t="shared" si="158"/>
        <v>197.15142751137051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340.60000000000008</v>
      </c>
      <c r="O149" s="14">
        <f>N149*VLOOKUP('Données projet'!$B$9,Paramètres!$A$1:$I$89,3,0)*VLOOKUP('Données projet'!$B$9,Paramètres!$A$1:$I$89,5,0)</f>
        <v>308.17488000000003</v>
      </c>
      <c r="P149" s="14">
        <f t="shared" si="141"/>
        <v>72.887541582684676</v>
      </c>
      <c r="Q149" s="22">
        <f t="shared" si="108"/>
        <v>663.68371758984244</v>
      </c>
      <c r="R149" s="60">
        <f t="shared" si="109"/>
        <v>957.0170509231757</v>
      </c>
      <c r="S149" s="60">
        <f ca="1">AVERAGE(OFFSET($R$3,0,0,'Données projet'!$E$9+1,1))-AVERAGE(OFFSET($H$3,0,0,'Données projet'!$E$9+1,1))</f>
        <v>510.5342913385627</v>
      </c>
      <c r="T149" s="60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4.4337866711430253E-14</v>
      </c>
      <c r="AK149" s="14">
        <f t="shared" si="143"/>
        <v>7.3222115536967035E-13</v>
      </c>
      <c r="AL149" s="22">
        <f t="shared" si="112"/>
        <v>1.3525069634579169E-12</v>
      </c>
      <c r="AM149" s="60">
        <f t="shared" si="113"/>
        <v>293.33333333333468</v>
      </c>
      <c r="AN149" s="60">
        <f ca="1">AVERAGE(OFFSET($AM$3,0,0,'Données projet'!$E$10+1,1))-AVERAGE(OFFSET($H$3,0,0,'Données projet'!$E$10+1,1))</f>
        <v>289.19475369871481</v>
      </c>
      <c r="AO149" s="60">
        <f t="shared" si="144"/>
        <v>283.48738729114024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7.626113074366004E-14</v>
      </c>
      <c r="BF149" s="14">
        <f t="shared" si="145"/>
        <v>1.1823749172251317E-12</v>
      </c>
      <c r="BG149" s="22">
        <f t="shared" si="115"/>
        <v>2.1921244502123119E-12</v>
      </c>
      <c r="BH149" s="60">
        <f t="shared" si="116"/>
        <v>293.33333333333553</v>
      </c>
      <c r="BI149" s="60">
        <f ca="1">AVERAGE(OFFSET($BH$3,0,0,'Données projet'!$E$11+1,1))-AVERAGE(OFFSET($H$3,0,0,'Données projet'!$E$11+1,1))</f>
        <v>243.09463198616982</v>
      </c>
      <c r="BJ149" s="60">
        <f t="shared" si="146"/>
        <v>171.50445439470928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3.6</v>
      </c>
      <c r="BY149" s="13">
        <f>IF('Données projet'!$A$114&gt;35,BY148+BX149-CG148,IF(A149&lt;'Données projet'!$A$114,$BV$205^A149,IF(A149='Données projet'!$A$114,'Données projet'!$B$114,BY148+BX149-CG148)))</f>
        <v>340.60000000000008</v>
      </c>
      <c r="BZ149" s="14">
        <f>BY149*VLOOKUP('Données projet'!$B$12,Paramètres!$A$1:$I$89,3,0)*VLOOKUP('Données projet'!$B$12,Paramètres!$A$1:$I$89,5,0)</f>
        <v>329.4283200000001</v>
      </c>
      <c r="CA149" s="14">
        <f t="shared" si="147"/>
        <v>77.311771364622246</v>
      </c>
      <c r="CB149" s="22">
        <f t="shared" si="118"/>
        <v>708.40565912671718</v>
      </c>
      <c r="CC149" s="60">
        <f t="shared" si="119"/>
        <v>1001.7389924600504</v>
      </c>
      <c r="CD149" s="60">
        <f ca="1">AVERAGE(OFFSET($CC$3,0,0,'Données projet'!$E$12+1,1))-AVERAGE(OFFSET($H$3,0,0,'Données projet'!$E$12+1,1))</f>
        <v>542.70639622812973</v>
      </c>
      <c r="CE149" s="60">
        <f t="shared" si="148"/>
        <v>294.45557293177131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projet'!$B$13,Paramètres!$A$1:$I$89,3,0)*VLOOKUP('Données projet'!$B$13,Paramètres!$A$1:$I$89,5,0)</f>
        <v>-2.0395418687257919E-13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329.68364686090933</v>
      </c>
      <c r="CZ149" s="60">
        <f t="shared" si="150"/>
        <v>302.54354650449721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-5.3205440053716299E-14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399.92909819003523</v>
      </c>
      <c r="DU149" s="60">
        <f t="shared" si="152"/>
        <v>163.7053537268381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1.2</v>
      </c>
      <c r="EJ149" s="13">
        <f>IF('Données projet'!$A$192&gt;35,EJ148+EI149-ER148,IF(A149&lt;'Données projet'!$A$192,$EG$205^A149,IF(A149='Données projet'!$A$192,'Données projet'!$B$192,EJ148+EI149-ER148)))</f>
        <v>227.20000000000005</v>
      </c>
      <c r="EK149" s="18">
        <f>EJ149*VLOOKUP('Données projet'!$B$15,Paramètres!$A$1:$I$89,3,0)*VLOOKUP('Données projet'!$B$15,Paramètres!$A$1:$I$89,5,0)</f>
        <v>230.38080000000005</v>
      </c>
      <c r="EL149" s="14">
        <f t="shared" si="153"/>
        <v>56.365011465139979</v>
      </c>
      <c r="EM149" s="22">
        <f t="shared" si="127"/>
        <v>499.4156216351189</v>
      </c>
      <c r="EN149" s="60">
        <f t="shared" si="128"/>
        <v>792.74895496845215</v>
      </c>
      <c r="EO149" s="60">
        <f ca="1">AVERAGE(OFFSET($EN$3,0,0,'Données projet'!$E$15+1,1))-AVERAGE(OFFSET($H$3,0,0,'Données projet'!$E$15+1,1))</f>
        <v>360.49030729679129</v>
      </c>
      <c r="EP149" s="60">
        <f t="shared" si="154"/>
        <v>159.6134369231965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1.7053025658242404E-13</v>
      </c>
      <c r="FF149" s="18">
        <f>FE149*VLOOKUP('Données projet'!$B$16,Paramètres!$A$1:$I$89,3,0)*VLOOKUP('Données projet'!$B$16,Paramètres!$A$1:$I$89,5,0)</f>
        <v>1.4897523215040567E-13</v>
      </c>
      <c r="FG149" s="14">
        <f t="shared" si="155"/>
        <v>2.136562777003313E-12</v>
      </c>
      <c r="FH149" s="22">
        <f t="shared" si="130"/>
        <v>3.9806453659427267E-12</v>
      </c>
      <c r="FI149" s="60">
        <f t="shared" si="131"/>
        <v>293.33333333333729</v>
      </c>
      <c r="FJ149" s="60">
        <f ca="1">AVERAGE(OFFSET($FI$3,0,0,'Données projet'!$E$16+1,1))-AVERAGE(OFFSET($H$3,0,0,'Données projet'!$E$16+1,1))</f>
        <v>274.38315511766132</v>
      </c>
      <c r="FK149" s="60">
        <f t="shared" si="156"/>
        <v>255.96663040027175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-2.8421709430404007E-14</v>
      </c>
      <c r="GA149" s="18">
        <f>FZ149*VLOOKUP('Données projet'!$B$17,Paramètres!$A$1:$I$89,3,0)*VLOOKUP('Données projet'!$B$17,Paramètres!$A$1:$I$89,5,0)</f>
        <v>-2.7046098693972454E-14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302.15505558308411</v>
      </c>
      <c r="GF149" s="60">
        <f t="shared" si="158"/>
        <v>197.15142751137051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344.2000000000001</v>
      </c>
      <c r="O150" s="14">
        <f>N150*VLOOKUP('Données projet'!$B$9,Paramètres!$A$1:$I$89,3,0)*VLOOKUP('Données projet'!$B$9,Paramètres!$A$1:$I$89,5,0)</f>
        <v>311.43216000000007</v>
      </c>
      <c r="P150" s="14">
        <f t="shared" si="141"/>
        <v>73.567841900428434</v>
      </c>
      <c r="Q150" s="22">
        <f t="shared" si="108"/>
        <v>670.54166997657956</v>
      </c>
      <c r="R150" s="60">
        <f t="shared" si="109"/>
        <v>963.87500330991293</v>
      </c>
      <c r="S150" s="60">
        <f ca="1">AVERAGE(OFFSET($R$3,0,0,'Données projet'!$E$9+1,1))-AVERAGE(OFFSET($H$3,0,0,'Données projet'!$E$9+1,1))</f>
        <v>510.5342913385627</v>
      </c>
      <c r="T150" s="60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4.4337866711430253E-14</v>
      </c>
      <c r="AK150" s="14">
        <f t="shared" si="143"/>
        <v>7.3222115536967035E-13</v>
      </c>
      <c r="AL150" s="22">
        <f t="shared" si="112"/>
        <v>1.3525069634579169E-12</v>
      </c>
      <c r="AM150" s="60">
        <f t="shared" si="113"/>
        <v>293.33333333333468</v>
      </c>
      <c r="AN150" s="60">
        <f ca="1">AVERAGE(OFFSET($AM$3,0,0,'Données projet'!$E$10+1,1))-AVERAGE(OFFSET($H$3,0,0,'Données projet'!$E$10+1,1))</f>
        <v>289.19475369871481</v>
      </c>
      <c r="AO150" s="60">
        <f t="shared" si="144"/>
        <v>283.48738729114024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7.626113074366004E-14</v>
      </c>
      <c r="BF150" s="14">
        <f t="shared" si="145"/>
        <v>1.1823749172251317E-12</v>
      </c>
      <c r="BG150" s="22">
        <f t="shared" si="115"/>
        <v>2.1921244502123119E-12</v>
      </c>
      <c r="BH150" s="60">
        <f t="shared" si="116"/>
        <v>293.33333333333553</v>
      </c>
      <c r="BI150" s="60">
        <f ca="1">AVERAGE(OFFSET($BH$3,0,0,'Données projet'!$E$11+1,1))-AVERAGE(OFFSET($H$3,0,0,'Données projet'!$E$11+1,1))</f>
        <v>243.09463198616982</v>
      </c>
      <c r="BJ150" s="60">
        <f t="shared" si="146"/>
        <v>171.50445439470928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3.6</v>
      </c>
      <c r="BY150" s="13">
        <f>IF('Données projet'!$A$114&gt;35,BY149+BX150-CG149,IF(A150&lt;'Données projet'!$A$114,$BV$205^A150,IF(A150='Données projet'!$A$114,'Données projet'!$B$114,BY149+BX150-CG149)))</f>
        <v>344.2000000000001</v>
      </c>
      <c r="BZ150" s="14">
        <f>BY150*VLOOKUP('Données projet'!$B$12,Paramètres!$A$1:$I$89,3,0)*VLOOKUP('Données projet'!$B$12,Paramètres!$A$1:$I$89,5,0)</f>
        <v>332.9102400000001</v>
      </c>
      <c r="CA150" s="14">
        <f t="shared" si="147"/>
        <v>78.033365501049744</v>
      </c>
      <c r="CB150" s="22">
        <f t="shared" si="118"/>
        <v>715.72677958099518</v>
      </c>
      <c r="CC150" s="60">
        <f t="shared" si="119"/>
        <v>1009.0601129143286</v>
      </c>
      <c r="CD150" s="60">
        <f ca="1">AVERAGE(OFFSET($CC$3,0,0,'Données projet'!$E$12+1,1))-AVERAGE(OFFSET($H$3,0,0,'Données projet'!$E$12+1,1))</f>
        <v>542.70639622812973</v>
      </c>
      <c r="CE150" s="60">
        <f t="shared" si="148"/>
        <v>294.45557293177131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projet'!$B$13,Paramètres!$A$1:$I$89,3,0)*VLOOKUP('Données projet'!$B$13,Paramètres!$A$1:$I$89,5,0)</f>
        <v>-2.0395418687257919E-13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329.68364686090933</v>
      </c>
      <c r="CZ150" s="60">
        <f t="shared" si="150"/>
        <v>302.54354650449721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-5.3205440053716299E-14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399.92909819003523</v>
      </c>
      <c r="DU150" s="60">
        <f t="shared" si="152"/>
        <v>163.7053537268381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1.2</v>
      </c>
      <c r="EJ150" s="13">
        <f>IF('Données projet'!$A$192&gt;35,EJ149+EI150-ER149,IF(A150&lt;'Données projet'!$A$192,$EG$205^A150,IF(A150='Données projet'!$A$192,'Données projet'!$B$192,EJ149+EI150-ER149)))</f>
        <v>228.40000000000003</v>
      </c>
      <c r="EK150" s="18">
        <f>EJ150*VLOOKUP('Données projet'!$B$15,Paramètres!$A$1:$I$89,3,0)*VLOOKUP('Données projet'!$B$15,Paramètres!$A$1:$I$89,5,0)</f>
        <v>231.59760000000006</v>
      </c>
      <c r="EL150" s="14">
        <f t="shared" si="153"/>
        <v>56.627980714948151</v>
      </c>
      <c r="EM150" s="22">
        <f t="shared" si="127"/>
        <v>501.99288641186803</v>
      </c>
      <c r="EN150" s="60">
        <f t="shared" si="128"/>
        <v>795.32621974520134</v>
      </c>
      <c r="EO150" s="60">
        <f ca="1">AVERAGE(OFFSET($EN$3,0,0,'Données projet'!$E$15+1,1))-AVERAGE(OFFSET($H$3,0,0,'Données projet'!$E$15+1,1))</f>
        <v>360.49030729679129</v>
      </c>
      <c r="EP150" s="60">
        <f t="shared" si="154"/>
        <v>159.6134369231965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1.7053025658242404E-13</v>
      </c>
      <c r="FF150" s="18">
        <f>FE150*VLOOKUP('Données projet'!$B$16,Paramètres!$A$1:$I$89,3,0)*VLOOKUP('Données projet'!$B$16,Paramètres!$A$1:$I$89,5,0)</f>
        <v>1.4897523215040567E-13</v>
      </c>
      <c r="FG150" s="14">
        <f t="shared" si="155"/>
        <v>2.136562777003313E-12</v>
      </c>
      <c r="FH150" s="22">
        <f t="shared" si="130"/>
        <v>3.9806453659427267E-12</v>
      </c>
      <c r="FI150" s="60">
        <f t="shared" si="131"/>
        <v>293.33333333333729</v>
      </c>
      <c r="FJ150" s="60">
        <f ca="1">AVERAGE(OFFSET($FI$3,0,0,'Données projet'!$E$16+1,1))-AVERAGE(OFFSET($H$3,0,0,'Données projet'!$E$16+1,1))</f>
        <v>274.38315511766132</v>
      </c>
      <c r="FK150" s="60">
        <f t="shared" si="156"/>
        <v>255.96663040027175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-2.8421709430404007E-14</v>
      </c>
      <c r="GA150" s="18">
        <f>FZ150*VLOOKUP('Données projet'!$B$17,Paramètres!$A$1:$I$89,3,0)*VLOOKUP('Données projet'!$B$17,Paramètres!$A$1:$I$89,5,0)</f>
        <v>-2.7046098693972454E-14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302.15505558308411</v>
      </c>
      <c r="GF150" s="60">
        <f t="shared" si="158"/>
        <v>197.15142751137051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347.80000000000013</v>
      </c>
      <c r="O151" s="14">
        <f>N151*VLOOKUP('Données projet'!$B$9,Paramètres!$A$1:$I$89,3,0)*VLOOKUP('Données projet'!$B$9,Paramètres!$A$1:$I$89,5,0)</f>
        <v>314.6894400000001</v>
      </c>
      <c r="P151" s="14">
        <f t="shared" si="141"/>
        <v>74.247314486967753</v>
      </c>
      <c r="Q151" s="22">
        <f t="shared" si="108"/>
        <v>677.39818073146898</v>
      </c>
      <c r="R151" s="60">
        <f t="shared" si="109"/>
        <v>970.73151406480224</v>
      </c>
      <c r="S151" s="60">
        <f ca="1">AVERAGE(OFFSET($R$3,0,0,'Données projet'!$E$9+1,1))-AVERAGE(OFFSET($H$3,0,0,'Données projet'!$E$9+1,1))</f>
        <v>510.5342913385627</v>
      </c>
      <c r="T151" s="60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4.4337866711430253E-14</v>
      </c>
      <c r="AK151" s="14">
        <f t="shared" si="143"/>
        <v>7.3222115536967035E-13</v>
      </c>
      <c r="AL151" s="22">
        <f t="shared" si="112"/>
        <v>1.3525069634579169E-12</v>
      </c>
      <c r="AM151" s="60">
        <f t="shared" si="113"/>
        <v>293.33333333333468</v>
      </c>
      <c r="AN151" s="60">
        <f ca="1">AVERAGE(OFFSET($AM$3,0,0,'Données projet'!$E$10+1,1))-AVERAGE(OFFSET($H$3,0,0,'Données projet'!$E$10+1,1))</f>
        <v>289.19475369871481</v>
      </c>
      <c r="AO151" s="60">
        <f t="shared" si="144"/>
        <v>283.48738729114024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7.626113074366004E-14</v>
      </c>
      <c r="BF151" s="14">
        <f t="shared" si="145"/>
        <v>1.1823749172251317E-12</v>
      </c>
      <c r="BG151" s="22">
        <f t="shared" si="115"/>
        <v>2.1921244502123119E-12</v>
      </c>
      <c r="BH151" s="60">
        <f t="shared" si="116"/>
        <v>293.33333333333553</v>
      </c>
      <c r="BI151" s="60">
        <f ca="1">AVERAGE(OFFSET($BH$3,0,0,'Données projet'!$E$11+1,1))-AVERAGE(OFFSET($H$3,0,0,'Données projet'!$E$11+1,1))</f>
        <v>243.09463198616982</v>
      </c>
      <c r="BJ151" s="60">
        <f t="shared" si="146"/>
        <v>171.50445439470928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3.6</v>
      </c>
      <c r="BY151" s="13">
        <f>IF('Données projet'!$A$114&gt;35,BY150+BX151-CG150,IF(A151&lt;'Données projet'!$A$114,$BV$205^A151,IF(A151='Données projet'!$A$114,'Données projet'!$B$114,BY150+BX151-CG150)))</f>
        <v>347.80000000000013</v>
      </c>
      <c r="BZ151" s="14">
        <f>BY151*VLOOKUP('Données projet'!$B$12,Paramètres!$A$1:$I$89,3,0)*VLOOKUP('Données projet'!$B$12,Paramètres!$A$1:$I$89,5,0)</f>
        <v>336.39216000000016</v>
      </c>
      <c r="CA151" s="14">
        <f t="shared" si="147"/>
        <v>78.754081663488421</v>
      </c>
      <c r="CB151" s="22">
        <f t="shared" si="118"/>
        <v>723.04637089724258</v>
      </c>
      <c r="CC151" s="60">
        <f t="shared" si="119"/>
        <v>1016.379704230576</v>
      </c>
      <c r="CD151" s="60">
        <f ca="1">AVERAGE(OFFSET($CC$3,0,0,'Données projet'!$E$12+1,1))-AVERAGE(OFFSET($H$3,0,0,'Données projet'!$E$12+1,1))</f>
        <v>542.70639622812973</v>
      </c>
      <c r="CE151" s="60">
        <f t="shared" si="148"/>
        <v>294.45557293177131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projet'!$B$13,Paramètres!$A$1:$I$89,3,0)*VLOOKUP('Données projet'!$B$13,Paramètres!$A$1:$I$89,5,0)</f>
        <v>-2.0395418687257919E-13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329.68364686090933</v>
      </c>
      <c r="CZ151" s="60">
        <f t="shared" si="150"/>
        <v>302.54354650449721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-5.3205440053716299E-14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399.92909819003523</v>
      </c>
      <c r="DU151" s="60">
        <f t="shared" si="152"/>
        <v>163.7053537268381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1.2</v>
      </c>
      <c r="EJ151" s="13">
        <f>IF('Données projet'!$A$192&gt;35,EJ150+EI151-ER150,IF(A151&lt;'Données projet'!$A$192,$EG$205^A151,IF(A151='Données projet'!$A$192,'Données projet'!$B$192,EJ150+EI151-ER150)))</f>
        <v>229.60000000000002</v>
      </c>
      <c r="EK151" s="18">
        <f>EJ151*VLOOKUP('Données projet'!$B$15,Paramètres!$A$1:$I$89,3,0)*VLOOKUP('Données projet'!$B$15,Paramètres!$A$1:$I$89,5,0)</f>
        <v>232.81440000000003</v>
      </c>
      <c r="EL151" s="14">
        <f t="shared" si="153"/>
        <v>56.890789192015156</v>
      </c>
      <c r="EM151" s="22">
        <f t="shared" si="127"/>
        <v>504.5698711760931</v>
      </c>
      <c r="EN151" s="60">
        <f t="shared" si="128"/>
        <v>797.90320450942636</v>
      </c>
      <c r="EO151" s="60">
        <f ca="1">AVERAGE(OFFSET($EN$3,0,0,'Données projet'!$E$15+1,1))-AVERAGE(OFFSET($H$3,0,0,'Données projet'!$E$15+1,1))</f>
        <v>360.49030729679129</v>
      </c>
      <c r="EP151" s="60">
        <f t="shared" si="154"/>
        <v>159.6134369231965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1.7053025658242404E-13</v>
      </c>
      <c r="FF151" s="18">
        <f>FE151*VLOOKUP('Données projet'!$B$16,Paramètres!$A$1:$I$89,3,0)*VLOOKUP('Données projet'!$B$16,Paramètres!$A$1:$I$89,5,0)</f>
        <v>1.4897523215040567E-13</v>
      </c>
      <c r="FG151" s="14">
        <f t="shared" si="155"/>
        <v>2.136562777003313E-12</v>
      </c>
      <c r="FH151" s="22">
        <f t="shared" si="130"/>
        <v>3.9806453659427267E-12</v>
      </c>
      <c r="FI151" s="60">
        <f t="shared" si="131"/>
        <v>293.33333333333729</v>
      </c>
      <c r="FJ151" s="60">
        <f ca="1">AVERAGE(OFFSET($FI$3,0,0,'Données projet'!$E$16+1,1))-AVERAGE(OFFSET($H$3,0,0,'Données projet'!$E$16+1,1))</f>
        <v>274.38315511766132</v>
      </c>
      <c r="FK151" s="60">
        <f t="shared" si="156"/>
        <v>255.96663040027175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-2.8421709430404007E-14</v>
      </c>
      <c r="GA151" s="18">
        <f>FZ151*VLOOKUP('Données projet'!$B$17,Paramètres!$A$1:$I$89,3,0)*VLOOKUP('Données projet'!$B$17,Paramètres!$A$1:$I$89,5,0)</f>
        <v>-2.7046098693972454E-14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302.15505558308411</v>
      </c>
      <c r="GF151" s="60">
        <f t="shared" si="158"/>
        <v>197.15142751137051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351.40000000000015</v>
      </c>
      <c r="O152" s="14">
        <f>N152*VLOOKUP('Données projet'!$B$9,Paramètres!$A$1:$I$89,3,0)*VLOOKUP('Données projet'!$B$9,Paramètres!$A$1:$I$89,5,0)</f>
        <v>317.94672000000014</v>
      </c>
      <c r="P152" s="14">
        <f t="shared" si="141"/>
        <v>74.925968901822259</v>
      </c>
      <c r="Q152" s="22">
        <f t="shared" si="108"/>
        <v>684.25326650400723</v>
      </c>
      <c r="R152" s="60">
        <f t="shared" si="109"/>
        <v>977.5865998373406</v>
      </c>
      <c r="S152" s="60">
        <f ca="1">AVERAGE(OFFSET($R$3,0,0,'Données projet'!$E$9+1,1))-AVERAGE(OFFSET($H$3,0,0,'Données projet'!$E$9+1,1))</f>
        <v>510.5342913385627</v>
      </c>
      <c r="T152" s="60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4.4337866711430253E-14</v>
      </c>
      <c r="AK152" s="14">
        <f t="shared" si="143"/>
        <v>7.3222115536967035E-13</v>
      </c>
      <c r="AL152" s="22">
        <f t="shared" si="112"/>
        <v>1.3525069634579169E-12</v>
      </c>
      <c r="AM152" s="60">
        <f t="shared" si="113"/>
        <v>293.33333333333468</v>
      </c>
      <c r="AN152" s="60">
        <f ca="1">AVERAGE(OFFSET($AM$3,0,0,'Données projet'!$E$10+1,1))-AVERAGE(OFFSET($H$3,0,0,'Données projet'!$E$10+1,1))</f>
        <v>289.19475369871481</v>
      </c>
      <c r="AO152" s="60">
        <f t="shared" si="144"/>
        <v>283.48738729114024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7.626113074366004E-14</v>
      </c>
      <c r="BF152" s="14">
        <f t="shared" si="145"/>
        <v>1.1823749172251317E-12</v>
      </c>
      <c r="BG152" s="22">
        <f t="shared" si="115"/>
        <v>2.1921244502123119E-12</v>
      </c>
      <c r="BH152" s="60">
        <f t="shared" si="116"/>
        <v>293.33333333333553</v>
      </c>
      <c r="BI152" s="60">
        <f ca="1">AVERAGE(OFFSET($BH$3,0,0,'Données projet'!$E$11+1,1))-AVERAGE(OFFSET($H$3,0,0,'Données projet'!$E$11+1,1))</f>
        <v>243.09463198616982</v>
      </c>
      <c r="BJ152" s="60">
        <f t="shared" si="146"/>
        <v>171.50445439470928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3.6</v>
      </c>
      <c r="BY152" s="13">
        <f>IF('Données projet'!$A$114&gt;35,BY151+BX152-CG151,IF(A152&lt;'Données projet'!$A$114,$BV$205^A152,IF(A152='Données projet'!$A$114,'Données projet'!$B$114,BY151+BX152-CG151)))</f>
        <v>351.40000000000015</v>
      </c>
      <c r="BZ152" s="14">
        <f>BY152*VLOOKUP('Données projet'!$B$12,Paramètres!$A$1:$I$89,3,0)*VLOOKUP('Données projet'!$B$12,Paramètres!$A$1:$I$89,5,0)</f>
        <v>339.87408000000016</v>
      </c>
      <c r="CA152" s="14">
        <f t="shared" si="147"/>
        <v>79.473929991714755</v>
      </c>
      <c r="CB152" s="22">
        <f t="shared" si="118"/>
        <v>730.36445073557013</v>
      </c>
      <c r="CC152" s="60">
        <f t="shared" si="119"/>
        <v>1023.6977840689035</v>
      </c>
      <c r="CD152" s="60">
        <f ca="1">AVERAGE(OFFSET($CC$3,0,0,'Données projet'!$E$12+1,1))-AVERAGE(OFFSET($H$3,0,0,'Données projet'!$E$12+1,1))</f>
        <v>542.70639622812973</v>
      </c>
      <c r="CE152" s="60">
        <f t="shared" si="148"/>
        <v>294.45557293177131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projet'!$B$13,Paramètres!$A$1:$I$89,3,0)*VLOOKUP('Données projet'!$B$13,Paramètres!$A$1:$I$89,5,0)</f>
        <v>-2.0395418687257919E-13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329.68364686090933</v>
      </c>
      <c r="CZ152" s="60">
        <f t="shared" si="150"/>
        <v>302.54354650449721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-5.3205440053716299E-14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399.92909819003523</v>
      </c>
      <c r="DU152" s="60">
        <f t="shared" si="152"/>
        <v>163.7053537268381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1.2</v>
      </c>
      <c r="EJ152" s="13">
        <f>IF('Données projet'!$A$192&gt;35,EJ151+EI152-ER151,IF(A152&lt;'Données projet'!$A$192,$EG$205^A152,IF(A152='Données projet'!$A$192,'Données projet'!$B$192,EJ151+EI152-ER151)))</f>
        <v>230.8</v>
      </c>
      <c r="EK152" s="18">
        <f>EJ152*VLOOKUP('Données projet'!$B$15,Paramètres!$A$1:$I$89,3,0)*VLOOKUP('Données projet'!$B$15,Paramètres!$A$1:$I$89,5,0)</f>
        <v>234.03120000000001</v>
      </c>
      <c r="EL152" s="14">
        <f t="shared" si="153"/>
        <v>57.153437834148072</v>
      </c>
      <c r="EM152" s="22">
        <f t="shared" si="127"/>
        <v>507.14657756114116</v>
      </c>
      <c r="EN152" s="60">
        <f t="shared" si="128"/>
        <v>800.47991089447441</v>
      </c>
      <c r="EO152" s="60">
        <f ca="1">AVERAGE(OFFSET($EN$3,0,0,'Données projet'!$E$15+1,1))-AVERAGE(OFFSET($H$3,0,0,'Données projet'!$E$15+1,1))</f>
        <v>360.49030729679129</v>
      </c>
      <c r="EP152" s="60">
        <f t="shared" si="154"/>
        <v>159.6134369231965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1.7053025658242404E-13</v>
      </c>
      <c r="FF152" s="18">
        <f>FE152*VLOOKUP('Données projet'!$B$16,Paramètres!$A$1:$I$89,3,0)*VLOOKUP('Données projet'!$B$16,Paramètres!$A$1:$I$89,5,0)</f>
        <v>1.4897523215040567E-13</v>
      </c>
      <c r="FG152" s="14">
        <f t="shared" si="155"/>
        <v>2.136562777003313E-12</v>
      </c>
      <c r="FH152" s="22">
        <f t="shared" si="130"/>
        <v>3.9806453659427267E-12</v>
      </c>
      <c r="FI152" s="60">
        <f t="shared" si="131"/>
        <v>293.33333333333729</v>
      </c>
      <c r="FJ152" s="60">
        <f ca="1">AVERAGE(OFFSET($FI$3,0,0,'Données projet'!$E$16+1,1))-AVERAGE(OFFSET($H$3,0,0,'Données projet'!$E$16+1,1))</f>
        <v>274.38315511766132</v>
      </c>
      <c r="FK152" s="60">
        <f t="shared" si="156"/>
        <v>255.96663040027175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-2.8421709430404007E-14</v>
      </c>
      <c r="GA152" s="18">
        <f>FZ152*VLOOKUP('Données projet'!$B$17,Paramètres!$A$1:$I$89,3,0)*VLOOKUP('Données projet'!$B$17,Paramètres!$A$1:$I$89,5,0)</f>
        <v>-2.7046098693972454E-14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302.15505558308411</v>
      </c>
      <c r="GF152" s="60">
        <f t="shared" si="158"/>
        <v>197.15142751137051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355.00000000000017</v>
      </c>
      <c r="O153" s="14">
        <f>N153*VLOOKUP('Données projet'!$B$9,Paramètres!$A$1:$I$89,3,0)*VLOOKUP('Données projet'!$B$9,Paramètres!$A$1:$I$89,5,0)</f>
        <v>321.20400000000018</v>
      </c>
      <c r="P153" s="14">
        <f t="shared" si="141"/>
        <v>75.60381449735506</v>
      </c>
      <c r="Q153" s="22">
        <f t="shared" si="108"/>
        <v>691.10694358289368</v>
      </c>
      <c r="R153" s="60">
        <f t="shared" si="109"/>
        <v>984.44027691622705</v>
      </c>
      <c r="S153" s="60">
        <f ca="1">AVERAGE(OFFSET($R$3,0,0,'Données projet'!$E$9+1,1))-AVERAGE(OFFSET($H$3,0,0,'Données projet'!$E$9+1,1))</f>
        <v>510.5342913385627</v>
      </c>
      <c r="T153" s="60">
        <f t="shared" si="142"/>
        <v>278.21741231699929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4.4337866711430253E-14</v>
      </c>
      <c r="AK153" s="14">
        <f t="shared" si="143"/>
        <v>7.3222115536967035E-13</v>
      </c>
      <c r="AL153" s="22">
        <f t="shared" si="112"/>
        <v>1.3525069634579169E-12</v>
      </c>
      <c r="AM153" s="60">
        <f t="shared" si="113"/>
        <v>293.33333333333468</v>
      </c>
      <c r="AN153" s="60">
        <f ca="1">AVERAGE(OFFSET($AM$3,0,0,'Données projet'!$E$10+1,1))-AVERAGE(OFFSET($H$3,0,0,'Données projet'!$E$10+1,1))</f>
        <v>289.19475369871481</v>
      </c>
      <c r="AO153" s="60">
        <f t="shared" si="144"/>
        <v>283.48738729114024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7.626113074366004E-14</v>
      </c>
      <c r="BF153" s="14">
        <f t="shared" si="145"/>
        <v>1.1823749172251317E-12</v>
      </c>
      <c r="BG153" s="22">
        <f t="shared" si="115"/>
        <v>2.1921244502123119E-12</v>
      </c>
      <c r="BH153" s="60">
        <f t="shared" si="116"/>
        <v>293.33333333333553</v>
      </c>
      <c r="BI153" s="60">
        <f ca="1">AVERAGE(OFFSET($BH$3,0,0,'Données projet'!$E$11+1,1))-AVERAGE(OFFSET($H$3,0,0,'Données projet'!$E$11+1,1))</f>
        <v>243.09463198616982</v>
      </c>
      <c r="BJ153" s="60">
        <f t="shared" si="146"/>
        <v>171.50445439470928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355</v>
      </c>
      <c r="BW153" s="13">
        <f>VLOOKUP(A153,'Données projet'!$A$113:$I$133,9,0)</f>
        <v>3.6</v>
      </c>
      <c r="BX153" s="13">
        <f t="array" ref="BX153">INDEX(BW:BW,MIN(IF(ISNUMBER(BW153:BW349),ROW(BW153:BW349),"")))</f>
        <v>3.6</v>
      </c>
      <c r="BY153" s="13">
        <f>IF('Données projet'!$A$114&gt;35,BY152+BX153-CG152,IF(A153&lt;'Données projet'!$A$114,$BV$205^A153,IF(A153='Données projet'!$A$114,'Données projet'!$B$114,BY152+BX153-CG152)))</f>
        <v>355.00000000000017</v>
      </c>
      <c r="BZ153" s="14">
        <f>BY153*VLOOKUP('Données projet'!$B$12,Paramètres!$A$1:$I$89,3,0)*VLOOKUP('Données projet'!$B$12,Paramètres!$A$1:$I$89,5,0)</f>
        <v>343.35600000000017</v>
      </c>
      <c r="CA153" s="14">
        <f t="shared" si="147"/>
        <v>80.192920405774586</v>
      </c>
      <c r="CB153" s="22">
        <f t="shared" si="118"/>
        <v>737.68103637339107</v>
      </c>
      <c r="CC153" s="60">
        <f t="shared" si="119"/>
        <v>1031.0143697067244</v>
      </c>
      <c r="CD153" s="60">
        <f ca="1">AVERAGE(OFFSET($CC$3,0,0,'Données projet'!$E$12+1,1))-AVERAGE(OFFSET($H$3,0,0,'Données projet'!$E$12+1,1))</f>
        <v>542.70639622812973</v>
      </c>
      <c r="CE153" s="60">
        <f t="shared" si="148"/>
        <v>294.45557293177131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355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projet'!$B$13,Paramètres!$A$1:$I$89,3,0)*VLOOKUP('Données projet'!$B$13,Paramètres!$A$1:$I$89,5,0)</f>
        <v>-2.0395418687257919E-13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329.68364686090933</v>
      </c>
      <c r="CZ153" s="60">
        <f t="shared" si="150"/>
        <v>302.54354650449721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-5.3205440053716299E-14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399.92909819003523</v>
      </c>
      <c r="DU153" s="60">
        <f t="shared" si="152"/>
        <v>163.7053537268381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232</v>
      </c>
      <c r="EH153" s="13">
        <f>VLOOKUP(A153,'Données projet'!$A$191:$I$211,9,0)</f>
        <v>1.2</v>
      </c>
      <c r="EI153" s="13">
        <f t="array" ref="EI153">INDEX(EH:EH,MIN(IF(ISNUMBER(EH153:EH349),ROW(EH153:EH349),"")))</f>
        <v>1.2</v>
      </c>
      <c r="EJ153" s="13">
        <f>IF('Données projet'!$A$192&gt;35,EJ152+EI153-ER152,IF(A153&lt;'Données projet'!$A$192,$EG$205^A153,IF(A153='Données projet'!$A$192,'Données projet'!$B$192,EJ152+EI153-ER152)))</f>
        <v>232</v>
      </c>
      <c r="EK153" s="18">
        <f>EJ153*VLOOKUP('Données projet'!$B$15,Paramètres!$A$1:$I$89,3,0)*VLOOKUP('Données projet'!$B$15,Paramètres!$A$1:$I$89,5,0)</f>
        <v>235.24800000000002</v>
      </c>
      <c r="EL153" s="14">
        <f t="shared" si="153"/>
        <v>57.41592756883739</v>
      </c>
      <c r="EM153" s="22">
        <f t="shared" si="127"/>
        <v>509.72300718239177</v>
      </c>
      <c r="EN153" s="60">
        <f t="shared" si="128"/>
        <v>803.05634051572508</v>
      </c>
      <c r="EO153" s="60">
        <f ca="1">AVERAGE(OFFSET($EN$3,0,0,'Données projet'!$E$15+1,1))-AVERAGE(OFFSET($H$3,0,0,'Données projet'!$E$15+1,1))</f>
        <v>360.49030729679129</v>
      </c>
      <c r="EP153" s="60">
        <f t="shared" si="154"/>
        <v>159.6134369231965</v>
      </c>
      <c r="EQ153" s="16">
        <f>IF(ISNA(VLOOKUP(A153,'Données projet'!$A$191:$I$211,3,0)),0,VLOOKUP(A153,'Données projet'!$A$191:$I$211,3,0))</f>
        <v>12</v>
      </c>
      <c r="ER153" s="16">
        <f>IF(ISNA(VLOOKUP(A153,'Données projet'!$A$191:$I$211,4,0)),0,VLOOKUP(A153,'Données projet'!$A$191:$I$211,4,0))</f>
        <v>232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1.7053025658242404E-13</v>
      </c>
      <c r="FF153" s="18">
        <f>FE153*VLOOKUP('Données projet'!$B$16,Paramètres!$A$1:$I$89,3,0)*VLOOKUP('Données projet'!$B$16,Paramètres!$A$1:$I$89,5,0)</f>
        <v>1.4897523215040567E-13</v>
      </c>
      <c r="FG153" s="14">
        <f t="shared" si="155"/>
        <v>2.136562777003313E-12</v>
      </c>
      <c r="FH153" s="22">
        <f t="shared" si="130"/>
        <v>3.9806453659427267E-12</v>
      </c>
      <c r="FI153" s="60">
        <f t="shared" si="131"/>
        <v>293.33333333333729</v>
      </c>
      <c r="FJ153" s="60">
        <f ca="1">AVERAGE(OFFSET($FI$3,0,0,'Données projet'!$E$16+1,1))-AVERAGE(OFFSET($H$3,0,0,'Données projet'!$E$16+1,1))</f>
        <v>274.38315511766132</v>
      </c>
      <c r="FK153" s="60">
        <f t="shared" si="156"/>
        <v>255.96663040027175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-2.8421709430404007E-14</v>
      </c>
      <c r="GA153" s="18">
        <f>FZ153*VLOOKUP('Données projet'!$B$17,Paramètres!$A$1:$I$89,3,0)*VLOOKUP('Données projet'!$B$17,Paramètres!$A$1:$I$89,5,0)</f>
        <v>-2.7046098693972454E-14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302.15505558308411</v>
      </c>
      <c r="GF153" s="60">
        <f t="shared" si="158"/>
        <v>197.15142751137051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0">
        <f t="shared" si="109"/>
        <v>293.33333333333741</v>
      </c>
      <c r="S154" s="60">
        <f ca="1">AVERAGE(OFFSET($R$3,0,0,'Données projet'!$E$9+1,1))-AVERAGE(OFFSET($H$3,0,0,'Données projet'!$E$9+1,1))</f>
        <v>510.5342913385627</v>
      </c>
      <c r="T154" s="60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4.4337866711430253E-14</v>
      </c>
      <c r="AK154" s="14">
        <f t="shared" ref="AK154:AK203" si="164">EXP(-1.0587+0.8836*LN(AJ154)+0.284)</f>
        <v>7.3222115536967035E-13</v>
      </c>
      <c r="AL154" s="22">
        <f t="shared" ref="AL154:AL203" si="165">(AJ154+AK154)*0.475*44/12</f>
        <v>1.3525069634579169E-12</v>
      </c>
      <c r="AM154" s="60">
        <f t="shared" si="113"/>
        <v>293.33333333333468</v>
      </c>
      <c r="AN154" s="60">
        <f ca="1">AVERAGE(OFFSET($AM$3,0,0,'Données projet'!$E$10+1,1))-AVERAGE(OFFSET($H$3,0,0,'Données projet'!$E$10+1,1))</f>
        <v>289.19475369871481</v>
      </c>
      <c r="AO154" s="60">
        <f t="shared" si="144"/>
        <v>283.48738729114024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7.626113074366004E-14</v>
      </c>
      <c r="BF154" s="14">
        <f t="shared" ref="BF154:BF203" si="167">EXP(-1.0587+0.8836*LN(BE154)+0.284)</f>
        <v>1.1823749172251317E-12</v>
      </c>
      <c r="BG154" s="22">
        <f t="shared" ref="BG154:BG203" si="168">(BE154+BF154)*0.475*44/12</f>
        <v>2.1921244502123119E-12</v>
      </c>
      <c r="BH154" s="60">
        <f t="shared" si="116"/>
        <v>293.33333333333553</v>
      </c>
      <c r="BI154" s="60">
        <f ca="1">AVERAGE(OFFSET($BH$3,0,0,'Données projet'!$E$11+1,1))-AVERAGE(OFFSET($H$3,0,0,'Données projet'!$E$11+1,1))</f>
        <v>243.09463198616982</v>
      </c>
      <c r="BJ154" s="60">
        <f t="shared" si="146"/>
        <v>171.50445439470928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projet'!$B$12,Paramètres!$A$1:$I$89,3,0)*VLOOKUP('Données projet'!$B$12,Paramètres!$A$1:$I$89,5,0)</f>
        <v>1.6493686416652052E-13</v>
      </c>
      <c r="CA154" s="14">
        <f t="shared" ref="CA154:CA203" si="170">EXP(-1.0587+0.8836*LN(BZ154)+0.284)</f>
        <v>2.3376205369651282E-12</v>
      </c>
      <c r="CB154" s="22">
        <f t="shared" ref="CB154:CB203" si="171">(BZ154+CA154)*0.475*44/12</f>
        <v>4.3586208069709543E-12</v>
      </c>
      <c r="CC154" s="60">
        <f t="shared" si="119"/>
        <v>293.33333333333769</v>
      </c>
      <c r="CD154" s="60">
        <f ca="1">AVERAGE(OFFSET($CC$3,0,0,'Données projet'!$E$12+1,1))-AVERAGE(OFFSET($H$3,0,0,'Données projet'!$E$12+1,1))</f>
        <v>542.70639622812973</v>
      </c>
      <c r="CE154" s="60">
        <f t="shared" si="148"/>
        <v>294.45557293177131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-2.0395418687257919E-13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329.68364686090933</v>
      </c>
      <c r="CZ154" s="60">
        <f t="shared" si="150"/>
        <v>302.54354650449721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-5.3205440053716299E-14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399.92909819003523</v>
      </c>
      <c r="DU154" s="60">
        <f t="shared" si="152"/>
        <v>163.7053537268381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360.49030729679129</v>
      </c>
      <c r="EP154" s="60">
        <f t="shared" si="154"/>
        <v>159.6134369231965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1.7053025658242404E-13</v>
      </c>
      <c r="FF154" s="18">
        <f>FE154*VLOOKUP('Données projet'!$B$16,Paramètres!$A$1:$I$89,3,0)*VLOOKUP('Données projet'!$B$16,Paramètres!$A$1:$I$89,5,0)</f>
        <v>1.4897523215040567E-13</v>
      </c>
      <c r="FG154" s="14">
        <f t="shared" ref="FG154:FG203" si="182">EXP(-1.0587+0.8836*LN(FF154)+0.284)</f>
        <v>2.136562777003313E-12</v>
      </c>
      <c r="FH154" s="22">
        <f t="shared" ref="FH154:FH203" si="183">(FF154+FG154)*0.475*44/12</f>
        <v>3.9806453659427267E-12</v>
      </c>
      <c r="FI154" s="60">
        <f t="shared" si="131"/>
        <v>293.33333333333729</v>
      </c>
      <c r="FJ154" s="60">
        <f ca="1">AVERAGE(OFFSET($FI$3,0,0,'Données projet'!$E$16+1,1))-AVERAGE(OFFSET($H$3,0,0,'Données projet'!$E$16+1,1))</f>
        <v>274.38315511766132</v>
      </c>
      <c r="FK154" s="60">
        <f t="shared" si="156"/>
        <v>255.96663040027175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-2.8421709430404007E-14</v>
      </c>
      <c r="GA154" s="18">
        <f>FZ154*VLOOKUP('Données projet'!$B$17,Paramètres!$A$1:$I$89,3,0)*VLOOKUP('Données projet'!$B$17,Paramètres!$A$1:$I$89,5,0)</f>
        <v>-2.7046098693972454E-14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302.15505558308411</v>
      </c>
      <c r="GF154" s="60">
        <f t="shared" si="158"/>
        <v>197.15142751137051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0">
        <f t="shared" si="109"/>
        <v>293.33333333333741</v>
      </c>
      <c r="S155" s="60">
        <f ca="1">AVERAGE(OFFSET($R$3,0,0,'Données projet'!$E$9+1,1))-AVERAGE(OFFSET($H$3,0,0,'Données projet'!$E$9+1,1))</f>
        <v>510.5342913385627</v>
      </c>
      <c r="T155" s="60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4.4337866711430253E-14</v>
      </c>
      <c r="AK155" s="14">
        <f t="shared" si="164"/>
        <v>7.3222115536967035E-13</v>
      </c>
      <c r="AL155" s="22">
        <f t="shared" si="165"/>
        <v>1.3525069634579169E-12</v>
      </c>
      <c r="AM155" s="60">
        <f t="shared" si="113"/>
        <v>293.33333333333468</v>
      </c>
      <c r="AN155" s="60">
        <f ca="1">AVERAGE(OFFSET($AM$3,0,0,'Données projet'!$E$10+1,1))-AVERAGE(OFFSET($H$3,0,0,'Données projet'!$E$10+1,1))</f>
        <v>289.19475369871481</v>
      </c>
      <c r="AO155" s="60">
        <f t="shared" si="144"/>
        <v>283.48738729114024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7.626113074366004E-14</v>
      </c>
      <c r="BF155" s="14">
        <f t="shared" si="167"/>
        <v>1.1823749172251317E-12</v>
      </c>
      <c r="BG155" s="22">
        <f t="shared" si="168"/>
        <v>2.1921244502123119E-12</v>
      </c>
      <c r="BH155" s="60">
        <f t="shared" si="116"/>
        <v>293.33333333333553</v>
      </c>
      <c r="BI155" s="60">
        <f ca="1">AVERAGE(OFFSET($BH$3,0,0,'Données projet'!$E$11+1,1))-AVERAGE(OFFSET($H$3,0,0,'Données projet'!$E$11+1,1))</f>
        <v>243.09463198616982</v>
      </c>
      <c r="BJ155" s="60">
        <f t="shared" si="146"/>
        <v>171.50445439470928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projet'!$B$12,Paramètres!$A$1:$I$89,3,0)*VLOOKUP('Données projet'!$B$12,Paramètres!$A$1:$I$89,5,0)</f>
        <v>1.6493686416652052E-13</v>
      </c>
      <c r="CA155" s="14">
        <f t="shared" si="170"/>
        <v>2.3376205369651282E-12</v>
      </c>
      <c r="CB155" s="22">
        <f t="shared" si="171"/>
        <v>4.3586208069709543E-12</v>
      </c>
      <c r="CC155" s="60">
        <f t="shared" si="119"/>
        <v>293.33333333333769</v>
      </c>
      <c r="CD155" s="60">
        <f ca="1">AVERAGE(OFFSET($CC$3,0,0,'Données projet'!$E$12+1,1))-AVERAGE(OFFSET($H$3,0,0,'Données projet'!$E$12+1,1))</f>
        <v>542.70639622812973</v>
      </c>
      <c r="CE155" s="60">
        <f t="shared" si="148"/>
        <v>294.45557293177131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-2.0395418687257919E-13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329.68364686090933</v>
      </c>
      <c r="CZ155" s="60">
        <f t="shared" si="150"/>
        <v>302.54354650449721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-5.3205440053716299E-14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399.92909819003523</v>
      </c>
      <c r="DU155" s="60">
        <f t="shared" si="152"/>
        <v>163.7053537268381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360.49030729679129</v>
      </c>
      <c r="EP155" s="60">
        <f t="shared" si="154"/>
        <v>159.6134369231965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1.7053025658242404E-13</v>
      </c>
      <c r="FF155" s="18">
        <f>FE155*VLOOKUP('Données projet'!$B$16,Paramètres!$A$1:$I$89,3,0)*VLOOKUP('Données projet'!$B$16,Paramètres!$A$1:$I$89,5,0)</f>
        <v>1.4897523215040567E-13</v>
      </c>
      <c r="FG155" s="14">
        <f t="shared" si="182"/>
        <v>2.136562777003313E-12</v>
      </c>
      <c r="FH155" s="22">
        <f t="shared" si="183"/>
        <v>3.9806453659427267E-12</v>
      </c>
      <c r="FI155" s="60">
        <f t="shared" si="131"/>
        <v>293.33333333333729</v>
      </c>
      <c r="FJ155" s="60">
        <f ca="1">AVERAGE(OFFSET($FI$3,0,0,'Données projet'!$E$16+1,1))-AVERAGE(OFFSET($H$3,0,0,'Données projet'!$E$16+1,1))</f>
        <v>274.38315511766132</v>
      </c>
      <c r="FK155" s="60">
        <f t="shared" si="156"/>
        <v>255.96663040027175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-2.8421709430404007E-14</v>
      </c>
      <c r="GA155" s="18">
        <f>FZ155*VLOOKUP('Données projet'!$B$17,Paramètres!$A$1:$I$89,3,0)*VLOOKUP('Données projet'!$B$17,Paramètres!$A$1:$I$89,5,0)</f>
        <v>-2.7046098693972454E-14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302.15505558308411</v>
      </c>
      <c r="GF155" s="60">
        <f t="shared" si="158"/>
        <v>197.15142751137051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0">
        <f t="shared" si="109"/>
        <v>293.33333333333741</v>
      </c>
      <c r="S156" s="60">
        <f ca="1">AVERAGE(OFFSET($R$3,0,0,'Données projet'!$E$9+1,1))-AVERAGE(OFFSET($H$3,0,0,'Données projet'!$E$9+1,1))</f>
        <v>510.5342913385627</v>
      </c>
      <c r="T156" s="60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4.4337866711430253E-14</v>
      </c>
      <c r="AK156" s="14">
        <f t="shared" si="164"/>
        <v>7.3222115536967035E-13</v>
      </c>
      <c r="AL156" s="22">
        <f t="shared" si="165"/>
        <v>1.3525069634579169E-12</v>
      </c>
      <c r="AM156" s="60">
        <f t="shared" si="113"/>
        <v>293.33333333333468</v>
      </c>
      <c r="AN156" s="60">
        <f ca="1">AVERAGE(OFFSET($AM$3,0,0,'Données projet'!$E$10+1,1))-AVERAGE(OFFSET($H$3,0,0,'Données projet'!$E$10+1,1))</f>
        <v>289.19475369871481</v>
      </c>
      <c r="AO156" s="60">
        <f t="shared" si="144"/>
        <v>283.48738729114024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7.626113074366004E-14</v>
      </c>
      <c r="BF156" s="14">
        <f t="shared" si="167"/>
        <v>1.1823749172251317E-12</v>
      </c>
      <c r="BG156" s="22">
        <f t="shared" si="168"/>
        <v>2.1921244502123119E-12</v>
      </c>
      <c r="BH156" s="60">
        <f t="shared" si="116"/>
        <v>293.33333333333553</v>
      </c>
      <c r="BI156" s="60">
        <f ca="1">AVERAGE(OFFSET($BH$3,0,0,'Données projet'!$E$11+1,1))-AVERAGE(OFFSET($H$3,0,0,'Données projet'!$E$11+1,1))</f>
        <v>243.09463198616982</v>
      </c>
      <c r="BJ156" s="60">
        <f t="shared" si="146"/>
        <v>171.50445439470928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projet'!$B$12,Paramètres!$A$1:$I$89,3,0)*VLOOKUP('Données projet'!$B$12,Paramètres!$A$1:$I$89,5,0)</f>
        <v>1.6493686416652052E-13</v>
      </c>
      <c r="CA156" s="14">
        <f t="shared" si="170"/>
        <v>2.3376205369651282E-12</v>
      </c>
      <c r="CB156" s="22">
        <f t="shared" si="171"/>
        <v>4.3586208069709543E-12</v>
      </c>
      <c r="CC156" s="60">
        <f t="shared" si="119"/>
        <v>293.33333333333769</v>
      </c>
      <c r="CD156" s="60">
        <f ca="1">AVERAGE(OFFSET($CC$3,0,0,'Données projet'!$E$12+1,1))-AVERAGE(OFFSET($H$3,0,0,'Données projet'!$E$12+1,1))</f>
        <v>542.70639622812973</v>
      </c>
      <c r="CE156" s="60">
        <f t="shared" si="148"/>
        <v>294.45557293177131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-2.0395418687257919E-13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329.68364686090933</v>
      </c>
      <c r="CZ156" s="60">
        <f t="shared" si="150"/>
        <v>302.54354650449721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-5.3205440053716299E-14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399.92909819003523</v>
      </c>
      <c r="DU156" s="60">
        <f t="shared" si="152"/>
        <v>163.7053537268381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360.49030729679129</v>
      </c>
      <c r="EP156" s="60">
        <f t="shared" si="154"/>
        <v>159.6134369231965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1.7053025658242404E-13</v>
      </c>
      <c r="FF156" s="18">
        <f>FE156*VLOOKUP('Données projet'!$B$16,Paramètres!$A$1:$I$89,3,0)*VLOOKUP('Données projet'!$B$16,Paramètres!$A$1:$I$89,5,0)</f>
        <v>1.4897523215040567E-13</v>
      </c>
      <c r="FG156" s="14">
        <f t="shared" si="182"/>
        <v>2.136562777003313E-12</v>
      </c>
      <c r="FH156" s="22">
        <f t="shared" si="183"/>
        <v>3.9806453659427267E-12</v>
      </c>
      <c r="FI156" s="60">
        <f t="shared" si="131"/>
        <v>293.33333333333729</v>
      </c>
      <c r="FJ156" s="60">
        <f ca="1">AVERAGE(OFFSET($FI$3,0,0,'Données projet'!$E$16+1,1))-AVERAGE(OFFSET($H$3,0,0,'Données projet'!$E$16+1,1))</f>
        <v>274.38315511766132</v>
      </c>
      <c r="FK156" s="60">
        <f t="shared" si="156"/>
        <v>255.96663040027175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-2.8421709430404007E-14</v>
      </c>
      <c r="GA156" s="18">
        <f>FZ156*VLOOKUP('Données projet'!$B$17,Paramètres!$A$1:$I$89,3,0)*VLOOKUP('Données projet'!$B$17,Paramètres!$A$1:$I$89,5,0)</f>
        <v>-2.7046098693972454E-14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302.15505558308411</v>
      </c>
      <c r="GF156" s="60">
        <f t="shared" si="158"/>
        <v>197.15142751137051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0">
        <f t="shared" si="109"/>
        <v>293.33333333333741</v>
      </c>
      <c r="S157" s="60">
        <f ca="1">AVERAGE(OFFSET($R$3,0,0,'Données projet'!$E$9+1,1))-AVERAGE(OFFSET($H$3,0,0,'Données projet'!$E$9+1,1))</f>
        <v>510.5342913385627</v>
      </c>
      <c r="T157" s="60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4.4337866711430253E-14</v>
      </c>
      <c r="AK157" s="14">
        <f t="shared" si="164"/>
        <v>7.3222115536967035E-13</v>
      </c>
      <c r="AL157" s="22">
        <f t="shared" si="165"/>
        <v>1.3525069634579169E-12</v>
      </c>
      <c r="AM157" s="60">
        <f t="shared" si="113"/>
        <v>293.33333333333468</v>
      </c>
      <c r="AN157" s="60">
        <f ca="1">AVERAGE(OFFSET($AM$3,0,0,'Données projet'!$E$10+1,1))-AVERAGE(OFFSET($H$3,0,0,'Données projet'!$E$10+1,1))</f>
        <v>289.19475369871481</v>
      </c>
      <c r="AO157" s="60">
        <f t="shared" si="144"/>
        <v>283.48738729114024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7.626113074366004E-14</v>
      </c>
      <c r="BF157" s="14">
        <f t="shared" si="167"/>
        <v>1.1823749172251317E-12</v>
      </c>
      <c r="BG157" s="22">
        <f t="shared" si="168"/>
        <v>2.1921244502123119E-12</v>
      </c>
      <c r="BH157" s="60">
        <f t="shared" si="116"/>
        <v>293.33333333333553</v>
      </c>
      <c r="BI157" s="60">
        <f ca="1">AVERAGE(OFFSET($BH$3,0,0,'Données projet'!$E$11+1,1))-AVERAGE(OFFSET($H$3,0,0,'Données projet'!$E$11+1,1))</f>
        <v>243.09463198616982</v>
      </c>
      <c r="BJ157" s="60">
        <f t="shared" si="146"/>
        <v>171.50445439470928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projet'!$B$12,Paramètres!$A$1:$I$89,3,0)*VLOOKUP('Données projet'!$B$12,Paramètres!$A$1:$I$89,5,0)</f>
        <v>1.6493686416652052E-13</v>
      </c>
      <c r="CA157" s="14">
        <f t="shared" si="170"/>
        <v>2.3376205369651282E-12</v>
      </c>
      <c r="CB157" s="22">
        <f t="shared" si="171"/>
        <v>4.3586208069709543E-12</v>
      </c>
      <c r="CC157" s="60">
        <f t="shared" si="119"/>
        <v>293.33333333333769</v>
      </c>
      <c r="CD157" s="60">
        <f ca="1">AVERAGE(OFFSET($CC$3,0,0,'Données projet'!$E$12+1,1))-AVERAGE(OFFSET($H$3,0,0,'Données projet'!$E$12+1,1))</f>
        <v>542.70639622812973</v>
      </c>
      <c r="CE157" s="60">
        <f t="shared" si="148"/>
        <v>294.45557293177131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-2.0395418687257919E-13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329.68364686090933</v>
      </c>
      <c r="CZ157" s="60">
        <f t="shared" si="150"/>
        <v>302.54354650449721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-5.3205440053716299E-14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399.92909819003523</v>
      </c>
      <c r="DU157" s="60">
        <f t="shared" si="152"/>
        <v>163.7053537268381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360.49030729679129</v>
      </c>
      <c r="EP157" s="60">
        <f t="shared" si="154"/>
        <v>159.6134369231965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1.7053025658242404E-13</v>
      </c>
      <c r="FF157" s="18">
        <f>FE157*VLOOKUP('Données projet'!$B$16,Paramètres!$A$1:$I$89,3,0)*VLOOKUP('Données projet'!$B$16,Paramètres!$A$1:$I$89,5,0)</f>
        <v>1.4897523215040567E-13</v>
      </c>
      <c r="FG157" s="14">
        <f t="shared" si="182"/>
        <v>2.136562777003313E-12</v>
      </c>
      <c r="FH157" s="22">
        <f t="shared" si="183"/>
        <v>3.9806453659427267E-12</v>
      </c>
      <c r="FI157" s="60">
        <f t="shared" si="131"/>
        <v>293.33333333333729</v>
      </c>
      <c r="FJ157" s="60">
        <f ca="1">AVERAGE(OFFSET($FI$3,0,0,'Données projet'!$E$16+1,1))-AVERAGE(OFFSET($H$3,0,0,'Données projet'!$E$16+1,1))</f>
        <v>274.38315511766132</v>
      </c>
      <c r="FK157" s="60">
        <f t="shared" si="156"/>
        <v>255.96663040027175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-2.8421709430404007E-14</v>
      </c>
      <c r="GA157" s="18">
        <f>FZ157*VLOOKUP('Données projet'!$B$17,Paramètres!$A$1:$I$89,3,0)*VLOOKUP('Données projet'!$B$17,Paramètres!$A$1:$I$89,5,0)</f>
        <v>-2.7046098693972454E-14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302.15505558308411</v>
      </c>
      <c r="GF157" s="60">
        <f t="shared" si="158"/>
        <v>197.15142751137051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0">
        <f t="shared" si="109"/>
        <v>293.33333333333741</v>
      </c>
      <c r="S158" s="60">
        <f ca="1">AVERAGE(OFFSET($R$3,0,0,'Données projet'!$E$9+1,1))-AVERAGE(OFFSET($H$3,0,0,'Données projet'!$E$9+1,1))</f>
        <v>510.5342913385627</v>
      </c>
      <c r="T158" s="60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4.4337866711430253E-14</v>
      </c>
      <c r="AK158" s="14">
        <f t="shared" si="164"/>
        <v>7.3222115536967035E-13</v>
      </c>
      <c r="AL158" s="22">
        <f t="shared" si="165"/>
        <v>1.3525069634579169E-12</v>
      </c>
      <c r="AM158" s="60">
        <f t="shared" si="113"/>
        <v>293.33333333333468</v>
      </c>
      <c r="AN158" s="60">
        <f ca="1">AVERAGE(OFFSET($AM$3,0,0,'Données projet'!$E$10+1,1))-AVERAGE(OFFSET($H$3,0,0,'Données projet'!$E$10+1,1))</f>
        <v>289.19475369871481</v>
      </c>
      <c r="AO158" s="60">
        <f t="shared" si="144"/>
        <v>283.48738729114024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7.626113074366004E-14</v>
      </c>
      <c r="BF158" s="14">
        <f t="shared" si="167"/>
        <v>1.1823749172251317E-12</v>
      </c>
      <c r="BG158" s="22">
        <f t="shared" si="168"/>
        <v>2.1921244502123119E-12</v>
      </c>
      <c r="BH158" s="60">
        <f t="shared" si="116"/>
        <v>293.33333333333553</v>
      </c>
      <c r="BI158" s="60">
        <f ca="1">AVERAGE(OFFSET($BH$3,0,0,'Données projet'!$E$11+1,1))-AVERAGE(OFFSET($H$3,0,0,'Données projet'!$E$11+1,1))</f>
        <v>243.09463198616982</v>
      </c>
      <c r="BJ158" s="60">
        <f t="shared" si="146"/>
        <v>171.50445439470928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projet'!$B$12,Paramètres!$A$1:$I$89,3,0)*VLOOKUP('Données projet'!$B$12,Paramètres!$A$1:$I$89,5,0)</f>
        <v>1.6493686416652052E-13</v>
      </c>
      <c r="CA158" s="14">
        <f t="shared" si="170"/>
        <v>2.3376205369651282E-12</v>
      </c>
      <c r="CB158" s="22">
        <f t="shared" si="171"/>
        <v>4.3586208069709543E-12</v>
      </c>
      <c r="CC158" s="60">
        <f t="shared" si="119"/>
        <v>293.33333333333769</v>
      </c>
      <c r="CD158" s="60">
        <f ca="1">AVERAGE(OFFSET($CC$3,0,0,'Données projet'!$E$12+1,1))-AVERAGE(OFFSET($H$3,0,0,'Données projet'!$E$12+1,1))</f>
        <v>542.70639622812973</v>
      </c>
      <c r="CE158" s="60">
        <f t="shared" si="148"/>
        <v>294.45557293177131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-2.0395418687257919E-13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329.68364686090933</v>
      </c>
      <c r="CZ158" s="60">
        <f t="shared" si="150"/>
        <v>302.54354650449721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-5.3205440053716299E-14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399.92909819003523</v>
      </c>
      <c r="DU158" s="60">
        <f t="shared" si="152"/>
        <v>163.7053537268381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360.49030729679129</v>
      </c>
      <c r="EP158" s="60">
        <f t="shared" si="154"/>
        <v>159.6134369231965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1.7053025658242404E-13</v>
      </c>
      <c r="FF158" s="18">
        <f>FE158*VLOOKUP('Données projet'!$B$16,Paramètres!$A$1:$I$89,3,0)*VLOOKUP('Données projet'!$B$16,Paramètres!$A$1:$I$89,5,0)</f>
        <v>1.4897523215040567E-13</v>
      </c>
      <c r="FG158" s="14">
        <f t="shared" si="182"/>
        <v>2.136562777003313E-12</v>
      </c>
      <c r="FH158" s="22">
        <f t="shared" si="183"/>
        <v>3.9806453659427267E-12</v>
      </c>
      <c r="FI158" s="60">
        <f t="shared" si="131"/>
        <v>293.33333333333729</v>
      </c>
      <c r="FJ158" s="60">
        <f ca="1">AVERAGE(OFFSET($FI$3,0,0,'Données projet'!$E$16+1,1))-AVERAGE(OFFSET($H$3,0,0,'Données projet'!$E$16+1,1))</f>
        <v>274.38315511766132</v>
      </c>
      <c r="FK158" s="60">
        <f t="shared" si="156"/>
        <v>255.96663040027175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-2.8421709430404007E-14</v>
      </c>
      <c r="GA158" s="18">
        <f>FZ158*VLOOKUP('Données projet'!$B$17,Paramètres!$A$1:$I$89,3,0)*VLOOKUP('Données projet'!$B$17,Paramètres!$A$1:$I$89,5,0)</f>
        <v>-2.7046098693972454E-14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302.15505558308411</v>
      </c>
      <c r="GF158" s="60">
        <f t="shared" si="158"/>
        <v>197.15142751137051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0">
        <f t="shared" si="109"/>
        <v>293.33333333333741</v>
      </c>
      <c r="S159" s="60">
        <f ca="1">AVERAGE(OFFSET($R$3,0,0,'Données projet'!$E$9+1,1))-AVERAGE(OFFSET($H$3,0,0,'Données projet'!$E$9+1,1))</f>
        <v>510.5342913385627</v>
      </c>
      <c r="T159" s="60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4.4337866711430253E-14</v>
      </c>
      <c r="AK159" s="14">
        <f t="shared" si="164"/>
        <v>7.3222115536967035E-13</v>
      </c>
      <c r="AL159" s="22">
        <f t="shared" si="165"/>
        <v>1.3525069634579169E-12</v>
      </c>
      <c r="AM159" s="60">
        <f t="shared" si="113"/>
        <v>293.33333333333468</v>
      </c>
      <c r="AN159" s="60">
        <f ca="1">AVERAGE(OFFSET($AM$3,0,0,'Données projet'!$E$10+1,1))-AVERAGE(OFFSET($H$3,0,0,'Données projet'!$E$10+1,1))</f>
        <v>289.19475369871481</v>
      </c>
      <c r="AO159" s="60">
        <f t="shared" si="144"/>
        <v>283.48738729114024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7.626113074366004E-14</v>
      </c>
      <c r="BF159" s="14">
        <f t="shared" si="167"/>
        <v>1.1823749172251317E-12</v>
      </c>
      <c r="BG159" s="22">
        <f t="shared" si="168"/>
        <v>2.1921244502123119E-12</v>
      </c>
      <c r="BH159" s="60">
        <f t="shared" si="116"/>
        <v>293.33333333333553</v>
      </c>
      <c r="BI159" s="60">
        <f ca="1">AVERAGE(OFFSET($BH$3,0,0,'Données projet'!$E$11+1,1))-AVERAGE(OFFSET($H$3,0,0,'Données projet'!$E$11+1,1))</f>
        <v>243.09463198616982</v>
      </c>
      <c r="BJ159" s="60">
        <f t="shared" si="146"/>
        <v>171.50445439470928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projet'!$B$12,Paramètres!$A$1:$I$89,3,0)*VLOOKUP('Données projet'!$B$12,Paramètres!$A$1:$I$89,5,0)</f>
        <v>1.6493686416652052E-13</v>
      </c>
      <c r="CA159" s="14">
        <f t="shared" si="170"/>
        <v>2.3376205369651282E-12</v>
      </c>
      <c r="CB159" s="22">
        <f t="shared" si="171"/>
        <v>4.3586208069709543E-12</v>
      </c>
      <c r="CC159" s="60">
        <f t="shared" si="119"/>
        <v>293.33333333333769</v>
      </c>
      <c r="CD159" s="60">
        <f ca="1">AVERAGE(OFFSET($CC$3,0,0,'Données projet'!$E$12+1,1))-AVERAGE(OFFSET($H$3,0,0,'Données projet'!$E$12+1,1))</f>
        <v>542.70639622812973</v>
      </c>
      <c r="CE159" s="60">
        <f t="shared" si="148"/>
        <v>294.45557293177131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-2.0395418687257919E-13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329.68364686090933</v>
      </c>
      <c r="CZ159" s="60">
        <f t="shared" si="150"/>
        <v>302.54354650449721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-5.3205440053716299E-14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399.92909819003523</v>
      </c>
      <c r="DU159" s="60">
        <f t="shared" si="152"/>
        <v>163.7053537268381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360.49030729679129</v>
      </c>
      <c r="EP159" s="60">
        <f t="shared" si="154"/>
        <v>159.6134369231965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1.7053025658242404E-13</v>
      </c>
      <c r="FF159" s="18">
        <f>FE159*VLOOKUP('Données projet'!$B$16,Paramètres!$A$1:$I$89,3,0)*VLOOKUP('Données projet'!$B$16,Paramètres!$A$1:$I$89,5,0)</f>
        <v>1.4897523215040567E-13</v>
      </c>
      <c r="FG159" s="14">
        <f t="shared" si="182"/>
        <v>2.136562777003313E-12</v>
      </c>
      <c r="FH159" s="22">
        <f t="shared" si="183"/>
        <v>3.9806453659427267E-12</v>
      </c>
      <c r="FI159" s="60">
        <f t="shared" si="131"/>
        <v>293.33333333333729</v>
      </c>
      <c r="FJ159" s="60">
        <f ca="1">AVERAGE(OFFSET($FI$3,0,0,'Données projet'!$E$16+1,1))-AVERAGE(OFFSET($H$3,0,0,'Données projet'!$E$16+1,1))</f>
        <v>274.38315511766132</v>
      </c>
      <c r="FK159" s="60">
        <f t="shared" si="156"/>
        <v>255.96663040027175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-2.8421709430404007E-14</v>
      </c>
      <c r="GA159" s="18">
        <f>FZ159*VLOOKUP('Données projet'!$B$17,Paramètres!$A$1:$I$89,3,0)*VLOOKUP('Données projet'!$B$17,Paramètres!$A$1:$I$89,5,0)</f>
        <v>-2.7046098693972454E-14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302.15505558308411</v>
      </c>
      <c r="GF159" s="60">
        <f t="shared" si="158"/>
        <v>197.15142751137051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0">
        <f t="shared" si="109"/>
        <v>293.33333333333741</v>
      </c>
      <c r="S160" s="60">
        <f ca="1">AVERAGE(OFFSET($R$3,0,0,'Données projet'!$E$9+1,1))-AVERAGE(OFFSET($H$3,0,0,'Données projet'!$E$9+1,1))</f>
        <v>510.5342913385627</v>
      </c>
      <c r="T160" s="60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4.4337866711430253E-14</v>
      </c>
      <c r="AK160" s="14">
        <f t="shared" si="164"/>
        <v>7.3222115536967035E-13</v>
      </c>
      <c r="AL160" s="22">
        <f t="shared" si="165"/>
        <v>1.3525069634579169E-12</v>
      </c>
      <c r="AM160" s="60">
        <f t="shared" si="113"/>
        <v>293.33333333333468</v>
      </c>
      <c r="AN160" s="60">
        <f ca="1">AVERAGE(OFFSET($AM$3,0,0,'Données projet'!$E$10+1,1))-AVERAGE(OFFSET($H$3,0,0,'Données projet'!$E$10+1,1))</f>
        <v>289.19475369871481</v>
      </c>
      <c r="AO160" s="60">
        <f t="shared" si="144"/>
        <v>283.48738729114024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7.626113074366004E-14</v>
      </c>
      <c r="BF160" s="14">
        <f t="shared" si="167"/>
        <v>1.1823749172251317E-12</v>
      </c>
      <c r="BG160" s="22">
        <f t="shared" si="168"/>
        <v>2.1921244502123119E-12</v>
      </c>
      <c r="BH160" s="60">
        <f t="shared" si="116"/>
        <v>293.33333333333553</v>
      </c>
      <c r="BI160" s="60">
        <f ca="1">AVERAGE(OFFSET($BH$3,0,0,'Données projet'!$E$11+1,1))-AVERAGE(OFFSET($H$3,0,0,'Données projet'!$E$11+1,1))</f>
        <v>243.09463198616982</v>
      </c>
      <c r="BJ160" s="60">
        <f t="shared" si="146"/>
        <v>171.50445439470928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projet'!$B$12,Paramètres!$A$1:$I$89,3,0)*VLOOKUP('Données projet'!$B$12,Paramètres!$A$1:$I$89,5,0)</f>
        <v>1.6493686416652052E-13</v>
      </c>
      <c r="CA160" s="14">
        <f t="shared" si="170"/>
        <v>2.3376205369651282E-12</v>
      </c>
      <c r="CB160" s="22">
        <f t="shared" si="171"/>
        <v>4.3586208069709543E-12</v>
      </c>
      <c r="CC160" s="60">
        <f t="shared" si="119"/>
        <v>293.33333333333769</v>
      </c>
      <c r="CD160" s="60">
        <f ca="1">AVERAGE(OFFSET($CC$3,0,0,'Données projet'!$E$12+1,1))-AVERAGE(OFFSET($H$3,0,0,'Données projet'!$E$12+1,1))</f>
        <v>542.70639622812973</v>
      </c>
      <c r="CE160" s="60">
        <f t="shared" si="148"/>
        <v>294.45557293177131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-2.0395418687257919E-13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329.68364686090933</v>
      </c>
      <c r="CZ160" s="60">
        <f t="shared" si="150"/>
        <v>302.54354650449721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-5.3205440053716299E-14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399.92909819003523</v>
      </c>
      <c r="DU160" s="60">
        <f t="shared" si="152"/>
        <v>163.7053537268381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360.49030729679129</v>
      </c>
      <c r="EP160" s="60">
        <f t="shared" si="154"/>
        <v>159.6134369231965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1.7053025658242404E-13</v>
      </c>
      <c r="FF160" s="18">
        <f>FE160*VLOOKUP('Données projet'!$B$16,Paramètres!$A$1:$I$89,3,0)*VLOOKUP('Données projet'!$B$16,Paramètres!$A$1:$I$89,5,0)</f>
        <v>1.4897523215040567E-13</v>
      </c>
      <c r="FG160" s="14">
        <f t="shared" si="182"/>
        <v>2.136562777003313E-12</v>
      </c>
      <c r="FH160" s="22">
        <f t="shared" si="183"/>
        <v>3.9806453659427267E-12</v>
      </c>
      <c r="FI160" s="60">
        <f t="shared" si="131"/>
        <v>293.33333333333729</v>
      </c>
      <c r="FJ160" s="60">
        <f ca="1">AVERAGE(OFFSET($FI$3,0,0,'Données projet'!$E$16+1,1))-AVERAGE(OFFSET($H$3,0,0,'Données projet'!$E$16+1,1))</f>
        <v>274.38315511766132</v>
      </c>
      <c r="FK160" s="60">
        <f t="shared" si="156"/>
        <v>255.96663040027175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-2.8421709430404007E-14</v>
      </c>
      <c r="GA160" s="18">
        <f>FZ160*VLOOKUP('Données projet'!$B$17,Paramètres!$A$1:$I$89,3,0)*VLOOKUP('Données projet'!$B$17,Paramètres!$A$1:$I$89,5,0)</f>
        <v>-2.7046098693972454E-14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302.15505558308411</v>
      </c>
      <c r="GF160" s="60">
        <f t="shared" si="158"/>
        <v>197.15142751137051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0">
        <f t="shared" si="109"/>
        <v>293.33333333333741</v>
      </c>
      <c r="S161" s="60">
        <f ca="1">AVERAGE(OFFSET($R$3,0,0,'Données projet'!$E$9+1,1))-AVERAGE(OFFSET($H$3,0,0,'Données projet'!$E$9+1,1))</f>
        <v>510.5342913385627</v>
      </c>
      <c r="T161" s="60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4.4337866711430253E-14</v>
      </c>
      <c r="AK161" s="14">
        <f t="shared" si="164"/>
        <v>7.3222115536967035E-13</v>
      </c>
      <c r="AL161" s="22">
        <f t="shared" si="165"/>
        <v>1.3525069634579169E-12</v>
      </c>
      <c r="AM161" s="60">
        <f t="shared" si="113"/>
        <v>293.33333333333468</v>
      </c>
      <c r="AN161" s="60">
        <f ca="1">AVERAGE(OFFSET($AM$3,0,0,'Données projet'!$E$10+1,1))-AVERAGE(OFFSET($H$3,0,0,'Données projet'!$E$10+1,1))</f>
        <v>289.19475369871481</v>
      </c>
      <c r="AO161" s="60">
        <f t="shared" si="144"/>
        <v>283.48738729114024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7.626113074366004E-14</v>
      </c>
      <c r="BF161" s="14">
        <f t="shared" si="167"/>
        <v>1.1823749172251317E-12</v>
      </c>
      <c r="BG161" s="22">
        <f t="shared" si="168"/>
        <v>2.1921244502123119E-12</v>
      </c>
      <c r="BH161" s="60">
        <f t="shared" si="116"/>
        <v>293.33333333333553</v>
      </c>
      <c r="BI161" s="60">
        <f ca="1">AVERAGE(OFFSET($BH$3,0,0,'Données projet'!$E$11+1,1))-AVERAGE(OFFSET($H$3,0,0,'Données projet'!$E$11+1,1))</f>
        <v>243.09463198616982</v>
      </c>
      <c r="BJ161" s="60">
        <f t="shared" si="146"/>
        <v>171.50445439470928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projet'!$B$12,Paramètres!$A$1:$I$89,3,0)*VLOOKUP('Données projet'!$B$12,Paramètres!$A$1:$I$89,5,0)</f>
        <v>1.6493686416652052E-13</v>
      </c>
      <c r="CA161" s="14">
        <f t="shared" si="170"/>
        <v>2.3376205369651282E-12</v>
      </c>
      <c r="CB161" s="22">
        <f t="shared" si="171"/>
        <v>4.3586208069709543E-12</v>
      </c>
      <c r="CC161" s="60">
        <f t="shared" si="119"/>
        <v>293.33333333333769</v>
      </c>
      <c r="CD161" s="60">
        <f ca="1">AVERAGE(OFFSET($CC$3,0,0,'Données projet'!$E$12+1,1))-AVERAGE(OFFSET($H$3,0,0,'Données projet'!$E$12+1,1))</f>
        <v>542.70639622812973</v>
      </c>
      <c r="CE161" s="60">
        <f t="shared" si="148"/>
        <v>294.45557293177131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-2.0395418687257919E-13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329.68364686090933</v>
      </c>
      <c r="CZ161" s="60">
        <f t="shared" si="150"/>
        <v>302.54354650449721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-5.3205440053716299E-14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399.92909819003523</v>
      </c>
      <c r="DU161" s="60">
        <f t="shared" si="152"/>
        <v>163.7053537268381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360.49030729679129</v>
      </c>
      <c r="EP161" s="60">
        <f t="shared" si="154"/>
        <v>159.6134369231965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1.7053025658242404E-13</v>
      </c>
      <c r="FF161" s="18">
        <f>FE161*VLOOKUP('Données projet'!$B$16,Paramètres!$A$1:$I$89,3,0)*VLOOKUP('Données projet'!$B$16,Paramètres!$A$1:$I$89,5,0)</f>
        <v>1.4897523215040567E-13</v>
      </c>
      <c r="FG161" s="14">
        <f t="shared" si="182"/>
        <v>2.136562777003313E-12</v>
      </c>
      <c r="FH161" s="22">
        <f t="shared" si="183"/>
        <v>3.9806453659427267E-12</v>
      </c>
      <c r="FI161" s="60">
        <f t="shared" si="131"/>
        <v>293.33333333333729</v>
      </c>
      <c r="FJ161" s="60">
        <f ca="1">AVERAGE(OFFSET($FI$3,0,0,'Données projet'!$E$16+1,1))-AVERAGE(OFFSET($H$3,0,0,'Données projet'!$E$16+1,1))</f>
        <v>274.38315511766132</v>
      </c>
      <c r="FK161" s="60">
        <f t="shared" si="156"/>
        <v>255.96663040027175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-2.8421709430404007E-14</v>
      </c>
      <c r="GA161" s="18">
        <f>FZ161*VLOOKUP('Données projet'!$B$17,Paramètres!$A$1:$I$89,3,0)*VLOOKUP('Données projet'!$B$17,Paramètres!$A$1:$I$89,5,0)</f>
        <v>-2.7046098693972454E-14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302.15505558308411</v>
      </c>
      <c r="GF161" s="60">
        <f t="shared" si="158"/>
        <v>197.15142751137051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0">
        <f t="shared" si="109"/>
        <v>293.33333333333741</v>
      </c>
      <c r="S162" s="60">
        <f ca="1">AVERAGE(OFFSET($R$3,0,0,'Données projet'!$E$9+1,1))-AVERAGE(OFFSET($H$3,0,0,'Données projet'!$E$9+1,1))</f>
        <v>510.5342913385627</v>
      </c>
      <c r="T162" s="60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4.4337866711430253E-14</v>
      </c>
      <c r="AK162" s="14">
        <f t="shared" si="164"/>
        <v>7.3222115536967035E-13</v>
      </c>
      <c r="AL162" s="22">
        <f t="shared" si="165"/>
        <v>1.3525069634579169E-12</v>
      </c>
      <c r="AM162" s="60">
        <f t="shared" si="113"/>
        <v>293.33333333333468</v>
      </c>
      <c r="AN162" s="60">
        <f ca="1">AVERAGE(OFFSET($AM$3,0,0,'Données projet'!$E$10+1,1))-AVERAGE(OFFSET($H$3,0,0,'Données projet'!$E$10+1,1))</f>
        <v>289.19475369871481</v>
      </c>
      <c r="AO162" s="60">
        <f t="shared" si="144"/>
        <v>283.48738729114024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7.626113074366004E-14</v>
      </c>
      <c r="BF162" s="14">
        <f t="shared" si="167"/>
        <v>1.1823749172251317E-12</v>
      </c>
      <c r="BG162" s="22">
        <f t="shared" si="168"/>
        <v>2.1921244502123119E-12</v>
      </c>
      <c r="BH162" s="60">
        <f t="shared" si="116"/>
        <v>293.33333333333553</v>
      </c>
      <c r="BI162" s="60">
        <f ca="1">AVERAGE(OFFSET($BH$3,0,0,'Données projet'!$E$11+1,1))-AVERAGE(OFFSET($H$3,0,0,'Données projet'!$E$11+1,1))</f>
        <v>243.09463198616982</v>
      </c>
      <c r="BJ162" s="60">
        <f t="shared" si="146"/>
        <v>171.50445439470928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projet'!$B$12,Paramètres!$A$1:$I$89,3,0)*VLOOKUP('Données projet'!$B$12,Paramètres!$A$1:$I$89,5,0)</f>
        <v>1.6493686416652052E-13</v>
      </c>
      <c r="CA162" s="14">
        <f t="shared" si="170"/>
        <v>2.3376205369651282E-12</v>
      </c>
      <c r="CB162" s="22">
        <f t="shared" si="171"/>
        <v>4.3586208069709543E-12</v>
      </c>
      <c r="CC162" s="60">
        <f t="shared" si="119"/>
        <v>293.33333333333769</v>
      </c>
      <c r="CD162" s="60">
        <f ca="1">AVERAGE(OFFSET($CC$3,0,0,'Données projet'!$E$12+1,1))-AVERAGE(OFFSET($H$3,0,0,'Données projet'!$E$12+1,1))</f>
        <v>542.70639622812973</v>
      </c>
      <c r="CE162" s="60">
        <f t="shared" si="148"/>
        <v>294.45557293177131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-2.0395418687257919E-13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329.68364686090933</v>
      </c>
      <c r="CZ162" s="60">
        <f t="shared" si="150"/>
        <v>302.54354650449721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-5.3205440053716299E-14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399.92909819003523</v>
      </c>
      <c r="DU162" s="60">
        <f t="shared" si="152"/>
        <v>163.7053537268381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360.49030729679129</v>
      </c>
      <c r="EP162" s="60">
        <f t="shared" si="154"/>
        <v>159.6134369231965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1.7053025658242404E-13</v>
      </c>
      <c r="FF162" s="18">
        <f>FE162*VLOOKUP('Données projet'!$B$16,Paramètres!$A$1:$I$89,3,0)*VLOOKUP('Données projet'!$B$16,Paramètres!$A$1:$I$89,5,0)</f>
        <v>1.4897523215040567E-13</v>
      </c>
      <c r="FG162" s="14">
        <f t="shared" si="182"/>
        <v>2.136562777003313E-12</v>
      </c>
      <c r="FH162" s="22">
        <f t="shared" si="183"/>
        <v>3.9806453659427267E-12</v>
      </c>
      <c r="FI162" s="60">
        <f t="shared" si="131"/>
        <v>293.33333333333729</v>
      </c>
      <c r="FJ162" s="60">
        <f ca="1">AVERAGE(OFFSET($FI$3,0,0,'Données projet'!$E$16+1,1))-AVERAGE(OFFSET($H$3,0,0,'Données projet'!$E$16+1,1))</f>
        <v>274.38315511766132</v>
      </c>
      <c r="FK162" s="60">
        <f t="shared" si="156"/>
        <v>255.96663040027175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-2.8421709430404007E-14</v>
      </c>
      <c r="GA162" s="18">
        <f>FZ162*VLOOKUP('Données projet'!$B$17,Paramètres!$A$1:$I$89,3,0)*VLOOKUP('Données projet'!$B$17,Paramètres!$A$1:$I$89,5,0)</f>
        <v>-2.7046098693972454E-14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302.15505558308411</v>
      </c>
      <c r="GF162" s="60">
        <f t="shared" si="158"/>
        <v>197.15142751137051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0">
        <f t="shared" si="109"/>
        <v>293.33333333333741</v>
      </c>
      <c r="S163" s="60">
        <f ca="1">AVERAGE(OFFSET($R$3,0,0,'Données projet'!$E$9+1,1))-AVERAGE(OFFSET($H$3,0,0,'Données projet'!$E$9+1,1))</f>
        <v>510.5342913385627</v>
      </c>
      <c r="T163" s="60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4.4337866711430253E-14</v>
      </c>
      <c r="AK163" s="14">
        <f t="shared" si="164"/>
        <v>7.3222115536967035E-13</v>
      </c>
      <c r="AL163" s="22">
        <f t="shared" si="165"/>
        <v>1.3525069634579169E-12</v>
      </c>
      <c r="AM163" s="60">
        <f t="shared" si="113"/>
        <v>293.33333333333468</v>
      </c>
      <c r="AN163" s="60">
        <f ca="1">AVERAGE(OFFSET($AM$3,0,0,'Données projet'!$E$10+1,1))-AVERAGE(OFFSET($H$3,0,0,'Données projet'!$E$10+1,1))</f>
        <v>289.19475369871481</v>
      </c>
      <c r="AO163" s="60">
        <f t="shared" si="144"/>
        <v>283.48738729114024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7.626113074366004E-14</v>
      </c>
      <c r="BF163" s="14">
        <f t="shared" si="167"/>
        <v>1.1823749172251317E-12</v>
      </c>
      <c r="BG163" s="22">
        <f t="shared" si="168"/>
        <v>2.1921244502123119E-12</v>
      </c>
      <c r="BH163" s="60">
        <f t="shared" si="116"/>
        <v>293.33333333333553</v>
      </c>
      <c r="BI163" s="60">
        <f ca="1">AVERAGE(OFFSET($BH$3,0,0,'Données projet'!$E$11+1,1))-AVERAGE(OFFSET($H$3,0,0,'Données projet'!$E$11+1,1))</f>
        <v>243.09463198616982</v>
      </c>
      <c r="BJ163" s="60">
        <f t="shared" si="146"/>
        <v>171.50445439470928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projet'!$B$12,Paramètres!$A$1:$I$89,3,0)*VLOOKUP('Données projet'!$B$12,Paramètres!$A$1:$I$89,5,0)</f>
        <v>1.6493686416652052E-13</v>
      </c>
      <c r="CA163" s="14">
        <f t="shared" si="170"/>
        <v>2.3376205369651282E-12</v>
      </c>
      <c r="CB163" s="22">
        <f t="shared" si="171"/>
        <v>4.3586208069709543E-12</v>
      </c>
      <c r="CC163" s="60">
        <f t="shared" si="119"/>
        <v>293.33333333333769</v>
      </c>
      <c r="CD163" s="60">
        <f ca="1">AVERAGE(OFFSET($CC$3,0,0,'Données projet'!$E$12+1,1))-AVERAGE(OFFSET($H$3,0,0,'Données projet'!$E$12+1,1))</f>
        <v>542.70639622812973</v>
      </c>
      <c r="CE163" s="60">
        <f t="shared" si="148"/>
        <v>294.45557293177131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-2.0395418687257919E-13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329.68364686090933</v>
      </c>
      <c r="CZ163" s="60">
        <f t="shared" si="150"/>
        <v>302.54354650449721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-5.3205440053716299E-14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399.92909819003523</v>
      </c>
      <c r="DU163" s="60">
        <f t="shared" si="152"/>
        <v>163.7053537268381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360.49030729679129</v>
      </c>
      <c r="EP163" s="60">
        <f t="shared" si="154"/>
        <v>159.6134369231965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1.7053025658242404E-13</v>
      </c>
      <c r="FF163" s="18">
        <f>FE163*VLOOKUP('Données projet'!$B$16,Paramètres!$A$1:$I$89,3,0)*VLOOKUP('Données projet'!$B$16,Paramètres!$A$1:$I$89,5,0)</f>
        <v>1.4897523215040567E-13</v>
      </c>
      <c r="FG163" s="14">
        <f t="shared" si="182"/>
        <v>2.136562777003313E-12</v>
      </c>
      <c r="FH163" s="22">
        <f t="shared" si="183"/>
        <v>3.9806453659427267E-12</v>
      </c>
      <c r="FI163" s="60">
        <f t="shared" si="131"/>
        <v>293.33333333333729</v>
      </c>
      <c r="FJ163" s="60">
        <f ca="1">AVERAGE(OFFSET($FI$3,0,0,'Données projet'!$E$16+1,1))-AVERAGE(OFFSET($H$3,0,0,'Données projet'!$E$16+1,1))</f>
        <v>274.38315511766132</v>
      </c>
      <c r="FK163" s="60">
        <f t="shared" si="156"/>
        <v>255.96663040027175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-2.8421709430404007E-14</v>
      </c>
      <c r="GA163" s="18">
        <f>FZ163*VLOOKUP('Données projet'!$B$17,Paramètres!$A$1:$I$89,3,0)*VLOOKUP('Données projet'!$B$17,Paramètres!$A$1:$I$89,5,0)</f>
        <v>-2.7046098693972454E-14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302.15505558308411</v>
      </c>
      <c r="GF163" s="60">
        <f t="shared" si="158"/>
        <v>197.15142751137051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0">
        <f t="shared" si="109"/>
        <v>293.33333333333741</v>
      </c>
      <c r="S164" s="60">
        <f ca="1">AVERAGE(OFFSET($R$3,0,0,'Données projet'!$E$9+1,1))-AVERAGE(OFFSET($H$3,0,0,'Données projet'!$E$9+1,1))</f>
        <v>510.5342913385627</v>
      </c>
      <c r="T164" s="60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4.4337866711430253E-14</v>
      </c>
      <c r="AK164" s="14">
        <f t="shared" si="164"/>
        <v>7.3222115536967035E-13</v>
      </c>
      <c r="AL164" s="22">
        <f t="shared" si="165"/>
        <v>1.3525069634579169E-12</v>
      </c>
      <c r="AM164" s="60">
        <f t="shared" si="113"/>
        <v>293.33333333333468</v>
      </c>
      <c r="AN164" s="60">
        <f ca="1">AVERAGE(OFFSET($AM$3,0,0,'Données projet'!$E$10+1,1))-AVERAGE(OFFSET($H$3,0,0,'Données projet'!$E$10+1,1))</f>
        <v>289.19475369871481</v>
      </c>
      <c r="AO164" s="60">
        <f t="shared" si="144"/>
        <v>283.48738729114024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7.626113074366004E-14</v>
      </c>
      <c r="BF164" s="14">
        <f t="shared" si="167"/>
        <v>1.1823749172251317E-12</v>
      </c>
      <c r="BG164" s="22">
        <f t="shared" si="168"/>
        <v>2.1921244502123119E-12</v>
      </c>
      <c r="BH164" s="60">
        <f t="shared" si="116"/>
        <v>293.33333333333553</v>
      </c>
      <c r="BI164" s="60">
        <f ca="1">AVERAGE(OFFSET($BH$3,0,0,'Données projet'!$E$11+1,1))-AVERAGE(OFFSET($H$3,0,0,'Données projet'!$E$11+1,1))</f>
        <v>243.09463198616982</v>
      </c>
      <c r="BJ164" s="60">
        <f t="shared" si="146"/>
        <v>171.50445439470928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projet'!$B$12,Paramètres!$A$1:$I$89,3,0)*VLOOKUP('Données projet'!$B$12,Paramètres!$A$1:$I$89,5,0)</f>
        <v>1.6493686416652052E-13</v>
      </c>
      <c r="CA164" s="14">
        <f t="shared" si="170"/>
        <v>2.3376205369651282E-12</v>
      </c>
      <c r="CB164" s="22">
        <f t="shared" si="171"/>
        <v>4.3586208069709543E-12</v>
      </c>
      <c r="CC164" s="60">
        <f t="shared" si="119"/>
        <v>293.33333333333769</v>
      </c>
      <c r="CD164" s="60">
        <f ca="1">AVERAGE(OFFSET($CC$3,0,0,'Données projet'!$E$12+1,1))-AVERAGE(OFFSET($H$3,0,0,'Données projet'!$E$12+1,1))</f>
        <v>542.70639622812973</v>
      </c>
      <c r="CE164" s="60">
        <f t="shared" si="148"/>
        <v>294.45557293177131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-2.0395418687257919E-13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329.68364686090933</v>
      </c>
      <c r="CZ164" s="60">
        <f t="shared" si="150"/>
        <v>302.54354650449721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-5.3205440053716299E-14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399.92909819003523</v>
      </c>
      <c r="DU164" s="60">
        <f t="shared" si="152"/>
        <v>163.7053537268381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360.49030729679129</v>
      </c>
      <c r="EP164" s="60">
        <f t="shared" si="154"/>
        <v>159.6134369231965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1.7053025658242404E-13</v>
      </c>
      <c r="FF164" s="18">
        <f>FE164*VLOOKUP('Données projet'!$B$16,Paramètres!$A$1:$I$89,3,0)*VLOOKUP('Données projet'!$B$16,Paramètres!$A$1:$I$89,5,0)</f>
        <v>1.4897523215040567E-13</v>
      </c>
      <c r="FG164" s="14">
        <f t="shared" si="182"/>
        <v>2.136562777003313E-12</v>
      </c>
      <c r="FH164" s="22">
        <f t="shared" si="183"/>
        <v>3.9806453659427267E-12</v>
      </c>
      <c r="FI164" s="60">
        <f t="shared" si="131"/>
        <v>293.33333333333729</v>
      </c>
      <c r="FJ164" s="60">
        <f ca="1">AVERAGE(OFFSET($FI$3,0,0,'Données projet'!$E$16+1,1))-AVERAGE(OFFSET($H$3,0,0,'Données projet'!$E$16+1,1))</f>
        <v>274.38315511766132</v>
      </c>
      <c r="FK164" s="60">
        <f t="shared" si="156"/>
        <v>255.96663040027175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-2.8421709430404007E-14</v>
      </c>
      <c r="GA164" s="18">
        <f>FZ164*VLOOKUP('Données projet'!$B$17,Paramètres!$A$1:$I$89,3,0)*VLOOKUP('Données projet'!$B$17,Paramètres!$A$1:$I$89,5,0)</f>
        <v>-2.7046098693972454E-14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302.15505558308411</v>
      </c>
      <c r="GF164" s="60">
        <f t="shared" si="158"/>
        <v>197.15142751137051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0">
        <f t="shared" si="109"/>
        <v>293.33333333333741</v>
      </c>
      <c r="S165" s="60">
        <f ca="1">AVERAGE(OFFSET($R$3,0,0,'Données projet'!$E$9+1,1))-AVERAGE(OFFSET($H$3,0,0,'Données projet'!$E$9+1,1))</f>
        <v>510.5342913385627</v>
      </c>
      <c r="T165" s="60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4.4337866711430253E-14</v>
      </c>
      <c r="AK165" s="14">
        <f t="shared" si="164"/>
        <v>7.3222115536967035E-13</v>
      </c>
      <c r="AL165" s="22">
        <f t="shared" si="165"/>
        <v>1.3525069634579169E-12</v>
      </c>
      <c r="AM165" s="60">
        <f t="shared" si="113"/>
        <v>293.33333333333468</v>
      </c>
      <c r="AN165" s="60">
        <f ca="1">AVERAGE(OFFSET($AM$3,0,0,'Données projet'!$E$10+1,1))-AVERAGE(OFFSET($H$3,0,0,'Données projet'!$E$10+1,1))</f>
        <v>289.19475369871481</v>
      </c>
      <c r="AO165" s="60">
        <f t="shared" si="144"/>
        <v>283.48738729114024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7.626113074366004E-14</v>
      </c>
      <c r="BF165" s="14">
        <f t="shared" si="167"/>
        <v>1.1823749172251317E-12</v>
      </c>
      <c r="BG165" s="22">
        <f t="shared" si="168"/>
        <v>2.1921244502123119E-12</v>
      </c>
      <c r="BH165" s="60">
        <f t="shared" si="116"/>
        <v>293.33333333333553</v>
      </c>
      <c r="BI165" s="60">
        <f ca="1">AVERAGE(OFFSET($BH$3,0,0,'Données projet'!$E$11+1,1))-AVERAGE(OFFSET($H$3,0,0,'Données projet'!$E$11+1,1))</f>
        <v>243.09463198616982</v>
      </c>
      <c r="BJ165" s="60">
        <f t="shared" si="146"/>
        <v>171.50445439470928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projet'!$B$12,Paramètres!$A$1:$I$89,3,0)*VLOOKUP('Données projet'!$B$12,Paramètres!$A$1:$I$89,5,0)</f>
        <v>1.6493686416652052E-13</v>
      </c>
      <c r="CA165" s="14">
        <f t="shared" si="170"/>
        <v>2.3376205369651282E-12</v>
      </c>
      <c r="CB165" s="22">
        <f t="shared" si="171"/>
        <v>4.3586208069709543E-12</v>
      </c>
      <c r="CC165" s="60">
        <f t="shared" si="119"/>
        <v>293.33333333333769</v>
      </c>
      <c r="CD165" s="60">
        <f ca="1">AVERAGE(OFFSET($CC$3,0,0,'Données projet'!$E$12+1,1))-AVERAGE(OFFSET($H$3,0,0,'Données projet'!$E$12+1,1))</f>
        <v>542.70639622812973</v>
      </c>
      <c r="CE165" s="60">
        <f t="shared" si="148"/>
        <v>294.45557293177131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-2.0395418687257919E-13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329.68364686090933</v>
      </c>
      <c r="CZ165" s="60">
        <f t="shared" si="150"/>
        <v>302.54354650449721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-5.3205440053716299E-14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399.92909819003523</v>
      </c>
      <c r="DU165" s="60">
        <f t="shared" si="152"/>
        <v>163.7053537268381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360.49030729679129</v>
      </c>
      <c r="EP165" s="60">
        <f t="shared" si="154"/>
        <v>159.6134369231965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1.7053025658242404E-13</v>
      </c>
      <c r="FF165" s="18">
        <f>FE165*VLOOKUP('Données projet'!$B$16,Paramètres!$A$1:$I$89,3,0)*VLOOKUP('Données projet'!$B$16,Paramètres!$A$1:$I$89,5,0)</f>
        <v>1.4897523215040567E-13</v>
      </c>
      <c r="FG165" s="14">
        <f t="shared" si="182"/>
        <v>2.136562777003313E-12</v>
      </c>
      <c r="FH165" s="22">
        <f t="shared" si="183"/>
        <v>3.9806453659427267E-12</v>
      </c>
      <c r="FI165" s="60">
        <f t="shared" si="131"/>
        <v>293.33333333333729</v>
      </c>
      <c r="FJ165" s="60">
        <f ca="1">AVERAGE(OFFSET($FI$3,0,0,'Données projet'!$E$16+1,1))-AVERAGE(OFFSET($H$3,0,0,'Données projet'!$E$16+1,1))</f>
        <v>274.38315511766132</v>
      </c>
      <c r="FK165" s="60">
        <f t="shared" si="156"/>
        <v>255.96663040027175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-2.8421709430404007E-14</v>
      </c>
      <c r="GA165" s="18">
        <f>FZ165*VLOOKUP('Données projet'!$B$17,Paramètres!$A$1:$I$89,3,0)*VLOOKUP('Données projet'!$B$17,Paramètres!$A$1:$I$89,5,0)</f>
        <v>-2.7046098693972454E-14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302.15505558308411</v>
      </c>
      <c r="GF165" s="60">
        <f t="shared" si="158"/>
        <v>197.15142751137051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0">
        <f t="shared" si="109"/>
        <v>293.33333333333741</v>
      </c>
      <c r="S166" s="60">
        <f ca="1">AVERAGE(OFFSET($R$3,0,0,'Données projet'!$E$9+1,1))-AVERAGE(OFFSET($H$3,0,0,'Données projet'!$E$9+1,1))</f>
        <v>510.5342913385627</v>
      </c>
      <c r="T166" s="60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4.4337866711430253E-14</v>
      </c>
      <c r="AK166" s="14">
        <f t="shared" si="164"/>
        <v>7.3222115536967035E-13</v>
      </c>
      <c r="AL166" s="22">
        <f t="shared" si="165"/>
        <v>1.3525069634579169E-12</v>
      </c>
      <c r="AM166" s="60">
        <f t="shared" si="113"/>
        <v>293.33333333333468</v>
      </c>
      <c r="AN166" s="60">
        <f ca="1">AVERAGE(OFFSET($AM$3,0,0,'Données projet'!$E$10+1,1))-AVERAGE(OFFSET($H$3,0,0,'Données projet'!$E$10+1,1))</f>
        <v>289.19475369871481</v>
      </c>
      <c r="AO166" s="60">
        <f t="shared" si="144"/>
        <v>283.48738729114024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7.626113074366004E-14</v>
      </c>
      <c r="BF166" s="14">
        <f t="shared" si="167"/>
        <v>1.1823749172251317E-12</v>
      </c>
      <c r="BG166" s="22">
        <f t="shared" si="168"/>
        <v>2.1921244502123119E-12</v>
      </c>
      <c r="BH166" s="60">
        <f t="shared" si="116"/>
        <v>293.33333333333553</v>
      </c>
      <c r="BI166" s="60">
        <f ca="1">AVERAGE(OFFSET($BH$3,0,0,'Données projet'!$E$11+1,1))-AVERAGE(OFFSET($H$3,0,0,'Données projet'!$E$11+1,1))</f>
        <v>243.09463198616982</v>
      </c>
      <c r="BJ166" s="60">
        <f t="shared" si="146"/>
        <v>171.50445439470928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projet'!$B$12,Paramètres!$A$1:$I$89,3,0)*VLOOKUP('Données projet'!$B$12,Paramètres!$A$1:$I$89,5,0)</f>
        <v>1.6493686416652052E-13</v>
      </c>
      <c r="CA166" s="14">
        <f t="shared" si="170"/>
        <v>2.3376205369651282E-12</v>
      </c>
      <c r="CB166" s="22">
        <f t="shared" si="171"/>
        <v>4.3586208069709543E-12</v>
      </c>
      <c r="CC166" s="60">
        <f t="shared" si="119"/>
        <v>293.33333333333769</v>
      </c>
      <c r="CD166" s="60">
        <f ca="1">AVERAGE(OFFSET($CC$3,0,0,'Données projet'!$E$12+1,1))-AVERAGE(OFFSET($H$3,0,0,'Données projet'!$E$12+1,1))</f>
        <v>542.70639622812973</v>
      </c>
      <c r="CE166" s="60">
        <f t="shared" si="148"/>
        <v>294.45557293177131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-2.0395418687257919E-13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329.68364686090933</v>
      </c>
      <c r="CZ166" s="60">
        <f t="shared" si="150"/>
        <v>302.54354650449721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-5.3205440053716299E-14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399.92909819003523</v>
      </c>
      <c r="DU166" s="60">
        <f t="shared" si="152"/>
        <v>163.7053537268381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360.49030729679129</v>
      </c>
      <c r="EP166" s="60">
        <f t="shared" si="154"/>
        <v>159.6134369231965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1.7053025658242404E-13</v>
      </c>
      <c r="FF166" s="18">
        <f>FE166*VLOOKUP('Données projet'!$B$16,Paramètres!$A$1:$I$89,3,0)*VLOOKUP('Données projet'!$B$16,Paramètres!$A$1:$I$89,5,0)</f>
        <v>1.4897523215040567E-13</v>
      </c>
      <c r="FG166" s="14">
        <f t="shared" si="182"/>
        <v>2.136562777003313E-12</v>
      </c>
      <c r="FH166" s="22">
        <f t="shared" si="183"/>
        <v>3.9806453659427267E-12</v>
      </c>
      <c r="FI166" s="60">
        <f t="shared" si="131"/>
        <v>293.33333333333729</v>
      </c>
      <c r="FJ166" s="60">
        <f ca="1">AVERAGE(OFFSET($FI$3,0,0,'Données projet'!$E$16+1,1))-AVERAGE(OFFSET($H$3,0,0,'Données projet'!$E$16+1,1))</f>
        <v>274.38315511766132</v>
      </c>
      <c r="FK166" s="60">
        <f t="shared" si="156"/>
        <v>255.96663040027175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-2.8421709430404007E-14</v>
      </c>
      <c r="GA166" s="18">
        <f>FZ166*VLOOKUP('Données projet'!$B$17,Paramètres!$A$1:$I$89,3,0)*VLOOKUP('Données projet'!$B$17,Paramètres!$A$1:$I$89,5,0)</f>
        <v>-2.7046098693972454E-14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302.15505558308411</v>
      </c>
      <c r="GF166" s="60">
        <f t="shared" si="158"/>
        <v>197.15142751137051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0">
        <f t="shared" si="109"/>
        <v>293.33333333333741</v>
      </c>
      <c r="S167" s="60">
        <f ca="1">AVERAGE(OFFSET($R$3,0,0,'Données projet'!$E$9+1,1))-AVERAGE(OFFSET($H$3,0,0,'Données projet'!$E$9+1,1))</f>
        <v>510.5342913385627</v>
      </c>
      <c r="T167" s="60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4.4337866711430253E-14</v>
      </c>
      <c r="AK167" s="14">
        <f t="shared" si="164"/>
        <v>7.3222115536967035E-13</v>
      </c>
      <c r="AL167" s="22">
        <f t="shared" si="165"/>
        <v>1.3525069634579169E-12</v>
      </c>
      <c r="AM167" s="60">
        <f t="shared" si="113"/>
        <v>293.33333333333468</v>
      </c>
      <c r="AN167" s="60">
        <f ca="1">AVERAGE(OFFSET($AM$3,0,0,'Données projet'!$E$10+1,1))-AVERAGE(OFFSET($H$3,0,0,'Données projet'!$E$10+1,1))</f>
        <v>289.19475369871481</v>
      </c>
      <c r="AO167" s="60">
        <f t="shared" si="144"/>
        <v>283.48738729114024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7.626113074366004E-14</v>
      </c>
      <c r="BF167" s="14">
        <f t="shared" si="167"/>
        <v>1.1823749172251317E-12</v>
      </c>
      <c r="BG167" s="22">
        <f t="shared" si="168"/>
        <v>2.1921244502123119E-12</v>
      </c>
      <c r="BH167" s="60">
        <f t="shared" si="116"/>
        <v>293.33333333333553</v>
      </c>
      <c r="BI167" s="60">
        <f ca="1">AVERAGE(OFFSET($BH$3,0,0,'Données projet'!$E$11+1,1))-AVERAGE(OFFSET($H$3,0,0,'Données projet'!$E$11+1,1))</f>
        <v>243.09463198616982</v>
      </c>
      <c r="BJ167" s="60">
        <f t="shared" si="146"/>
        <v>171.50445439470928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projet'!$B$12,Paramètres!$A$1:$I$89,3,0)*VLOOKUP('Données projet'!$B$12,Paramètres!$A$1:$I$89,5,0)</f>
        <v>1.6493686416652052E-13</v>
      </c>
      <c r="CA167" s="14">
        <f t="shared" si="170"/>
        <v>2.3376205369651282E-12</v>
      </c>
      <c r="CB167" s="22">
        <f t="shared" si="171"/>
        <v>4.3586208069709543E-12</v>
      </c>
      <c r="CC167" s="60">
        <f t="shared" si="119"/>
        <v>293.33333333333769</v>
      </c>
      <c r="CD167" s="60">
        <f ca="1">AVERAGE(OFFSET($CC$3,0,0,'Données projet'!$E$12+1,1))-AVERAGE(OFFSET($H$3,0,0,'Données projet'!$E$12+1,1))</f>
        <v>542.70639622812973</v>
      </c>
      <c r="CE167" s="60">
        <f t="shared" si="148"/>
        <v>294.45557293177131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-2.0395418687257919E-13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329.68364686090933</v>
      </c>
      <c r="CZ167" s="60">
        <f t="shared" si="150"/>
        <v>302.54354650449721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-5.3205440053716299E-14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399.92909819003523</v>
      </c>
      <c r="DU167" s="60">
        <f t="shared" si="152"/>
        <v>163.7053537268381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360.49030729679129</v>
      </c>
      <c r="EP167" s="60">
        <f t="shared" si="154"/>
        <v>159.6134369231965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1.7053025658242404E-13</v>
      </c>
      <c r="FF167" s="18">
        <f>FE167*VLOOKUP('Données projet'!$B$16,Paramètres!$A$1:$I$89,3,0)*VLOOKUP('Données projet'!$B$16,Paramètres!$A$1:$I$89,5,0)</f>
        <v>1.4897523215040567E-13</v>
      </c>
      <c r="FG167" s="14">
        <f t="shared" si="182"/>
        <v>2.136562777003313E-12</v>
      </c>
      <c r="FH167" s="22">
        <f t="shared" si="183"/>
        <v>3.9806453659427267E-12</v>
      </c>
      <c r="FI167" s="60">
        <f t="shared" si="131"/>
        <v>293.33333333333729</v>
      </c>
      <c r="FJ167" s="60">
        <f ca="1">AVERAGE(OFFSET($FI$3,0,0,'Données projet'!$E$16+1,1))-AVERAGE(OFFSET($H$3,0,0,'Données projet'!$E$16+1,1))</f>
        <v>274.38315511766132</v>
      </c>
      <c r="FK167" s="60">
        <f t="shared" si="156"/>
        <v>255.96663040027175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-2.8421709430404007E-14</v>
      </c>
      <c r="GA167" s="18">
        <f>FZ167*VLOOKUP('Données projet'!$B$17,Paramètres!$A$1:$I$89,3,0)*VLOOKUP('Données projet'!$B$17,Paramètres!$A$1:$I$89,5,0)</f>
        <v>-2.7046098693972454E-14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302.15505558308411</v>
      </c>
      <c r="GF167" s="60">
        <f t="shared" si="158"/>
        <v>197.15142751137051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0">
        <f t="shared" si="109"/>
        <v>293.33333333333741</v>
      </c>
      <c r="S168" s="60">
        <f ca="1">AVERAGE(OFFSET($R$3,0,0,'Données projet'!$E$9+1,1))-AVERAGE(OFFSET($H$3,0,0,'Données projet'!$E$9+1,1))</f>
        <v>510.5342913385627</v>
      </c>
      <c r="T168" s="60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4.4337866711430253E-14</v>
      </c>
      <c r="AK168" s="14">
        <f t="shared" si="164"/>
        <v>7.3222115536967035E-13</v>
      </c>
      <c r="AL168" s="22">
        <f t="shared" si="165"/>
        <v>1.3525069634579169E-12</v>
      </c>
      <c r="AM168" s="60">
        <f t="shared" si="113"/>
        <v>293.33333333333468</v>
      </c>
      <c r="AN168" s="60">
        <f ca="1">AVERAGE(OFFSET($AM$3,0,0,'Données projet'!$E$10+1,1))-AVERAGE(OFFSET($H$3,0,0,'Données projet'!$E$10+1,1))</f>
        <v>289.19475369871481</v>
      </c>
      <c r="AO168" s="60">
        <f t="shared" si="144"/>
        <v>283.48738729114024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7.626113074366004E-14</v>
      </c>
      <c r="BF168" s="14">
        <f t="shared" si="167"/>
        <v>1.1823749172251317E-12</v>
      </c>
      <c r="BG168" s="22">
        <f t="shared" si="168"/>
        <v>2.1921244502123119E-12</v>
      </c>
      <c r="BH168" s="60">
        <f t="shared" si="116"/>
        <v>293.33333333333553</v>
      </c>
      <c r="BI168" s="60">
        <f ca="1">AVERAGE(OFFSET($BH$3,0,0,'Données projet'!$E$11+1,1))-AVERAGE(OFFSET($H$3,0,0,'Données projet'!$E$11+1,1))</f>
        <v>243.09463198616982</v>
      </c>
      <c r="BJ168" s="60">
        <f t="shared" si="146"/>
        <v>171.50445439470928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projet'!$B$12,Paramètres!$A$1:$I$89,3,0)*VLOOKUP('Données projet'!$B$12,Paramètres!$A$1:$I$89,5,0)</f>
        <v>1.6493686416652052E-13</v>
      </c>
      <c r="CA168" s="14">
        <f t="shared" si="170"/>
        <v>2.3376205369651282E-12</v>
      </c>
      <c r="CB168" s="22">
        <f t="shared" si="171"/>
        <v>4.3586208069709543E-12</v>
      </c>
      <c r="CC168" s="60">
        <f t="shared" si="119"/>
        <v>293.33333333333769</v>
      </c>
      <c r="CD168" s="60">
        <f ca="1">AVERAGE(OFFSET($CC$3,0,0,'Données projet'!$E$12+1,1))-AVERAGE(OFFSET($H$3,0,0,'Données projet'!$E$12+1,1))</f>
        <v>542.70639622812973</v>
      </c>
      <c r="CE168" s="60">
        <f t="shared" si="148"/>
        <v>294.45557293177131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-2.0395418687257919E-13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329.68364686090933</v>
      </c>
      <c r="CZ168" s="60">
        <f t="shared" si="150"/>
        <v>302.54354650449721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-5.3205440053716299E-14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399.92909819003523</v>
      </c>
      <c r="DU168" s="60">
        <f t="shared" si="152"/>
        <v>163.7053537268381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360.49030729679129</v>
      </c>
      <c r="EP168" s="60">
        <f t="shared" si="154"/>
        <v>159.6134369231965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1.7053025658242404E-13</v>
      </c>
      <c r="FF168" s="18">
        <f>FE168*VLOOKUP('Données projet'!$B$16,Paramètres!$A$1:$I$89,3,0)*VLOOKUP('Données projet'!$B$16,Paramètres!$A$1:$I$89,5,0)</f>
        <v>1.4897523215040567E-13</v>
      </c>
      <c r="FG168" s="14">
        <f t="shared" si="182"/>
        <v>2.136562777003313E-12</v>
      </c>
      <c r="FH168" s="22">
        <f t="shared" si="183"/>
        <v>3.9806453659427267E-12</v>
      </c>
      <c r="FI168" s="60">
        <f t="shared" si="131"/>
        <v>293.33333333333729</v>
      </c>
      <c r="FJ168" s="60">
        <f ca="1">AVERAGE(OFFSET($FI$3,0,0,'Données projet'!$E$16+1,1))-AVERAGE(OFFSET($H$3,0,0,'Données projet'!$E$16+1,1))</f>
        <v>274.38315511766132</v>
      </c>
      <c r="FK168" s="60">
        <f t="shared" si="156"/>
        <v>255.96663040027175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-2.8421709430404007E-14</v>
      </c>
      <c r="GA168" s="18">
        <f>FZ168*VLOOKUP('Données projet'!$B$17,Paramètres!$A$1:$I$89,3,0)*VLOOKUP('Données projet'!$B$17,Paramètres!$A$1:$I$89,5,0)</f>
        <v>-2.7046098693972454E-14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302.15505558308411</v>
      </c>
      <c r="GF168" s="60">
        <f t="shared" si="158"/>
        <v>197.15142751137051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0">
        <f t="shared" si="109"/>
        <v>293.33333333333741</v>
      </c>
      <c r="S169" s="60">
        <f ca="1">AVERAGE(OFFSET($R$3,0,0,'Données projet'!$E$9+1,1))-AVERAGE(OFFSET($H$3,0,0,'Données projet'!$E$9+1,1))</f>
        <v>510.5342913385627</v>
      </c>
      <c r="T169" s="60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4.4337866711430253E-14</v>
      </c>
      <c r="AK169" s="14">
        <f t="shared" si="164"/>
        <v>7.3222115536967035E-13</v>
      </c>
      <c r="AL169" s="22">
        <f t="shared" si="165"/>
        <v>1.3525069634579169E-12</v>
      </c>
      <c r="AM169" s="60">
        <f t="shared" si="113"/>
        <v>293.33333333333468</v>
      </c>
      <c r="AN169" s="60">
        <f ca="1">AVERAGE(OFFSET($AM$3,0,0,'Données projet'!$E$10+1,1))-AVERAGE(OFFSET($H$3,0,0,'Données projet'!$E$10+1,1))</f>
        <v>289.19475369871481</v>
      </c>
      <c r="AO169" s="60">
        <f t="shared" si="144"/>
        <v>283.48738729114024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7.626113074366004E-14</v>
      </c>
      <c r="BF169" s="14">
        <f t="shared" si="167"/>
        <v>1.1823749172251317E-12</v>
      </c>
      <c r="BG169" s="22">
        <f t="shared" si="168"/>
        <v>2.1921244502123119E-12</v>
      </c>
      <c r="BH169" s="60">
        <f t="shared" si="116"/>
        <v>293.33333333333553</v>
      </c>
      <c r="BI169" s="60">
        <f ca="1">AVERAGE(OFFSET($BH$3,0,0,'Données projet'!$E$11+1,1))-AVERAGE(OFFSET($H$3,0,0,'Données projet'!$E$11+1,1))</f>
        <v>243.09463198616982</v>
      </c>
      <c r="BJ169" s="60">
        <f t="shared" si="146"/>
        <v>171.50445439470928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projet'!$B$12,Paramètres!$A$1:$I$89,3,0)*VLOOKUP('Données projet'!$B$12,Paramètres!$A$1:$I$89,5,0)</f>
        <v>1.6493686416652052E-13</v>
      </c>
      <c r="CA169" s="14">
        <f t="shared" si="170"/>
        <v>2.3376205369651282E-12</v>
      </c>
      <c r="CB169" s="22">
        <f t="shared" si="171"/>
        <v>4.3586208069709543E-12</v>
      </c>
      <c r="CC169" s="60">
        <f t="shared" si="119"/>
        <v>293.33333333333769</v>
      </c>
      <c r="CD169" s="60">
        <f ca="1">AVERAGE(OFFSET($CC$3,0,0,'Données projet'!$E$12+1,1))-AVERAGE(OFFSET($H$3,0,0,'Données projet'!$E$12+1,1))</f>
        <v>542.70639622812973</v>
      </c>
      <c r="CE169" s="60">
        <f t="shared" si="148"/>
        <v>294.45557293177131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-2.0395418687257919E-13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329.68364686090933</v>
      </c>
      <c r="CZ169" s="60">
        <f t="shared" si="150"/>
        <v>302.54354650449721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-5.3205440053716299E-14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399.92909819003523</v>
      </c>
      <c r="DU169" s="60">
        <f t="shared" si="152"/>
        <v>163.7053537268381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360.49030729679129</v>
      </c>
      <c r="EP169" s="60">
        <f t="shared" si="154"/>
        <v>159.6134369231965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1.7053025658242404E-13</v>
      </c>
      <c r="FF169" s="18">
        <f>FE169*VLOOKUP('Données projet'!$B$16,Paramètres!$A$1:$I$89,3,0)*VLOOKUP('Données projet'!$B$16,Paramètres!$A$1:$I$89,5,0)</f>
        <v>1.4897523215040567E-13</v>
      </c>
      <c r="FG169" s="14">
        <f t="shared" si="182"/>
        <v>2.136562777003313E-12</v>
      </c>
      <c r="FH169" s="22">
        <f t="shared" si="183"/>
        <v>3.9806453659427267E-12</v>
      </c>
      <c r="FI169" s="60">
        <f t="shared" si="131"/>
        <v>293.33333333333729</v>
      </c>
      <c r="FJ169" s="60">
        <f ca="1">AVERAGE(OFFSET($FI$3,0,0,'Données projet'!$E$16+1,1))-AVERAGE(OFFSET($H$3,0,0,'Données projet'!$E$16+1,1))</f>
        <v>274.38315511766132</v>
      </c>
      <c r="FK169" s="60">
        <f t="shared" si="156"/>
        <v>255.96663040027175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-2.8421709430404007E-14</v>
      </c>
      <c r="GA169" s="18">
        <f>FZ169*VLOOKUP('Données projet'!$B$17,Paramètres!$A$1:$I$89,3,0)*VLOOKUP('Données projet'!$B$17,Paramètres!$A$1:$I$89,5,0)</f>
        <v>-2.7046098693972454E-14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302.15505558308411</v>
      </c>
      <c r="GF169" s="60">
        <f t="shared" si="158"/>
        <v>197.15142751137051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0">
        <f t="shared" si="109"/>
        <v>293.33333333333741</v>
      </c>
      <c r="S170" s="60">
        <f ca="1">AVERAGE(OFFSET($R$3,0,0,'Données projet'!$E$9+1,1))-AVERAGE(OFFSET($H$3,0,0,'Données projet'!$E$9+1,1))</f>
        <v>510.5342913385627</v>
      </c>
      <c r="T170" s="60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4.4337866711430253E-14</v>
      </c>
      <c r="AK170" s="14">
        <f t="shared" si="164"/>
        <v>7.3222115536967035E-13</v>
      </c>
      <c r="AL170" s="22">
        <f t="shared" si="165"/>
        <v>1.3525069634579169E-12</v>
      </c>
      <c r="AM170" s="60">
        <f t="shared" si="113"/>
        <v>293.33333333333468</v>
      </c>
      <c r="AN170" s="60">
        <f ca="1">AVERAGE(OFFSET($AM$3,0,0,'Données projet'!$E$10+1,1))-AVERAGE(OFFSET($H$3,0,0,'Données projet'!$E$10+1,1))</f>
        <v>289.19475369871481</v>
      </c>
      <c r="AO170" s="60">
        <f t="shared" si="144"/>
        <v>283.48738729114024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7.626113074366004E-14</v>
      </c>
      <c r="BF170" s="14">
        <f t="shared" si="167"/>
        <v>1.1823749172251317E-12</v>
      </c>
      <c r="BG170" s="22">
        <f t="shared" si="168"/>
        <v>2.1921244502123119E-12</v>
      </c>
      <c r="BH170" s="60">
        <f t="shared" si="116"/>
        <v>293.33333333333553</v>
      </c>
      <c r="BI170" s="60">
        <f ca="1">AVERAGE(OFFSET($BH$3,0,0,'Données projet'!$E$11+1,1))-AVERAGE(OFFSET($H$3,0,0,'Données projet'!$E$11+1,1))</f>
        <v>243.09463198616982</v>
      </c>
      <c r="BJ170" s="60">
        <f t="shared" si="146"/>
        <v>171.50445439470928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projet'!$B$12,Paramètres!$A$1:$I$89,3,0)*VLOOKUP('Données projet'!$B$12,Paramètres!$A$1:$I$89,5,0)</f>
        <v>1.6493686416652052E-13</v>
      </c>
      <c r="CA170" s="14">
        <f t="shared" si="170"/>
        <v>2.3376205369651282E-12</v>
      </c>
      <c r="CB170" s="22">
        <f t="shared" si="171"/>
        <v>4.3586208069709543E-12</v>
      </c>
      <c r="CC170" s="60">
        <f t="shared" si="119"/>
        <v>293.33333333333769</v>
      </c>
      <c r="CD170" s="60">
        <f ca="1">AVERAGE(OFFSET($CC$3,0,0,'Données projet'!$E$12+1,1))-AVERAGE(OFFSET($H$3,0,0,'Données projet'!$E$12+1,1))</f>
        <v>542.70639622812973</v>
      </c>
      <c r="CE170" s="60">
        <f t="shared" si="148"/>
        <v>294.45557293177131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-2.0395418687257919E-13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329.68364686090933</v>
      </c>
      <c r="CZ170" s="60">
        <f t="shared" si="150"/>
        <v>302.54354650449721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-5.3205440053716299E-14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399.92909819003523</v>
      </c>
      <c r="DU170" s="60">
        <f t="shared" si="152"/>
        <v>163.7053537268381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360.49030729679129</v>
      </c>
      <c r="EP170" s="60">
        <f t="shared" si="154"/>
        <v>159.6134369231965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1.7053025658242404E-13</v>
      </c>
      <c r="FF170" s="18">
        <f>FE170*VLOOKUP('Données projet'!$B$16,Paramètres!$A$1:$I$89,3,0)*VLOOKUP('Données projet'!$B$16,Paramètres!$A$1:$I$89,5,0)</f>
        <v>1.4897523215040567E-13</v>
      </c>
      <c r="FG170" s="14">
        <f t="shared" si="182"/>
        <v>2.136562777003313E-12</v>
      </c>
      <c r="FH170" s="22">
        <f t="shared" si="183"/>
        <v>3.9806453659427267E-12</v>
      </c>
      <c r="FI170" s="60">
        <f t="shared" si="131"/>
        <v>293.33333333333729</v>
      </c>
      <c r="FJ170" s="60">
        <f ca="1">AVERAGE(OFFSET($FI$3,0,0,'Données projet'!$E$16+1,1))-AVERAGE(OFFSET($H$3,0,0,'Données projet'!$E$16+1,1))</f>
        <v>274.38315511766132</v>
      </c>
      <c r="FK170" s="60">
        <f t="shared" si="156"/>
        <v>255.96663040027175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-2.8421709430404007E-14</v>
      </c>
      <c r="GA170" s="18">
        <f>FZ170*VLOOKUP('Données projet'!$B$17,Paramètres!$A$1:$I$89,3,0)*VLOOKUP('Données projet'!$B$17,Paramètres!$A$1:$I$89,5,0)</f>
        <v>-2.7046098693972454E-14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302.15505558308411</v>
      </c>
      <c r="GF170" s="60">
        <f t="shared" si="158"/>
        <v>197.15142751137051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0">
        <f t="shared" si="109"/>
        <v>293.33333333333741</v>
      </c>
      <c r="S171" s="60">
        <f ca="1">AVERAGE(OFFSET($R$3,0,0,'Données projet'!$E$9+1,1))-AVERAGE(OFFSET($H$3,0,0,'Données projet'!$E$9+1,1))</f>
        <v>510.5342913385627</v>
      </c>
      <c r="T171" s="60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4.4337866711430253E-14</v>
      </c>
      <c r="AK171" s="14">
        <f t="shared" si="164"/>
        <v>7.3222115536967035E-13</v>
      </c>
      <c r="AL171" s="22">
        <f t="shared" si="165"/>
        <v>1.3525069634579169E-12</v>
      </c>
      <c r="AM171" s="60">
        <f t="shared" si="113"/>
        <v>293.33333333333468</v>
      </c>
      <c r="AN171" s="60">
        <f ca="1">AVERAGE(OFFSET($AM$3,0,0,'Données projet'!$E$10+1,1))-AVERAGE(OFFSET($H$3,0,0,'Données projet'!$E$10+1,1))</f>
        <v>289.19475369871481</v>
      </c>
      <c r="AO171" s="60">
        <f t="shared" si="144"/>
        <v>283.48738729114024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7.626113074366004E-14</v>
      </c>
      <c r="BF171" s="14">
        <f t="shared" si="167"/>
        <v>1.1823749172251317E-12</v>
      </c>
      <c r="BG171" s="22">
        <f t="shared" si="168"/>
        <v>2.1921244502123119E-12</v>
      </c>
      <c r="BH171" s="60">
        <f t="shared" si="116"/>
        <v>293.33333333333553</v>
      </c>
      <c r="BI171" s="60">
        <f ca="1">AVERAGE(OFFSET($BH$3,0,0,'Données projet'!$E$11+1,1))-AVERAGE(OFFSET($H$3,0,0,'Données projet'!$E$11+1,1))</f>
        <v>243.09463198616982</v>
      </c>
      <c r="BJ171" s="60">
        <f t="shared" si="146"/>
        <v>171.50445439470928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projet'!$B$12,Paramètres!$A$1:$I$89,3,0)*VLOOKUP('Données projet'!$B$12,Paramètres!$A$1:$I$89,5,0)</f>
        <v>1.6493686416652052E-13</v>
      </c>
      <c r="CA171" s="14">
        <f t="shared" si="170"/>
        <v>2.3376205369651282E-12</v>
      </c>
      <c r="CB171" s="22">
        <f t="shared" si="171"/>
        <v>4.3586208069709543E-12</v>
      </c>
      <c r="CC171" s="60">
        <f t="shared" si="119"/>
        <v>293.33333333333769</v>
      </c>
      <c r="CD171" s="60">
        <f ca="1">AVERAGE(OFFSET($CC$3,0,0,'Données projet'!$E$12+1,1))-AVERAGE(OFFSET($H$3,0,0,'Données projet'!$E$12+1,1))</f>
        <v>542.70639622812973</v>
      </c>
      <c r="CE171" s="60">
        <f t="shared" si="148"/>
        <v>294.45557293177131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-2.0395418687257919E-13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329.68364686090933</v>
      </c>
      <c r="CZ171" s="60">
        <f t="shared" si="150"/>
        <v>302.54354650449721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-5.3205440053716299E-14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399.92909819003523</v>
      </c>
      <c r="DU171" s="60">
        <f t="shared" si="152"/>
        <v>163.7053537268381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360.49030729679129</v>
      </c>
      <c r="EP171" s="60">
        <f t="shared" si="154"/>
        <v>159.6134369231965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1.7053025658242404E-13</v>
      </c>
      <c r="FF171" s="18">
        <f>FE171*VLOOKUP('Données projet'!$B$16,Paramètres!$A$1:$I$89,3,0)*VLOOKUP('Données projet'!$B$16,Paramètres!$A$1:$I$89,5,0)</f>
        <v>1.4897523215040567E-13</v>
      </c>
      <c r="FG171" s="14">
        <f t="shared" si="182"/>
        <v>2.136562777003313E-12</v>
      </c>
      <c r="FH171" s="22">
        <f t="shared" si="183"/>
        <v>3.9806453659427267E-12</v>
      </c>
      <c r="FI171" s="60">
        <f t="shared" si="131"/>
        <v>293.33333333333729</v>
      </c>
      <c r="FJ171" s="60">
        <f ca="1">AVERAGE(OFFSET($FI$3,0,0,'Données projet'!$E$16+1,1))-AVERAGE(OFFSET($H$3,0,0,'Données projet'!$E$16+1,1))</f>
        <v>274.38315511766132</v>
      </c>
      <c r="FK171" s="60">
        <f t="shared" si="156"/>
        <v>255.96663040027175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-2.8421709430404007E-14</v>
      </c>
      <c r="GA171" s="18">
        <f>FZ171*VLOOKUP('Données projet'!$B$17,Paramètres!$A$1:$I$89,3,0)*VLOOKUP('Données projet'!$B$17,Paramètres!$A$1:$I$89,5,0)</f>
        <v>-2.7046098693972454E-14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302.15505558308411</v>
      </c>
      <c r="GF171" s="60">
        <f t="shared" si="158"/>
        <v>197.15142751137051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0">
        <f t="shared" si="109"/>
        <v>293.33333333333741</v>
      </c>
      <c r="S172" s="60">
        <f ca="1">AVERAGE(OFFSET($R$3,0,0,'Données projet'!$E$9+1,1))-AVERAGE(OFFSET($H$3,0,0,'Données projet'!$E$9+1,1))</f>
        <v>510.5342913385627</v>
      </c>
      <c r="T172" s="60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4.4337866711430253E-14</v>
      </c>
      <c r="AK172" s="14">
        <f t="shared" si="164"/>
        <v>7.3222115536967035E-13</v>
      </c>
      <c r="AL172" s="22">
        <f t="shared" si="165"/>
        <v>1.3525069634579169E-12</v>
      </c>
      <c r="AM172" s="60">
        <f t="shared" si="113"/>
        <v>293.33333333333468</v>
      </c>
      <c r="AN172" s="60">
        <f ca="1">AVERAGE(OFFSET($AM$3,0,0,'Données projet'!$E$10+1,1))-AVERAGE(OFFSET($H$3,0,0,'Données projet'!$E$10+1,1))</f>
        <v>289.19475369871481</v>
      </c>
      <c r="AO172" s="60">
        <f t="shared" si="144"/>
        <v>283.48738729114024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7.626113074366004E-14</v>
      </c>
      <c r="BF172" s="14">
        <f t="shared" si="167"/>
        <v>1.1823749172251317E-12</v>
      </c>
      <c r="BG172" s="22">
        <f t="shared" si="168"/>
        <v>2.1921244502123119E-12</v>
      </c>
      <c r="BH172" s="60">
        <f t="shared" si="116"/>
        <v>293.33333333333553</v>
      </c>
      <c r="BI172" s="60">
        <f ca="1">AVERAGE(OFFSET($BH$3,0,0,'Données projet'!$E$11+1,1))-AVERAGE(OFFSET($H$3,0,0,'Données projet'!$E$11+1,1))</f>
        <v>243.09463198616982</v>
      </c>
      <c r="BJ172" s="60">
        <f t="shared" si="146"/>
        <v>171.50445439470928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projet'!$B$12,Paramètres!$A$1:$I$89,3,0)*VLOOKUP('Données projet'!$B$12,Paramètres!$A$1:$I$89,5,0)</f>
        <v>1.6493686416652052E-13</v>
      </c>
      <c r="CA172" s="14">
        <f t="shared" si="170"/>
        <v>2.3376205369651282E-12</v>
      </c>
      <c r="CB172" s="22">
        <f t="shared" si="171"/>
        <v>4.3586208069709543E-12</v>
      </c>
      <c r="CC172" s="60">
        <f t="shared" si="119"/>
        <v>293.33333333333769</v>
      </c>
      <c r="CD172" s="60">
        <f ca="1">AVERAGE(OFFSET($CC$3,0,0,'Données projet'!$E$12+1,1))-AVERAGE(OFFSET($H$3,0,0,'Données projet'!$E$12+1,1))</f>
        <v>542.70639622812973</v>
      </c>
      <c r="CE172" s="60">
        <f t="shared" si="148"/>
        <v>294.45557293177131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-2.0395418687257919E-13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329.68364686090933</v>
      </c>
      <c r="CZ172" s="60">
        <f t="shared" si="150"/>
        <v>302.54354650449721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-5.3205440053716299E-14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399.92909819003523</v>
      </c>
      <c r="DU172" s="60">
        <f t="shared" si="152"/>
        <v>163.7053537268381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360.49030729679129</v>
      </c>
      <c r="EP172" s="60">
        <f t="shared" si="154"/>
        <v>159.6134369231965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1.7053025658242404E-13</v>
      </c>
      <c r="FF172" s="18">
        <f>FE172*VLOOKUP('Données projet'!$B$16,Paramètres!$A$1:$I$89,3,0)*VLOOKUP('Données projet'!$B$16,Paramètres!$A$1:$I$89,5,0)</f>
        <v>1.4897523215040567E-13</v>
      </c>
      <c r="FG172" s="14">
        <f t="shared" si="182"/>
        <v>2.136562777003313E-12</v>
      </c>
      <c r="FH172" s="22">
        <f t="shared" si="183"/>
        <v>3.9806453659427267E-12</v>
      </c>
      <c r="FI172" s="60">
        <f t="shared" si="131"/>
        <v>293.33333333333729</v>
      </c>
      <c r="FJ172" s="60">
        <f ca="1">AVERAGE(OFFSET($FI$3,0,0,'Données projet'!$E$16+1,1))-AVERAGE(OFFSET($H$3,0,0,'Données projet'!$E$16+1,1))</f>
        <v>274.38315511766132</v>
      </c>
      <c r="FK172" s="60">
        <f t="shared" si="156"/>
        <v>255.96663040027175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-2.8421709430404007E-14</v>
      </c>
      <c r="GA172" s="18">
        <f>FZ172*VLOOKUP('Données projet'!$B$17,Paramètres!$A$1:$I$89,3,0)*VLOOKUP('Données projet'!$B$17,Paramètres!$A$1:$I$89,5,0)</f>
        <v>-2.7046098693972454E-14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302.15505558308411</v>
      </c>
      <c r="GF172" s="60">
        <f t="shared" si="158"/>
        <v>197.15142751137051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0">
        <f t="shared" si="109"/>
        <v>293.33333333333741</v>
      </c>
      <c r="S173" s="60">
        <f ca="1">AVERAGE(OFFSET($R$3,0,0,'Données projet'!$E$9+1,1))-AVERAGE(OFFSET($H$3,0,0,'Données projet'!$E$9+1,1))</f>
        <v>510.5342913385627</v>
      </c>
      <c r="T173" s="60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4.4337866711430253E-14</v>
      </c>
      <c r="AK173" s="14">
        <f t="shared" si="164"/>
        <v>7.3222115536967035E-13</v>
      </c>
      <c r="AL173" s="22">
        <f t="shared" si="165"/>
        <v>1.3525069634579169E-12</v>
      </c>
      <c r="AM173" s="60">
        <f t="shared" si="113"/>
        <v>293.33333333333468</v>
      </c>
      <c r="AN173" s="60">
        <f ca="1">AVERAGE(OFFSET($AM$3,0,0,'Données projet'!$E$10+1,1))-AVERAGE(OFFSET($H$3,0,0,'Données projet'!$E$10+1,1))</f>
        <v>289.19475369871481</v>
      </c>
      <c r="AO173" s="60">
        <f t="shared" si="144"/>
        <v>283.48738729114024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7.626113074366004E-14</v>
      </c>
      <c r="BF173" s="14">
        <f t="shared" si="167"/>
        <v>1.1823749172251317E-12</v>
      </c>
      <c r="BG173" s="22">
        <f t="shared" si="168"/>
        <v>2.1921244502123119E-12</v>
      </c>
      <c r="BH173" s="60">
        <f t="shared" si="116"/>
        <v>293.33333333333553</v>
      </c>
      <c r="BI173" s="60">
        <f ca="1">AVERAGE(OFFSET($BH$3,0,0,'Données projet'!$E$11+1,1))-AVERAGE(OFFSET($H$3,0,0,'Données projet'!$E$11+1,1))</f>
        <v>243.09463198616982</v>
      </c>
      <c r="BJ173" s="60">
        <f t="shared" si="146"/>
        <v>171.50445439470928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projet'!$B$12,Paramètres!$A$1:$I$89,3,0)*VLOOKUP('Données projet'!$B$12,Paramètres!$A$1:$I$89,5,0)</f>
        <v>1.6493686416652052E-13</v>
      </c>
      <c r="CA173" s="14">
        <f t="shared" si="170"/>
        <v>2.3376205369651282E-12</v>
      </c>
      <c r="CB173" s="22">
        <f t="shared" si="171"/>
        <v>4.3586208069709543E-12</v>
      </c>
      <c r="CC173" s="60">
        <f t="shared" si="119"/>
        <v>293.33333333333769</v>
      </c>
      <c r="CD173" s="60">
        <f ca="1">AVERAGE(OFFSET($CC$3,0,0,'Données projet'!$E$12+1,1))-AVERAGE(OFFSET($H$3,0,0,'Données projet'!$E$12+1,1))</f>
        <v>542.70639622812973</v>
      </c>
      <c r="CE173" s="60">
        <f t="shared" si="148"/>
        <v>294.45557293177131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-2.0395418687257919E-13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329.68364686090933</v>
      </c>
      <c r="CZ173" s="60">
        <f t="shared" si="150"/>
        <v>302.54354650449721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-5.3205440053716299E-14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399.92909819003523</v>
      </c>
      <c r="DU173" s="60">
        <f t="shared" si="152"/>
        <v>163.7053537268381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360.49030729679129</v>
      </c>
      <c r="EP173" s="60">
        <f t="shared" si="154"/>
        <v>159.6134369231965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1.7053025658242404E-13</v>
      </c>
      <c r="FF173" s="18">
        <f>FE173*VLOOKUP('Données projet'!$B$16,Paramètres!$A$1:$I$89,3,0)*VLOOKUP('Données projet'!$B$16,Paramètres!$A$1:$I$89,5,0)</f>
        <v>1.4897523215040567E-13</v>
      </c>
      <c r="FG173" s="14">
        <f t="shared" si="182"/>
        <v>2.136562777003313E-12</v>
      </c>
      <c r="FH173" s="22">
        <f t="shared" si="183"/>
        <v>3.9806453659427267E-12</v>
      </c>
      <c r="FI173" s="60">
        <f t="shared" si="131"/>
        <v>293.33333333333729</v>
      </c>
      <c r="FJ173" s="60">
        <f ca="1">AVERAGE(OFFSET($FI$3,0,0,'Données projet'!$E$16+1,1))-AVERAGE(OFFSET($H$3,0,0,'Données projet'!$E$16+1,1))</f>
        <v>274.38315511766132</v>
      </c>
      <c r="FK173" s="60">
        <f t="shared" si="156"/>
        <v>255.96663040027175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-2.8421709430404007E-14</v>
      </c>
      <c r="GA173" s="18">
        <f>FZ173*VLOOKUP('Données projet'!$B$17,Paramètres!$A$1:$I$89,3,0)*VLOOKUP('Données projet'!$B$17,Paramètres!$A$1:$I$89,5,0)</f>
        <v>-2.7046098693972454E-14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302.15505558308411</v>
      </c>
      <c r="GF173" s="60">
        <f t="shared" si="158"/>
        <v>197.15142751137051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0">
        <f t="shared" si="109"/>
        <v>293.33333333333741</v>
      </c>
      <c r="S174" s="60">
        <f ca="1">AVERAGE(OFFSET($R$3,0,0,'Données projet'!$E$9+1,1))-AVERAGE(OFFSET($H$3,0,0,'Données projet'!$E$9+1,1))</f>
        <v>510.5342913385627</v>
      </c>
      <c r="T174" s="60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4.4337866711430253E-14</v>
      </c>
      <c r="AK174" s="14">
        <f t="shared" si="164"/>
        <v>7.3222115536967035E-13</v>
      </c>
      <c r="AL174" s="22">
        <f t="shared" si="165"/>
        <v>1.3525069634579169E-12</v>
      </c>
      <c r="AM174" s="60">
        <f t="shared" si="113"/>
        <v>293.33333333333468</v>
      </c>
      <c r="AN174" s="60">
        <f ca="1">AVERAGE(OFFSET($AM$3,0,0,'Données projet'!$E$10+1,1))-AVERAGE(OFFSET($H$3,0,0,'Données projet'!$E$10+1,1))</f>
        <v>289.19475369871481</v>
      </c>
      <c r="AO174" s="60">
        <f t="shared" si="144"/>
        <v>283.48738729114024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7.626113074366004E-14</v>
      </c>
      <c r="BF174" s="14">
        <f t="shared" si="167"/>
        <v>1.1823749172251317E-12</v>
      </c>
      <c r="BG174" s="22">
        <f t="shared" si="168"/>
        <v>2.1921244502123119E-12</v>
      </c>
      <c r="BH174" s="60">
        <f t="shared" si="116"/>
        <v>293.33333333333553</v>
      </c>
      <c r="BI174" s="60">
        <f ca="1">AVERAGE(OFFSET($BH$3,0,0,'Données projet'!$E$11+1,1))-AVERAGE(OFFSET($H$3,0,0,'Données projet'!$E$11+1,1))</f>
        <v>243.09463198616982</v>
      </c>
      <c r="BJ174" s="60">
        <f t="shared" si="146"/>
        <v>171.50445439470928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projet'!$B$12,Paramètres!$A$1:$I$89,3,0)*VLOOKUP('Données projet'!$B$12,Paramètres!$A$1:$I$89,5,0)</f>
        <v>1.6493686416652052E-13</v>
      </c>
      <c r="CA174" s="14">
        <f t="shared" si="170"/>
        <v>2.3376205369651282E-12</v>
      </c>
      <c r="CB174" s="22">
        <f t="shared" si="171"/>
        <v>4.3586208069709543E-12</v>
      </c>
      <c r="CC174" s="60">
        <f t="shared" si="119"/>
        <v>293.33333333333769</v>
      </c>
      <c r="CD174" s="60">
        <f ca="1">AVERAGE(OFFSET($CC$3,0,0,'Données projet'!$E$12+1,1))-AVERAGE(OFFSET($H$3,0,0,'Données projet'!$E$12+1,1))</f>
        <v>542.70639622812973</v>
      </c>
      <c r="CE174" s="60">
        <f t="shared" si="148"/>
        <v>294.45557293177131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-2.0395418687257919E-13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329.68364686090933</v>
      </c>
      <c r="CZ174" s="60">
        <f t="shared" si="150"/>
        <v>302.54354650449721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-5.3205440053716299E-14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399.92909819003523</v>
      </c>
      <c r="DU174" s="60">
        <f t="shared" si="152"/>
        <v>163.7053537268381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360.49030729679129</v>
      </c>
      <c r="EP174" s="60">
        <f t="shared" si="154"/>
        <v>159.6134369231965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1.7053025658242404E-13</v>
      </c>
      <c r="FF174" s="18">
        <f>FE174*VLOOKUP('Données projet'!$B$16,Paramètres!$A$1:$I$89,3,0)*VLOOKUP('Données projet'!$B$16,Paramètres!$A$1:$I$89,5,0)</f>
        <v>1.4897523215040567E-13</v>
      </c>
      <c r="FG174" s="14">
        <f t="shared" si="182"/>
        <v>2.136562777003313E-12</v>
      </c>
      <c r="FH174" s="22">
        <f t="shared" si="183"/>
        <v>3.9806453659427267E-12</v>
      </c>
      <c r="FI174" s="60">
        <f t="shared" si="131"/>
        <v>293.33333333333729</v>
      </c>
      <c r="FJ174" s="60">
        <f ca="1">AVERAGE(OFFSET($FI$3,0,0,'Données projet'!$E$16+1,1))-AVERAGE(OFFSET($H$3,0,0,'Données projet'!$E$16+1,1))</f>
        <v>274.38315511766132</v>
      </c>
      <c r="FK174" s="60">
        <f t="shared" si="156"/>
        <v>255.96663040027175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-2.8421709430404007E-14</v>
      </c>
      <c r="GA174" s="18">
        <f>FZ174*VLOOKUP('Données projet'!$B$17,Paramètres!$A$1:$I$89,3,0)*VLOOKUP('Données projet'!$B$17,Paramètres!$A$1:$I$89,5,0)</f>
        <v>-2.7046098693972454E-14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302.15505558308411</v>
      </c>
      <c r="GF174" s="60">
        <f t="shared" si="158"/>
        <v>197.15142751137051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0">
        <f t="shared" si="109"/>
        <v>293.33333333333741</v>
      </c>
      <c r="S175" s="60">
        <f ca="1">AVERAGE(OFFSET($R$3,0,0,'Données projet'!$E$9+1,1))-AVERAGE(OFFSET($H$3,0,0,'Données projet'!$E$9+1,1))</f>
        <v>510.5342913385627</v>
      </c>
      <c r="T175" s="60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4.4337866711430253E-14</v>
      </c>
      <c r="AK175" s="14">
        <f t="shared" si="164"/>
        <v>7.3222115536967035E-13</v>
      </c>
      <c r="AL175" s="22">
        <f t="shared" si="165"/>
        <v>1.3525069634579169E-12</v>
      </c>
      <c r="AM175" s="60">
        <f t="shared" si="113"/>
        <v>293.33333333333468</v>
      </c>
      <c r="AN175" s="60">
        <f ca="1">AVERAGE(OFFSET($AM$3,0,0,'Données projet'!$E$10+1,1))-AVERAGE(OFFSET($H$3,0,0,'Données projet'!$E$10+1,1))</f>
        <v>289.19475369871481</v>
      </c>
      <c r="AO175" s="60">
        <f t="shared" si="144"/>
        <v>283.48738729114024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7.626113074366004E-14</v>
      </c>
      <c r="BF175" s="14">
        <f t="shared" si="167"/>
        <v>1.1823749172251317E-12</v>
      </c>
      <c r="BG175" s="22">
        <f t="shared" si="168"/>
        <v>2.1921244502123119E-12</v>
      </c>
      <c r="BH175" s="60">
        <f t="shared" si="116"/>
        <v>293.33333333333553</v>
      </c>
      <c r="BI175" s="60">
        <f ca="1">AVERAGE(OFFSET($BH$3,0,0,'Données projet'!$E$11+1,1))-AVERAGE(OFFSET($H$3,0,0,'Données projet'!$E$11+1,1))</f>
        <v>243.09463198616982</v>
      </c>
      <c r="BJ175" s="60">
        <f t="shared" si="146"/>
        <v>171.50445439470928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projet'!$B$12,Paramètres!$A$1:$I$89,3,0)*VLOOKUP('Données projet'!$B$12,Paramètres!$A$1:$I$89,5,0)</f>
        <v>1.6493686416652052E-13</v>
      </c>
      <c r="CA175" s="14">
        <f t="shared" si="170"/>
        <v>2.3376205369651282E-12</v>
      </c>
      <c r="CB175" s="22">
        <f t="shared" si="171"/>
        <v>4.3586208069709543E-12</v>
      </c>
      <c r="CC175" s="60">
        <f t="shared" si="119"/>
        <v>293.33333333333769</v>
      </c>
      <c r="CD175" s="60">
        <f ca="1">AVERAGE(OFFSET($CC$3,0,0,'Données projet'!$E$12+1,1))-AVERAGE(OFFSET($H$3,0,0,'Données projet'!$E$12+1,1))</f>
        <v>542.70639622812973</v>
      </c>
      <c r="CE175" s="60">
        <f t="shared" si="148"/>
        <v>294.45557293177131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-2.0395418687257919E-13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329.68364686090933</v>
      </c>
      <c r="CZ175" s="60">
        <f t="shared" si="150"/>
        <v>302.54354650449721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-5.3205440053716299E-14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399.92909819003523</v>
      </c>
      <c r="DU175" s="60">
        <f t="shared" si="152"/>
        <v>163.7053537268381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360.49030729679129</v>
      </c>
      <c r="EP175" s="60">
        <f t="shared" si="154"/>
        <v>159.6134369231965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1.7053025658242404E-13</v>
      </c>
      <c r="FF175" s="18">
        <f>FE175*VLOOKUP('Données projet'!$B$16,Paramètres!$A$1:$I$89,3,0)*VLOOKUP('Données projet'!$B$16,Paramètres!$A$1:$I$89,5,0)</f>
        <v>1.4897523215040567E-13</v>
      </c>
      <c r="FG175" s="14">
        <f t="shared" si="182"/>
        <v>2.136562777003313E-12</v>
      </c>
      <c r="FH175" s="22">
        <f t="shared" si="183"/>
        <v>3.9806453659427267E-12</v>
      </c>
      <c r="FI175" s="60">
        <f t="shared" si="131"/>
        <v>293.33333333333729</v>
      </c>
      <c r="FJ175" s="60">
        <f ca="1">AVERAGE(OFFSET($FI$3,0,0,'Données projet'!$E$16+1,1))-AVERAGE(OFFSET($H$3,0,0,'Données projet'!$E$16+1,1))</f>
        <v>274.38315511766132</v>
      </c>
      <c r="FK175" s="60">
        <f t="shared" si="156"/>
        <v>255.96663040027175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-2.8421709430404007E-14</v>
      </c>
      <c r="GA175" s="18">
        <f>FZ175*VLOOKUP('Données projet'!$B$17,Paramètres!$A$1:$I$89,3,0)*VLOOKUP('Données projet'!$B$17,Paramètres!$A$1:$I$89,5,0)</f>
        <v>-2.7046098693972454E-14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302.15505558308411</v>
      </c>
      <c r="GF175" s="60">
        <f t="shared" si="158"/>
        <v>197.15142751137051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0">
        <f t="shared" si="109"/>
        <v>293.33333333333741</v>
      </c>
      <c r="S176" s="60">
        <f ca="1">AVERAGE(OFFSET($R$3,0,0,'Données projet'!$E$9+1,1))-AVERAGE(OFFSET($H$3,0,0,'Données projet'!$E$9+1,1))</f>
        <v>510.5342913385627</v>
      </c>
      <c r="T176" s="60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4.4337866711430253E-14</v>
      </c>
      <c r="AK176" s="14">
        <f t="shared" si="164"/>
        <v>7.3222115536967035E-13</v>
      </c>
      <c r="AL176" s="22">
        <f t="shared" si="165"/>
        <v>1.3525069634579169E-12</v>
      </c>
      <c r="AM176" s="60">
        <f t="shared" si="113"/>
        <v>293.33333333333468</v>
      </c>
      <c r="AN176" s="60">
        <f ca="1">AVERAGE(OFFSET($AM$3,0,0,'Données projet'!$E$10+1,1))-AVERAGE(OFFSET($H$3,0,0,'Données projet'!$E$10+1,1))</f>
        <v>289.19475369871481</v>
      </c>
      <c r="AO176" s="60">
        <f t="shared" si="144"/>
        <v>283.48738729114024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7.626113074366004E-14</v>
      </c>
      <c r="BF176" s="14">
        <f t="shared" si="167"/>
        <v>1.1823749172251317E-12</v>
      </c>
      <c r="BG176" s="22">
        <f t="shared" si="168"/>
        <v>2.1921244502123119E-12</v>
      </c>
      <c r="BH176" s="60">
        <f t="shared" si="116"/>
        <v>293.33333333333553</v>
      </c>
      <c r="BI176" s="60">
        <f ca="1">AVERAGE(OFFSET($BH$3,0,0,'Données projet'!$E$11+1,1))-AVERAGE(OFFSET($H$3,0,0,'Données projet'!$E$11+1,1))</f>
        <v>243.09463198616982</v>
      </c>
      <c r="BJ176" s="60">
        <f t="shared" si="146"/>
        <v>171.50445439470928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projet'!$B$12,Paramètres!$A$1:$I$89,3,0)*VLOOKUP('Données projet'!$B$12,Paramètres!$A$1:$I$89,5,0)</f>
        <v>1.6493686416652052E-13</v>
      </c>
      <c r="CA176" s="14">
        <f t="shared" si="170"/>
        <v>2.3376205369651282E-12</v>
      </c>
      <c r="CB176" s="22">
        <f t="shared" si="171"/>
        <v>4.3586208069709543E-12</v>
      </c>
      <c r="CC176" s="60">
        <f t="shared" si="119"/>
        <v>293.33333333333769</v>
      </c>
      <c r="CD176" s="60">
        <f ca="1">AVERAGE(OFFSET($CC$3,0,0,'Données projet'!$E$12+1,1))-AVERAGE(OFFSET($H$3,0,0,'Données projet'!$E$12+1,1))</f>
        <v>542.70639622812973</v>
      </c>
      <c r="CE176" s="60">
        <f t="shared" si="148"/>
        <v>294.45557293177131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-2.0395418687257919E-13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329.68364686090933</v>
      </c>
      <c r="CZ176" s="60">
        <f t="shared" si="150"/>
        <v>302.54354650449721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-5.3205440053716299E-14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399.92909819003523</v>
      </c>
      <c r="DU176" s="60">
        <f t="shared" si="152"/>
        <v>163.7053537268381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360.49030729679129</v>
      </c>
      <c r="EP176" s="60">
        <f t="shared" si="154"/>
        <v>159.6134369231965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1.7053025658242404E-13</v>
      </c>
      <c r="FF176" s="18">
        <f>FE176*VLOOKUP('Données projet'!$B$16,Paramètres!$A$1:$I$89,3,0)*VLOOKUP('Données projet'!$B$16,Paramètres!$A$1:$I$89,5,0)</f>
        <v>1.4897523215040567E-13</v>
      </c>
      <c r="FG176" s="14">
        <f t="shared" si="182"/>
        <v>2.136562777003313E-12</v>
      </c>
      <c r="FH176" s="22">
        <f t="shared" si="183"/>
        <v>3.9806453659427267E-12</v>
      </c>
      <c r="FI176" s="60">
        <f t="shared" si="131"/>
        <v>293.33333333333729</v>
      </c>
      <c r="FJ176" s="60">
        <f ca="1">AVERAGE(OFFSET($FI$3,0,0,'Données projet'!$E$16+1,1))-AVERAGE(OFFSET($H$3,0,0,'Données projet'!$E$16+1,1))</f>
        <v>274.38315511766132</v>
      </c>
      <c r="FK176" s="60">
        <f t="shared" si="156"/>
        <v>255.96663040027175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-2.8421709430404007E-14</v>
      </c>
      <c r="GA176" s="18">
        <f>FZ176*VLOOKUP('Données projet'!$B$17,Paramètres!$A$1:$I$89,3,0)*VLOOKUP('Données projet'!$B$17,Paramètres!$A$1:$I$89,5,0)</f>
        <v>-2.7046098693972454E-14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302.15505558308411</v>
      </c>
      <c r="GF176" s="60">
        <f t="shared" si="158"/>
        <v>197.15142751137051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0">
        <f t="shared" si="109"/>
        <v>293.33333333333741</v>
      </c>
      <c r="S177" s="60">
        <f ca="1">AVERAGE(OFFSET($R$3,0,0,'Données projet'!$E$9+1,1))-AVERAGE(OFFSET($H$3,0,0,'Données projet'!$E$9+1,1))</f>
        <v>510.5342913385627</v>
      </c>
      <c r="T177" s="60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4.4337866711430253E-14</v>
      </c>
      <c r="AK177" s="14">
        <f t="shared" si="164"/>
        <v>7.3222115536967035E-13</v>
      </c>
      <c r="AL177" s="22">
        <f t="shared" si="165"/>
        <v>1.3525069634579169E-12</v>
      </c>
      <c r="AM177" s="60">
        <f t="shared" si="113"/>
        <v>293.33333333333468</v>
      </c>
      <c r="AN177" s="60">
        <f ca="1">AVERAGE(OFFSET($AM$3,0,0,'Données projet'!$E$10+1,1))-AVERAGE(OFFSET($H$3,0,0,'Données projet'!$E$10+1,1))</f>
        <v>289.19475369871481</v>
      </c>
      <c r="AO177" s="60">
        <f t="shared" si="144"/>
        <v>283.48738729114024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7.626113074366004E-14</v>
      </c>
      <c r="BF177" s="14">
        <f t="shared" si="167"/>
        <v>1.1823749172251317E-12</v>
      </c>
      <c r="BG177" s="22">
        <f t="shared" si="168"/>
        <v>2.1921244502123119E-12</v>
      </c>
      <c r="BH177" s="60">
        <f t="shared" si="116"/>
        <v>293.33333333333553</v>
      </c>
      <c r="BI177" s="60">
        <f ca="1">AVERAGE(OFFSET($BH$3,0,0,'Données projet'!$E$11+1,1))-AVERAGE(OFFSET($H$3,0,0,'Données projet'!$E$11+1,1))</f>
        <v>243.09463198616982</v>
      </c>
      <c r="BJ177" s="60">
        <f t="shared" si="146"/>
        <v>171.50445439470928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projet'!$B$12,Paramètres!$A$1:$I$89,3,0)*VLOOKUP('Données projet'!$B$12,Paramètres!$A$1:$I$89,5,0)</f>
        <v>1.6493686416652052E-13</v>
      </c>
      <c r="CA177" s="14">
        <f t="shared" si="170"/>
        <v>2.3376205369651282E-12</v>
      </c>
      <c r="CB177" s="22">
        <f t="shared" si="171"/>
        <v>4.3586208069709543E-12</v>
      </c>
      <c r="CC177" s="60">
        <f t="shared" si="119"/>
        <v>293.33333333333769</v>
      </c>
      <c r="CD177" s="60">
        <f ca="1">AVERAGE(OFFSET($CC$3,0,0,'Données projet'!$E$12+1,1))-AVERAGE(OFFSET($H$3,0,0,'Données projet'!$E$12+1,1))</f>
        <v>542.70639622812973</v>
      </c>
      <c r="CE177" s="60">
        <f t="shared" si="148"/>
        <v>294.45557293177131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-2.0395418687257919E-13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329.68364686090933</v>
      </c>
      <c r="CZ177" s="60">
        <f t="shared" si="150"/>
        <v>302.54354650449721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-5.3205440053716299E-14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399.92909819003523</v>
      </c>
      <c r="DU177" s="60">
        <f t="shared" si="152"/>
        <v>163.7053537268381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360.49030729679129</v>
      </c>
      <c r="EP177" s="60">
        <f t="shared" si="154"/>
        <v>159.6134369231965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1.7053025658242404E-13</v>
      </c>
      <c r="FF177" s="18">
        <f>FE177*VLOOKUP('Données projet'!$B$16,Paramètres!$A$1:$I$89,3,0)*VLOOKUP('Données projet'!$B$16,Paramètres!$A$1:$I$89,5,0)</f>
        <v>1.4897523215040567E-13</v>
      </c>
      <c r="FG177" s="14">
        <f t="shared" si="182"/>
        <v>2.136562777003313E-12</v>
      </c>
      <c r="FH177" s="22">
        <f t="shared" si="183"/>
        <v>3.9806453659427267E-12</v>
      </c>
      <c r="FI177" s="60">
        <f t="shared" si="131"/>
        <v>293.33333333333729</v>
      </c>
      <c r="FJ177" s="60">
        <f ca="1">AVERAGE(OFFSET($FI$3,0,0,'Données projet'!$E$16+1,1))-AVERAGE(OFFSET($H$3,0,0,'Données projet'!$E$16+1,1))</f>
        <v>274.38315511766132</v>
      </c>
      <c r="FK177" s="60">
        <f t="shared" si="156"/>
        <v>255.96663040027175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-2.8421709430404007E-14</v>
      </c>
      <c r="GA177" s="18">
        <f>FZ177*VLOOKUP('Données projet'!$B$17,Paramètres!$A$1:$I$89,3,0)*VLOOKUP('Données projet'!$B$17,Paramètres!$A$1:$I$89,5,0)</f>
        <v>-2.7046098693972454E-14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302.15505558308411</v>
      </c>
      <c r="GF177" s="60">
        <f t="shared" si="158"/>
        <v>197.15142751137051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0">
        <f t="shared" si="109"/>
        <v>293.33333333333741</v>
      </c>
      <c r="S178" s="60">
        <f ca="1">AVERAGE(OFFSET($R$3,0,0,'Données projet'!$E$9+1,1))-AVERAGE(OFFSET($H$3,0,0,'Données projet'!$E$9+1,1))</f>
        <v>510.5342913385627</v>
      </c>
      <c r="T178" s="60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4.4337866711430253E-14</v>
      </c>
      <c r="AK178" s="14">
        <f t="shared" si="164"/>
        <v>7.3222115536967035E-13</v>
      </c>
      <c r="AL178" s="22">
        <f t="shared" si="165"/>
        <v>1.3525069634579169E-12</v>
      </c>
      <c r="AM178" s="60">
        <f t="shared" si="113"/>
        <v>293.33333333333468</v>
      </c>
      <c r="AN178" s="60">
        <f ca="1">AVERAGE(OFFSET($AM$3,0,0,'Données projet'!$E$10+1,1))-AVERAGE(OFFSET($H$3,0,0,'Données projet'!$E$10+1,1))</f>
        <v>289.19475369871481</v>
      </c>
      <c r="AO178" s="60">
        <f t="shared" si="144"/>
        <v>283.48738729114024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7.626113074366004E-14</v>
      </c>
      <c r="BF178" s="14">
        <f t="shared" si="167"/>
        <v>1.1823749172251317E-12</v>
      </c>
      <c r="BG178" s="22">
        <f t="shared" si="168"/>
        <v>2.1921244502123119E-12</v>
      </c>
      <c r="BH178" s="60">
        <f t="shared" si="116"/>
        <v>293.33333333333553</v>
      </c>
      <c r="BI178" s="60">
        <f ca="1">AVERAGE(OFFSET($BH$3,0,0,'Données projet'!$E$11+1,1))-AVERAGE(OFFSET($H$3,0,0,'Données projet'!$E$11+1,1))</f>
        <v>243.09463198616982</v>
      </c>
      <c r="BJ178" s="60">
        <f t="shared" si="146"/>
        <v>171.50445439470928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projet'!$B$12,Paramètres!$A$1:$I$89,3,0)*VLOOKUP('Données projet'!$B$12,Paramètres!$A$1:$I$89,5,0)</f>
        <v>1.6493686416652052E-13</v>
      </c>
      <c r="CA178" s="14">
        <f t="shared" si="170"/>
        <v>2.3376205369651282E-12</v>
      </c>
      <c r="CB178" s="22">
        <f t="shared" si="171"/>
        <v>4.3586208069709543E-12</v>
      </c>
      <c r="CC178" s="60">
        <f t="shared" si="119"/>
        <v>293.33333333333769</v>
      </c>
      <c r="CD178" s="60">
        <f ca="1">AVERAGE(OFFSET($CC$3,0,0,'Données projet'!$E$12+1,1))-AVERAGE(OFFSET($H$3,0,0,'Données projet'!$E$12+1,1))</f>
        <v>542.70639622812973</v>
      </c>
      <c r="CE178" s="60">
        <f t="shared" si="148"/>
        <v>294.45557293177131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-2.0395418687257919E-13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329.68364686090933</v>
      </c>
      <c r="CZ178" s="60">
        <f t="shared" si="150"/>
        <v>302.54354650449721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-5.3205440053716299E-14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399.92909819003523</v>
      </c>
      <c r="DU178" s="60">
        <f t="shared" si="152"/>
        <v>163.7053537268381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360.49030729679129</v>
      </c>
      <c r="EP178" s="60">
        <f t="shared" si="154"/>
        <v>159.6134369231965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1.7053025658242404E-13</v>
      </c>
      <c r="FF178" s="18">
        <f>FE178*VLOOKUP('Données projet'!$B$16,Paramètres!$A$1:$I$89,3,0)*VLOOKUP('Données projet'!$B$16,Paramètres!$A$1:$I$89,5,0)</f>
        <v>1.4897523215040567E-13</v>
      </c>
      <c r="FG178" s="14">
        <f t="shared" si="182"/>
        <v>2.136562777003313E-12</v>
      </c>
      <c r="FH178" s="22">
        <f t="shared" si="183"/>
        <v>3.9806453659427267E-12</v>
      </c>
      <c r="FI178" s="60">
        <f t="shared" si="131"/>
        <v>293.33333333333729</v>
      </c>
      <c r="FJ178" s="60">
        <f ca="1">AVERAGE(OFFSET($FI$3,0,0,'Données projet'!$E$16+1,1))-AVERAGE(OFFSET($H$3,0,0,'Données projet'!$E$16+1,1))</f>
        <v>274.38315511766132</v>
      </c>
      <c r="FK178" s="60">
        <f t="shared" si="156"/>
        <v>255.96663040027175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-2.8421709430404007E-14</v>
      </c>
      <c r="GA178" s="18">
        <f>FZ178*VLOOKUP('Données projet'!$B$17,Paramètres!$A$1:$I$89,3,0)*VLOOKUP('Données projet'!$B$17,Paramètres!$A$1:$I$89,5,0)</f>
        <v>-2.7046098693972454E-14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302.15505558308411</v>
      </c>
      <c r="GF178" s="60">
        <f t="shared" si="158"/>
        <v>197.15142751137051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0">
        <f t="shared" si="109"/>
        <v>293.33333333333741</v>
      </c>
      <c r="S179" s="60">
        <f ca="1">AVERAGE(OFFSET($R$3,0,0,'Données projet'!$E$9+1,1))-AVERAGE(OFFSET($H$3,0,0,'Données projet'!$E$9+1,1))</f>
        <v>510.5342913385627</v>
      </c>
      <c r="T179" s="60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4.4337866711430253E-14</v>
      </c>
      <c r="AK179" s="14">
        <f t="shared" si="164"/>
        <v>7.3222115536967035E-13</v>
      </c>
      <c r="AL179" s="22">
        <f t="shared" si="165"/>
        <v>1.3525069634579169E-12</v>
      </c>
      <c r="AM179" s="60">
        <f t="shared" si="113"/>
        <v>293.33333333333468</v>
      </c>
      <c r="AN179" s="60">
        <f ca="1">AVERAGE(OFFSET($AM$3,0,0,'Données projet'!$E$10+1,1))-AVERAGE(OFFSET($H$3,0,0,'Données projet'!$E$10+1,1))</f>
        <v>289.19475369871481</v>
      </c>
      <c r="AO179" s="60">
        <f t="shared" si="144"/>
        <v>283.48738729114024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7.626113074366004E-14</v>
      </c>
      <c r="BF179" s="14">
        <f t="shared" si="167"/>
        <v>1.1823749172251317E-12</v>
      </c>
      <c r="BG179" s="22">
        <f t="shared" si="168"/>
        <v>2.1921244502123119E-12</v>
      </c>
      <c r="BH179" s="60">
        <f t="shared" si="116"/>
        <v>293.33333333333553</v>
      </c>
      <c r="BI179" s="60">
        <f ca="1">AVERAGE(OFFSET($BH$3,0,0,'Données projet'!$E$11+1,1))-AVERAGE(OFFSET($H$3,0,0,'Données projet'!$E$11+1,1))</f>
        <v>243.09463198616982</v>
      </c>
      <c r="BJ179" s="60">
        <f t="shared" si="146"/>
        <v>171.50445439470928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projet'!$B$12,Paramètres!$A$1:$I$89,3,0)*VLOOKUP('Données projet'!$B$12,Paramètres!$A$1:$I$89,5,0)</f>
        <v>1.6493686416652052E-13</v>
      </c>
      <c r="CA179" s="14">
        <f t="shared" si="170"/>
        <v>2.3376205369651282E-12</v>
      </c>
      <c r="CB179" s="22">
        <f t="shared" si="171"/>
        <v>4.3586208069709543E-12</v>
      </c>
      <c r="CC179" s="60">
        <f t="shared" si="119"/>
        <v>293.33333333333769</v>
      </c>
      <c r="CD179" s="60">
        <f ca="1">AVERAGE(OFFSET($CC$3,0,0,'Données projet'!$E$12+1,1))-AVERAGE(OFFSET($H$3,0,0,'Données projet'!$E$12+1,1))</f>
        <v>542.70639622812973</v>
      </c>
      <c r="CE179" s="60">
        <f t="shared" si="148"/>
        <v>294.45557293177131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-2.0395418687257919E-13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329.68364686090933</v>
      </c>
      <c r="CZ179" s="60">
        <f t="shared" si="150"/>
        <v>302.54354650449721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-5.3205440053716299E-14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399.92909819003523</v>
      </c>
      <c r="DU179" s="60">
        <f t="shared" si="152"/>
        <v>163.7053537268381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360.49030729679129</v>
      </c>
      <c r="EP179" s="60">
        <f t="shared" si="154"/>
        <v>159.6134369231965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1.7053025658242404E-13</v>
      </c>
      <c r="FF179" s="18">
        <f>FE179*VLOOKUP('Données projet'!$B$16,Paramètres!$A$1:$I$89,3,0)*VLOOKUP('Données projet'!$B$16,Paramètres!$A$1:$I$89,5,0)</f>
        <v>1.4897523215040567E-13</v>
      </c>
      <c r="FG179" s="14">
        <f t="shared" si="182"/>
        <v>2.136562777003313E-12</v>
      </c>
      <c r="FH179" s="22">
        <f t="shared" si="183"/>
        <v>3.9806453659427267E-12</v>
      </c>
      <c r="FI179" s="60">
        <f t="shared" si="131"/>
        <v>293.33333333333729</v>
      </c>
      <c r="FJ179" s="60">
        <f ca="1">AVERAGE(OFFSET($FI$3,0,0,'Données projet'!$E$16+1,1))-AVERAGE(OFFSET($H$3,0,0,'Données projet'!$E$16+1,1))</f>
        <v>274.38315511766132</v>
      </c>
      <c r="FK179" s="60">
        <f t="shared" si="156"/>
        <v>255.96663040027175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-2.8421709430404007E-14</v>
      </c>
      <c r="GA179" s="18">
        <f>FZ179*VLOOKUP('Données projet'!$B$17,Paramètres!$A$1:$I$89,3,0)*VLOOKUP('Données projet'!$B$17,Paramètres!$A$1:$I$89,5,0)</f>
        <v>-2.7046098693972454E-14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302.15505558308411</v>
      </c>
      <c r="GF179" s="60">
        <f t="shared" si="158"/>
        <v>197.15142751137051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0">
        <f t="shared" si="109"/>
        <v>293.33333333333741</v>
      </c>
      <c r="S180" s="60">
        <f ca="1">AVERAGE(OFFSET($R$3,0,0,'Données projet'!$E$9+1,1))-AVERAGE(OFFSET($H$3,0,0,'Données projet'!$E$9+1,1))</f>
        <v>510.5342913385627</v>
      </c>
      <c r="T180" s="60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4.4337866711430253E-14</v>
      </c>
      <c r="AK180" s="14">
        <f t="shared" si="164"/>
        <v>7.3222115536967035E-13</v>
      </c>
      <c r="AL180" s="22">
        <f t="shared" si="165"/>
        <v>1.3525069634579169E-12</v>
      </c>
      <c r="AM180" s="60">
        <f t="shared" si="113"/>
        <v>293.33333333333468</v>
      </c>
      <c r="AN180" s="60">
        <f ca="1">AVERAGE(OFFSET($AM$3,0,0,'Données projet'!$E$10+1,1))-AVERAGE(OFFSET($H$3,0,0,'Données projet'!$E$10+1,1))</f>
        <v>289.19475369871481</v>
      </c>
      <c r="AO180" s="60">
        <f t="shared" si="144"/>
        <v>283.48738729114024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7.626113074366004E-14</v>
      </c>
      <c r="BF180" s="14">
        <f t="shared" si="167"/>
        <v>1.1823749172251317E-12</v>
      </c>
      <c r="BG180" s="22">
        <f t="shared" si="168"/>
        <v>2.1921244502123119E-12</v>
      </c>
      <c r="BH180" s="60">
        <f t="shared" si="116"/>
        <v>293.33333333333553</v>
      </c>
      <c r="BI180" s="60">
        <f ca="1">AVERAGE(OFFSET($BH$3,0,0,'Données projet'!$E$11+1,1))-AVERAGE(OFFSET($H$3,0,0,'Données projet'!$E$11+1,1))</f>
        <v>243.09463198616982</v>
      </c>
      <c r="BJ180" s="60">
        <f t="shared" si="146"/>
        <v>171.50445439470928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projet'!$B$12,Paramètres!$A$1:$I$89,3,0)*VLOOKUP('Données projet'!$B$12,Paramètres!$A$1:$I$89,5,0)</f>
        <v>1.6493686416652052E-13</v>
      </c>
      <c r="CA180" s="14">
        <f t="shared" si="170"/>
        <v>2.3376205369651282E-12</v>
      </c>
      <c r="CB180" s="22">
        <f t="shared" si="171"/>
        <v>4.3586208069709543E-12</v>
      </c>
      <c r="CC180" s="60">
        <f t="shared" si="119"/>
        <v>293.33333333333769</v>
      </c>
      <c r="CD180" s="60">
        <f ca="1">AVERAGE(OFFSET($CC$3,0,0,'Données projet'!$E$12+1,1))-AVERAGE(OFFSET($H$3,0,0,'Données projet'!$E$12+1,1))</f>
        <v>542.70639622812973</v>
      </c>
      <c r="CE180" s="60">
        <f t="shared" si="148"/>
        <v>294.45557293177131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-2.0395418687257919E-13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329.68364686090933</v>
      </c>
      <c r="CZ180" s="60">
        <f t="shared" si="150"/>
        <v>302.54354650449721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-5.3205440053716299E-14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399.92909819003523</v>
      </c>
      <c r="DU180" s="60">
        <f t="shared" si="152"/>
        <v>163.7053537268381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360.49030729679129</v>
      </c>
      <c r="EP180" s="60">
        <f t="shared" si="154"/>
        <v>159.6134369231965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1.7053025658242404E-13</v>
      </c>
      <c r="FF180" s="18">
        <f>FE180*VLOOKUP('Données projet'!$B$16,Paramètres!$A$1:$I$89,3,0)*VLOOKUP('Données projet'!$B$16,Paramètres!$A$1:$I$89,5,0)</f>
        <v>1.4897523215040567E-13</v>
      </c>
      <c r="FG180" s="14">
        <f t="shared" si="182"/>
        <v>2.136562777003313E-12</v>
      </c>
      <c r="FH180" s="22">
        <f t="shared" si="183"/>
        <v>3.9806453659427267E-12</v>
      </c>
      <c r="FI180" s="60">
        <f t="shared" si="131"/>
        <v>293.33333333333729</v>
      </c>
      <c r="FJ180" s="60">
        <f ca="1">AVERAGE(OFFSET($FI$3,0,0,'Données projet'!$E$16+1,1))-AVERAGE(OFFSET($H$3,0,0,'Données projet'!$E$16+1,1))</f>
        <v>274.38315511766132</v>
      </c>
      <c r="FK180" s="60">
        <f t="shared" si="156"/>
        <v>255.96663040027175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-2.8421709430404007E-14</v>
      </c>
      <c r="GA180" s="18">
        <f>FZ180*VLOOKUP('Données projet'!$B$17,Paramètres!$A$1:$I$89,3,0)*VLOOKUP('Données projet'!$B$17,Paramètres!$A$1:$I$89,5,0)</f>
        <v>-2.7046098693972454E-14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302.15505558308411</v>
      </c>
      <c r="GF180" s="60">
        <f t="shared" si="158"/>
        <v>197.15142751137051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0">
        <f t="shared" si="109"/>
        <v>293.33333333333741</v>
      </c>
      <c r="S181" s="60">
        <f ca="1">AVERAGE(OFFSET($R$3,0,0,'Données projet'!$E$9+1,1))-AVERAGE(OFFSET($H$3,0,0,'Données projet'!$E$9+1,1))</f>
        <v>510.5342913385627</v>
      </c>
      <c r="T181" s="60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4.4337866711430253E-14</v>
      </c>
      <c r="AK181" s="14">
        <f t="shared" si="164"/>
        <v>7.3222115536967035E-13</v>
      </c>
      <c r="AL181" s="22">
        <f t="shared" si="165"/>
        <v>1.3525069634579169E-12</v>
      </c>
      <c r="AM181" s="60">
        <f t="shared" si="113"/>
        <v>293.33333333333468</v>
      </c>
      <c r="AN181" s="60">
        <f ca="1">AVERAGE(OFFSET($AM$3,0,0,'Données projet'!$E$10+1,1))-AVERAGE(OFFSET($H$3,0,0,'Données projet'!$E$10+1,1))</f>
        <v>289.19475369871481</v>
      </c>
      <c r="AO181" s="60">
        <f t="shared" si="144"/>
        <v>283.48738729114024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7.626113074366004E-14</v>
      </c>
      <c r="BF181" s="14">
        <f t="shared" si="167"/>
        <v>1.1823749172251317E-12</v>
      </c>
      <c r="BG181" s="22">
        <f t="shared" si="168"/>
        <v>2.1921244502123119E-12</v>
      </c>
      <c r="BH181" s="60">
        <f t="shared" si="116"/>
        <v>293.33333333333553</v>
      </c>
      <c r="BI181" s="60">
        <f ca="1">AVERAGE(OFFSET($BH$3,0,0,'Données projet'!$E$11+1,1))-AVERAGE(OFFSET($H$3,0,0,'Données projet'!$E$11+1,1))</f>
        <v>243.09463198616982</v>
      </c>
      <c r="BJ181" s="60">
        <f t="shared" si="146"/>
        <v>171.50445439470928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projet'!$B$12,Paramètres!$A$1:$I$89,3,0)*VLOOKUP('Données projet'!$B$12,Paramètres!$A$1:$I$89,5,0)</f>
        <v>1.6493686416652052E-13</v>
      </c>
      <c r="CA181" s="14">
        <f t="shared" si="170"/>
        <v>2.3376205369651282E-12</v>
      </c>
      <c r="CB181" s="22">
        <f t="shared" si="171"/>
        <v>4.3586208069709543E-12</v>
      </c>
      <c r="CC181" s="60">
        <f t="shared" si="119"/>
        <v>293.33333333333769</v>
      </c>
      <c r="CD181" s="60">
        <f ca="1">AVERAGE(OFFSET($CC$3,0,0,'Données projet'!$E$12+1,1))-AVERAGE(OFFSET($H$3,0,0,'Données projet'!$E$12+1,1))</f>
        <v>542.70639622812973</v>
      </c>
      <c r="CE181" s="60">
        <f t="shared" si="148"/>
        <v>294.45557293177131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-2.0395418687257919E-13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329.68364686090933</v>
      </c>
      <c r="CZ181" s="60">
        <f t="shared" si="150"/>
        <v>302.54354650449721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-5.3205440053716299E-14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399.92909819003523</v>
      </c>
      <c r="DU181" s="60">
        <f t="shared" si="152"/>
        <v>163.7053537268381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360.49030729679129</v>
      </c>
      <c r="EP181" s="60">
        <f t="shared" si="154"/>
        <v>159.6134369231965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1.7053025658242404E-13</v>
      </c>
      <c r="FF181" s="18">
        <f>FE181*VLOOKUP('Données projet'!$B$16,Paramètres!$A$1:$I$89,3,0)*VLOOKUP('Données projet'!$B$16,Paramètres!$A$1:$I$89,5,0)</f>
        <v>1.4897523215040567E-13</v>
      </c>
      <c r="FG181" s="14">
        <f t="shared" si="182"/>
        <v>2.136562777003313E-12</v>
      </c>
      <c r="FH181" s="22">
        <f t="shared" si="183"/>
        <v>3.9806453659427267E-12</v>
      </c>
      <c r="FI181" s="60">
        <f t="shared" si="131"/>
        <v>293.33333333333729</v>
      </c>
      <c r="FJ181" s="60">
        <f ca="1">AVERAGE(OFFSET($FI$3,0,0,'Données projet'!$E$16+1,1))-AVERAGE(OFFSET($H$3,0,0,'Données projet'!$E$16+1,1))</f>
        <v>274.38315511766132</v>
      </c>
      <c r="FK181" s="60">
        <f t="shared" si="156"/>
        <v>255.96663040027175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-2.8421709430404007E-14</v>
      </c>
      <c r="GA181" s="18">
        <f>FZ181*VLOOKUP('Données projet'!$B$17,Paramètres!$A$1:$I$89,3,0)*VLOOKUP('Données projet'!$B$17,Paramètres!$A$1:$I$89,5,0)</f>
        <v>-2.7046098693972454E-14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302.15505558308411</v>
      </c>
      <c r="GF181" s="60">
        <f t="shared" si="158"/>
        <v>197.15142751137051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0">
        <f t="shared" si="109"/>
        <v>293.33333333333741</v>
      </c>
      <c r="S182" s="60">
        <f ca="1">AVERAGE(OFFSET($R$3,0,0,'Données projet'!$E$9+1,1))-AVERAGE(OFFSET($H$3,0,0,'Données projet'!$E$9+1,1))</f>
        <v>510.5342913385627</v>
      </c>
      <c r="T182" s="60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4.4337866711430253E-14</v>
      </c>
      <c r="AK182" s="14">
        <f t="shared" si="164"/>
        <v>7.3222115536967035E-13</v>
      </c>
      <c r="AL182" s="22">
        <f t="shared" si="165"/>
        <v>1.3525069634579169E-12</v>
      </c>
      <c r="AM182" s="60">
        <f t="shared" si="113"/>
        <v>293.33333333333468</v>
      </c>
      <c r="AN182" s="60">
        <f ca="1">AVERAGE(OFFSET($AM$3,0,0,'Données projet'!$E$10+1,1))-AVERAGE(OFFSET($H$3,0,0,'Données projet'!$E$10+1,1))</f>
        <v>289.19475369871481</v>
      </c>
      <c r="AO182" s="60">
        <f t="shared" si="144"/>
        <v>283.48738729114024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7.626113074366004E-14</v>
      </c>
      <c r="BF182" s="14">
        <f t="shared" si="167"/>
        <v>1.1823749172251317E-12</v>
      </c>
      <c r="BG182" s="22">
        <f t="shared" si="168"/>
        <v>2.1921244502123119E-12</v>
      </c>
      <c r="BH182" s="60">
        <f t="shared" si="116"/>
        <v>293.33333333333553</v>
      </c>
      <c r="BI182" s="60">
        <f ca="1">AVERAGE(OFFSET($BH$3,0,0,'Données projet'!$E$11+1,1))-AVERAGE(OFFSET($H$3,0,0,'Données projet'!$E$11+1,1))</f>
        <v>243.09463198616982</v>
      </c>
      <c r="BJ182" s="60">
        <f t="shared" si="146"/>
        <v>171.50445439470928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projet'!$B$12,Paramètres!$A$1:$I$89,3,0)*VLOOKUP('Données projet'!$B$12,Paramètres!$A$1:$I$89,5,0)</f>
        <v>1.6493686416652052E-13</v>
      </c>
      <c r="CA182" s="14">
        <f t="shared" si="170"/>
        <v>2.3376205369651282E-12</v>
      </c>
      <c r="CB182" s="22">
        <f t="shared" si="171"/>
        <v>4.3586208069709543E-12</v>
      </c>
      <c r="CC182" s="60">
        <f t="shared" si="119"/>
        <v>293.33333333333769</v>
      </c>
      <c r="CD182" s="60">
        <f ca="1">AVERAGE(OFFSET($CC$3,0,0,'Données projet'!$E$12+1,1))-AVERAGE(OFFSET($H$3,0,0,'Données projet'!$E$12+1,1))</f>
        <v>542.70639622812973</v>
      </c>
      <c r="CE182" s="60">
        <f t="shared" si="148"/>
        <v>294.45557293177131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-2.0395418687257919E-13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329.68364686090933</v>
      </c>
      <c r="CZ182" s="60">
        <f t="shared" si="150"/>
        <v>302.54354650449721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-5.3205440053716299E-14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399.92909819003523</v>
      </c>
      <c r="DU182" s="60">
        <f t="shared" si="152"/>
        <v>163.7053537268381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360.49030729679129</v>
      </c>
      <c r="EP182" s="60">
        <f t="shared" si="154"/>
        <v>159.6134369231965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1.7053025658242404E-13</v>
      </c>
      <c r="FF182" s="18">
        <f>FE182*VLOOKUP('Données projet'!$B$16,Paramètres!$A$1:$I$89,3,0)*VLOOKUP('Données projet'!$B$16,Paramètres!$A$1:$I$89,5,0)</f>
        <v>1.4897523215040567E-13</v>
      </c>
      <c r="FG182" s="14">
        <f t="shared" si="182"/>
        <v>2.136562777003313E-12</v>
      </c>
      <c r="FH182" s="22">
        <f t="shared" si="183"/>
        <v>3.9806453659427267E-12</v>
      </c>
      <c r="FI182" s="60">
        <f t="shared" si="131"/>
        <v>293.33333333333729</v>
      </c>
      <c r="FJ182" s="60">
        <f ca="1">AVERAGE(OFFSET($FI$3,0,0,'Données projet'!$E$16+1,1))-AVERAGE(OFFSET($H$3,0,0,'Données projet'!$E$16+1,1))</f>
        <v>274.38315511766132</v>
      </c>
      <c r="FK182" s="60">
        <f t="shared" si="156"/>
        <v>255.96663040027175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-2.8421709430404007E-14</v>
      </c>
      <c r="GA182" s="18">
        <f>FZ182*VLOOKUP('Données projet'!$B$17,Paramètres!$A$1:$I$89,3,0)*VLOOKUP('Données projet'!$B$17,Paramètres!$A$1:$I$89,5,0)</f>
        <v>-2.7046098693972454E-14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302.15505558308411</v>
      </c>
      <c r="GF182" s="60">
        <f t="shared" si="158"/>
        <v>197.15142751137051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0">
        <f t="shared" si="109"/>
        <v>293.33333333333741</v>
      </c>
      <c r="S183" s="60">
        <f ca="1">AVERAGE(OFFSET($R$3,0,0,'Données projet'!$E$9+1,1))-AVERAGE(OFFSET($H$3,0,0,'Données projet'!$E$9+1,1))</f>
        <v>510.5342913385627</v>
      </c>
      <c r="T183" s="60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4.4337866711430253E-14</v>
      </c>
      <c r="AK183" s="14">
        <f t="shared" si="164"/>
        <v>7.3222115536967035E-13</v>
      </c>
      <c r="AL183" s="22">
        <f t="shared" si="165"/>
        <v>1.3525069634579169E-12</v>
      </c>
      <c r="AM183" s="60">
        <f t="shared" si="113"/>
        <v>293.33333333333468</v>
      </c>
      <c r="AN183" s="60">
        <f ca="1">AVERAGE(OFFSET($AM$3,0,0,'Données projet'!$E$10+1,1))-AVERAGE(OFFSET($H$3,0,0,'Données projet'!$E$10+1,1))</f>
        <v>289.19475369871481</v>
      </c>
      <c r="AO183" s="60">
        <f t="shared" si="144"/>
        <v>283.48738729114024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7.626113074366004E-14</v>
      </c>
      <c r="BF183" s="14">
        <f t="shared" si="167"/>
        <v>1.1823749172251317E-12</v>
      </c>
      <c r="BG183" s="22">
        <f t="shared" si="168"/>
        <v>2.1921244502123119E-12</v>
      </c>
      <c r="BH183" s="60">
        <f t="shared" si="116"/>
        <v>293.33333333333553</v>
      </c>
      <c r="BI183" s="60">
        <f ca="1">AVERAGE(OFFSET($BH$3,0,0,'Données projet'!$E$11+1,1))-AVERAGE(OFFSET($H$3,0,0,'Données projet'!$E$11+1,1))</f>
        <v>243.09463198616982</v>
      </c>
      <c r="BJ183" s="60">
        <f t="shared" si="146"/>
        <v>171.50445439470928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projet'!$B$12,Paramètres!$A$1:$I$89,3,0)*VLOOKUP('Données projet'!$B$12,Paramètres!$A$1:$I$89,5,0)</f>
        <v>1.6493686416652052E-13</v>
      </c>
      <c r="CA183" s="14">
        <f t="shared" si="170"/>
        <v>2.3376205369651282E-12</v>
      </c>
      <c r="CB183" s="22">
        <f t="shared" si="171"/>
        <v>4.3586208069709543E-12</v>
      </c>
      <c r="CC183" s="60">
        <f t="shared" si="119"/>
        <v>293.33333333333769</v>
      </c>
      <c r="CD183" s="60">
        <f ca="1">AVERAGE(OFFSET($CC$3,0,0,'Données projet'!$E$12+1,1))-AVERAGE(OFFSET($H$3,0,0,'Données projet'!$E$12+1,1))</f>
        <v>542.70639622812973</v>
      </c>
      <c r="CE183" s="60">
        <f t="shared" si="148"/>
        <v>294.45557293177131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-2.0395418687257919E-13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329.68364686090933</v>
      </c>
      <c r="CZ183" s="60">
        <f t="shared" si="150"/>
        <v>302.54354650449721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-5.3205440053716299E-14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399.92909819003523</v>
      </c>
      <c r="DU183" s="60">
        <f t="shared" si="152"/>
        <v>163.7053537268381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360.49030729679129</v>
      </c>
      <c r="EP183" s="60">
        <f t="shared" si="154"/>
        <v>159.6134369231965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1.7053025658242404E-13</v>
      </c>
      <c r="FF183" s="18">
        <f>FE183*VLOOKUP('Données projet'!$B$16,Paramètres!$A$1:$I$89,3,0)*VLOOKUP('Données projet'!$B$16,Paramètres!$A$1:$I$89,5,0)</f>
        <v>1.4897523215040567E-13</v>
      </c>
      <c r="FG183" s="14">
        <f t="shared" si="182"/>
        <v>2.136562777003313E-12</v>
      </c>
      <c r="FH183" s="22">
        <f t="shared" si="183"/>
        <v>3.9806453659427267E-12</v>
      </c>
      <c r="FI183" s="60">
        <f t="shared" si="131"/>
        <v>293.33333333333729</v>
      </c>
      <c r="FJ183" s="60">
        <f ca="1">AVERAGE(OFFSET($FI$3,0,0,'Données projet'!$E$16+1,1))-AVERAGE(OFFSET($H$3,0,0,'Données projet'!$E$16+1,1))</f>
        <v>274.38315511766132</v>
      </c>
      <c r="FK183" s="60">
        <f t="shared" si="156"/>
        <v>255.96663040027175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-2.8421709430404007E-14</v>
      </c>
      <c r="GA183" s="18">
        <f>FZ183*VLOOKUP('Données projet'!$B$17,Paramètres!$A$1:$I$89,3,0)*VLOOKUP('Données projet'!$B$17,Paramètres!$A$1:$I$89,5,0)</f>
        <v>-2.7046098693972454E-14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302.15505558308411</v>
      </c>
      <c r="GF183" s="60">
        <f t="shared" si="158"/>
        <v>197.15142751137051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0">
        <f t="shared" si="109"/>
        <v>293.33333333333741</v>
      </c>
      <c r="S184" s="60">
        <f ca="1">AVERAGE(OFFSET($R$3,0,0,'Données projet'!$E$9+1,1))-AVERAGE(OFFSET($H$3,0,0,'Données projet'!$E$9+1,1))</f>
        <v>510.5342913385627</v>
      </c>
      <c r="T184" s="60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4.4337866711430253E-14</v>
      </c>
      <c r="AK184" s="14">
        <f t="shared" si="164"/>
        <v>7.3222115536967035E-13</v>
      </c>
      <c r="AL184" s="22">
        <f t="shared" si="165"/>
        <v>1.3525069634579169E-12</v>
      </c>
      <c r="AM184" s="60">
        <f t="shared" si="113"/>
        <v>293.33333333333468</v>
      </c>
      <c r="AN184" s="60">
        <f ca="1">AVERAGE(OFFSET($AM$3,0,0,'Données projet'!$E$10+1,1))-AVERAGE(OFFSET($H$3,0,0,'Données projet'!$E$10+1,1))</f>
        <v>289.19475369871481</v>
      </c>
      <c r="AO184" s="60">
        <f t="shared" si="144"/>
        <v>283.48738729114024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7.626113074366004E-14</v>
      </c>
      <c r="BF184" s="14">
        <f t="shared" si="167"/>
        <v>1.1823749172251317E-12</v>
      </c>
      <c r="BG184" s="22">
        <f t="shared" si="168"/>
        <v>2.1921244502123119E-12</v>
      </c>
      <c r="BH184" s="60">
        <f t="shared" si="116"/>
        <v>293.33333333333553</v>
      </c>
      <c r="BI184" s="60">
        <f ca="1">AVERAGE(OFFSET($BH$3,0,0,'Données projet'!$E$11+1,1))-AVERAGE(OFFSET($H$3,0,0,'Données projet'!$E$11+1,1))</f>
        <v>243.09463198616982</v>
      </c>
      <c r="BJ184" s="60">
        <f t="shared" si="146"/>
        <v>171.50445439470928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projet'!$B$12,Paramètres!$A$1:$I$89,3,0)*VLOOKUP('Données projet'!$B$12,Paramètres!$A$1:$I$89,5,0)</f>
        <v>1.6493686416652052E-13</v>
      </c>
      <c r="CA184" s="14">
        <f t="shared" si="170"/>
        <v>2.3376205369651282E-12</v>
      </c>
      <c r="CB184" s="22">
        <f t="shared" si="171"/>
        <v>4.3586208069709543E-12</v>
      </c>
      <c r="CC184" s="60">
        <f t="shared" si="119"/>
        <v>293.33333333333769</v>
      </c>
      <c r="CD184" s="60">
        <f ca="1">AVERAGE(OFFSET($CC$3,0,0,'Données projet'!$E$12+1,1))-AVERAGE(OFFSET($H$3,0,0,'Données projet'!$E$12+1,1))</f>
        <v>542.70639622812973</v>
      </c>
      <c r="CE184" s="60">
        <f t="shared" si="148"/>
        <v>294.45557293177131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-2.0395418687257919E-13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329.68364686090933</v>
      </c>
      <c r="CZ184" s="60">
        <f t="shared" si="150"/>
        <v>302.54354650449721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-5.3205440053716299E-14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399.92909819003523</v>
      </c>
      <c r="DU184" s="60">
        <f t="shared" si="152"/>
        <v>163.7053537268381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360.49030729679129</v>
      </c>
      <c r="EP184" s="60">
        <f t="shared" si="154"/>
        <v>159.6134369231965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1.7053025658242404E-13</v>
      </c>
      <c r="FF184" s="18">
        <f>FE184*VLOOKUP('Données projet'!$B$16,Paramètres!$A$1:$I$89,3,0)*VLOOKUP('Données projet'!$B$16,Paramètres!$A$1:$I$89,5,0)</f>
        <v>1.4897523215040567E-13</v>
      </c>
      <c r="FG184" s="14">
        <f t="shared" si="182"/>
        <v>2.136562777003313E-12</v>
      </c>
      <c r="FH184" s="22">
        <f t="shared" si="183"/>
        <v>3.9806453659427267E-12</v>
      </c>
      <c r="FI184" s="60">
        <f t="shared" si="131"/>
        <v>293.33333333333729</v>
      </c>
      <c r="FJ184" s="60">
        <f ca="1">AVERAGE(OFFSET($FI$3,0,0,'Données projet'!$E$16+1,1))-AVERAGE(OFFSET($H$3,0,0,'Données projet'!$E$16+1,1))</f>
        <v>274.38315511766132</v>
      </c>
      <c r="FK184" s="60">
        <f t="shared" si="156"/>
        <v>255.96663040027175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-2.8421709430404007E-14</v>
      </c>
      <c r="GA184" s="18">
        <f>FZ184*VLOOKUP('Données projet'!$B$17,Paramètres!$A$1:$I$89,3,0)*VLOOKUP('Données projet'!$B$17,Paramètres!$A$1:$I$89,5,0)</f>
        <v>-2.7046098693972454E-14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302.15505558308411</v>
      </c>
      <c r="GF184" s="60">
        <f t="shared" si="158"/>
        <v>197.15142751137051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0">
        <f t="shared" si="109"/>
        <v>293.33333333333741</v>
      </c>
      <c r="S185" s="60">
        <f ca="1">AVERAGE(OFFSET($R$3,0,0,'Données projet'!$E$9+1,1))-AVERAGE(OFFSET($H$3,0,0,'Données projet'!$E$9+1,1))</f>
        <v>510.5342913385627</v>
      </c>
      <c r="T185" s="60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4.4337866711430253E-14</v>
      </c>
      <c r="AK185" s="14">
        <f t="shared" si="164"/>
        <v>7.3222115536967035E-13</v>
      </c>
      <c r="AL185" s="22">
        <f t="shared" si="165"/>
        <v>1.3525069634579169E-12</v>
      </c>
      <c r="AM185" s="60">
        <f t="shared" si="113"/>
        <v>293.33333333333468</v>
      </c>
      <c r="AN185" s="60">
        <f ca="1">AVERAGE(OFFSET($AM$3,0,0,'Données projet'!$E$10+1,1))-AVERAGE(OFFSET($H$3,0,0,'Données projet'!$E$10+1,1))</f>
        <v>289.19475369871481</v>
      </c>
      <c r="AO185" s="60">
        <f t="shared" si="144"/>
        <v>283.48738729114024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7.626113074366004E-14</v>
      </c>
      <c r="BF185" s="14">
        <f t="shared" si="167"/>
        <v>1.1823749172251317E-12</v>
      </c>
      <c r="BG185" s="22">
        <f t="shared" si="168"/>
        <v>2.1921244502123119E-12</v>
      </c>
      <c r="BH185" s="60">
        <f t="shared" si="116"/>
        <v>293.33333333333553</v>
      </c>
      <c r="BI185" s="60">
        <f ca="1">AVERAGE(OFFSET($BH$3,0,0,'Données projet'!$E$11+1,1))-AVERAGE(OFFSET($H$3,0,0,'Données projet'!$E$11+1,1))</f>
        <v>243.09463198616982</v>
      </c>
      <c r="BJ185" s="60">
        <f t="shared" si="146"/>
        <v>171.50445439470928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projet'!$B$12,Paramètres!$A$1:$I$89,3,0)*VLOOKUP('Données projet'!$B$12,Paramètres!$A$1:$I$89,5,0)</f>
        <v>1.6493686416652052E-13</v>
      </c>
      <c r="CA185" s="14">
        <f t="shared" si="170"/>
        <v>2.3376205369651282E-12</v>
      </c>
      <c r="CB185" s="22">
        <f t="shared" si="171"/>
        <v>4.3586208069709543E-12</v>
      </c>
      <c r="CC185" s="60">
        <f t="shared" si="119"/>
        <v>293.33333333333769</v>
      </c>
      <c r="CD185" s="60">
        <f ca="1">AVERAGE(OFFSET($CC$3,0,0,'Données projet'!$E$12+1,1))-AVERAGE(OFFSET($H$3,0,0,'Données projet'!$E$12+1,1))</f>
        <v>542.70639622812973</v>
      </c>
      <c r="CE185" s="60">
        <f t="shared" si="148"/>
        <v>294.45557293177131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-2.0395418687257919E-13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329.68364686090933</v>
      </c>
      <c r="CZ185" s="60">
        <f t="shared" si="150"/>
        <v>302.54354650449721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-5.3205440053716299E-14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399.92909819003523</v>
      </c>
      <c r="DU185" s="60">
        <f t="shared" si="152"/>
        <v>163.7053537268381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360.49030729679129</v>
      </c>
      <c r="EP185" s="60">
        <f t="shared" si="154"/>
        <v>159.6134369231965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1.7053025658242404E-13</v>
      </c>
      <c r="FF185" s="18">
        <f>FE185*VLOOKUP('Données projet'!$B$16,Paramètres!$A$1:$I$89,3,0)*VLOOKUP('Données projet'!$B$16,Paramètres!$A$1:$I$89,5,0)</f>
        <v>1.4897523215040567E-13</v>
      </c>
      <c r="FG185" s="14">
        <f t="shared" si="182"/>
        <v>2.136562777003313E-12</v>
      </c>
      <c r="FH185" s="22">
        <f t="shared" si="183"/>
        <v>3.9806453659427267E-12</v>
      </c>
      <c r="FI185" s="60">
        <f t="shared" si="131"/>
        <v>293.33333333333729</v>
      </c>
      <c r="FJ185" s="60">
        <f ca="1">AVERAGE(OFFSET($FI$3,0,0,'Données projet'!$E$16+1,1))-AVERAGE(OFFSET($H$3,0,0,'Données projet'!$E$16+1,1))</f>
        <v>274.38315511766132</v>
      </c>
      <c r="FK185" s="60">
        <f t="shared" si="156"/>
        <v>255.96663040027175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-2.8421709430404007E-14</v>
      </c>
      <c r="GA185" s="18">
        <f>FZ185*VLOOKUP('Données projet'!$B$17,Paramètres!$A$1:$I$89,3,0)*VLOOKUP('Données projet'!$B$17,Paramètres!$A$1:$I$89,5,0)</f>
        <v>-2.7046098693972454E-14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302.15505558308411</v>
      </c>
      <c r="GF185" s="60">
        <f t="shared" si="158"/>
        <v>197.15142751137051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0">
        <f t="shared" si="109"/>
        <v>293.33333333333741</v>
      </c>
      <c r="S186" s="60">
        <f ca="1">AVERAGE(OFFSET($R$3,0,0,'Données projet'!$E$9+1,1))-AVERAGE(OFFSET($H$3,0,0,'Données projet'!$E$9+1,1))</f>
        <v>510.5342913385627</v>
      </c>
      <c r="T186" s="60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4.4337866711430253E-14</v>
      </c>
      <c r="AK186" s="14">
        <f t="shared" si="164"/>
        <v>7.3222115536967035E-13</v>
      </c>
      <c r="AL186" s="22">
        <f t="shared" si="165"/>
        <v>1.3525069634579169E-12</v>
      </c>
      <c r="AM186" s="60">
        <f t="shared" si="113"/>
        <v>293.33333333333468</v>
      </c>
      <c r="AN186" s="60">
        <f ca="1">AVERAGE(OFFSET($AM$3,0,0,'Données projet'!$E$10+1,1))-AVERAGE(OFFSET($H$3,0,0,'Données projet'!$E$10+1,1))</f>
        <v>289.19475369871481</v>
      </c>
      <c r="AO186" s="60">
        <f t="shared" si="144"/>
        <v>283.48738729114024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7.626113074366004E-14</v>
      </c>
      <c r="BF186" s="14">
        <f t="shared" si="167"/>
        <v>1.1823749172251317E-12</v>
      </c>
      <c r="BG186" s="22">
        <f t="shared" si="168"/>
        <v>2.1921244502123119E-12</v>
      </c>
      <c r="BH186" s="60">
        <f t="shared" si="116"/>
        <v>293.33333333333553</v>
      </c>
      <c r="BI186" s="60">
        <f ca="1">AVERAGE(OFFSET($BH$3,0,0,'Données projet'!$E$11+1,1))-AVERAGE(OFFSET($H$3,0,0,'Données projet'!$E$11+1,1))</f>
        <v>243.09463198616982</v>
      </c>
      <c r="BJ186" s="60">
        <f t="shared" si="146"/>
        <v>171.50445439470928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projet'!$B$12,Paramètres!$A$1:$I$89,3,0)*VLOOKUP('Données projet'!$B$12,Paramètres!$A$1:$I$89,5,0)</f>
        <v>1.6493686416652052E-13</v>
      </c>
      <c r="CA186" s="14">
        <f t="shared" si="170"/>
        <v>2.3376205369651282E-12</v>
      </c>
      <c r="CB186" s="22">
        <f t="shared" si="171"/>
        <v>4.3586208069709543E-12</v>
      </c>
      <c r="CC186" s="60">
        <f t="shared" si="119"/>
        <v>293.33333333333769</v>
      </c>
      <c r="CD186" s="60">
        <f ca="1">AVERAGE(OFFSET($CC$3,0,0,'Données projet'!$E$12+1,1))-AVERAGE(OFFSET($H$3,0,0,'Données projet'!$E$12+1,1))</f>
        <v>542.70639622812973</v>
      </c>
      <c r="CE186" s="60">
        <f t="shared" si="148"/>
        <v>294.45557293177131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-2.0395418687257919E-13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329.68364686090933</v>
      </c>
      <c r="CZ186" s="60">
        <f t="shared" si="150"/>
        <v>302.54354650449721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-5.3205440053716299E-14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399.92909819003523</v>
      </c>
      <c r="DU186" s="60">
        <f t="shared" si="152"/>
        <v>163.7053537268381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360.49030729679129</v>
      </c>
      <c r="EP186" s="60">
        <f t="shared" si="154"/>
        <v>159.6134369231965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1.7053025658242404E-13</v>
      </c>
      <c r="FF186" s="18">
        <f>FE186*VLOOKUP('Données projet'!$B$16,Paramètres!$A$1:$I$89,3,0)*VLOOKUP('Données projet'!$B$16,Paramètres!$A$1:$I$89,5,0)</f>
        <v>1.4897523215040567E-13</v>
      </c>
      <c r="FG186" s="14">
        <f t="shared" si="182"/>
        <v>2.136562777003313E-12</v>
      </c>
      <c r="FH186" s="22">
        <f t="shared" si="183"/>
        <v>3.9806453659427267E-12</v>
      </c>
      <c r="FI186" s="60">
        <f t="shared" si="131"/>
        <v>293.33333333333729</v>
      </c>
      <c r="FJ186" s="60">
        <f ca="1">AVERAGE(OFFSET($FI$3,0,0,'Données projet'!$E$16+1,1))-AVERAGE(OFFSET($H$3,0,0,'Données projet'!$E$16+1,1))</f>
        <v>274.38315511766132</v>
      </c>
      <c r="FK186" s="60">
        <f t="shared" si="156"/>
        <v>255.96663040027175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-2.8421709430404007E-14</v>
      </c>
      <c r="GA186" s="18">
        <f>FZ186*VLOOKUP('Données projet'!$B$17,Paramètres!$A$1:$I$89,3,0)*VLOOKUP('Données projet'!$B$17,Paramètres!$A$1:$I$89,5,0)</f>
        <v>-2.7046098693972454E-14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302.15505558308411</v>
      </c>
      <c r="GF186" s="60">
        <f t="shared" si="158"/>
        <v>197.15142751137051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0">
        <f t="shared" si="109"/>
        <v>293.33333333333741</v>
      </c>
      <c r="S187" s="60">
        <f ca="1">AVERAGE(OFFSET($R$3,0,0,'Données projet'!$E$9+1,1))-AVERAGE(OFFSET($H$3,0,0,'Données projet'!$E$9+1,1))</f>
        <v>510.5342913385627</v>
      </c>
      <c r="T187" s="60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4.4337866711430253E-14</v>
      </c>
      <c r="AK187" s="14">
        <f t="shared" si="164"/>
        <v>7.3222115536967035E-13</v>
      </c>
      <c r="AL187" s="22">
        <f t="shared" si="165"/>
        <v>1.3525069634579169E-12</v>
      </c>
      <c r="AM187" s="60">
        <f t="shared" si="113"/>
        <v>293.33333333333468</v>
      </c>
      <c r="AN187" s="60">
        <f ca="1">AVERAGE(OFFSET($AM$3,0,0,'Données projet'!$E$10+1,1))-AVERAGE(OFFSET($H$3,0,0,'Données projet'!$E$10+1,1))</f>
        <v>289.19475369871481</v>
      </c>
      <c r="AO187" s="60">
        <f t="shared" si="144"/>
        <v>283.48738729114024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7.626113074366004E-14</v>
      </c>
      <c r="BF187" s="14">
        <f t="shared" si="167"/>
        <v>1.1823749172251317E-12</v>
      </c>
      <c r="BG187" s="22">
        <f t="shared" si="168"/>
        <v>2.1921244502123119E-12</v>
      </c>
      <c r="BH187" s="60">
        <f t="shared" si="116"/>
        <v>293.33333333333553</v>
      </c>
      <c r="BI187" s="60">
        <f ca="1">AVERAGE(OFFSET($BH$3,0,0,'Données projet'!$E$11+1,1))-AVERAGE(OFFSET($H$3,0,0,'Données projet'!$E$11+1,1))</f>
        <v>243.09463198616982</v>
      </c>
      <c r="BJ187" s="60">
        <f t="shared" si="146"/>
        <v>171.50445439470928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projet'!$B$12,Paramètres!$A$1:$I$89,3,0)*VLOOKUP('Données projet'!$B$12,Paramètres!$A$1:$I$89,5,0)</f>
        <v>1.6493686416652052E-13</v>
      </c>
      <c r="CA187" s="14">
        <f t="shared" si="170"/>
        <v>2.3376205369651282E-12</v>
      </c>
      <c r="CB187" s="22">
        <f t="shared" si="171"/>
        <v>4.3586208069709543E-12</v>
      </c>
      <c r="CC187" s="60">
        <f t="shared" si="119"/>
        <v>293.33333333333769</v>
      </c>
      <c r="CD187" s="60">
        <f ca="1">AVERAGE(OFFSET($CC$3,0,0,'Données projet'!$E$12+1,1))-AVERAGE(OFFSET($H$3,0,0,'Données projet'!$E$12+1,1))</f>
        <v>542.70639622812973</v>
      </c>
      <c r="CE187" s="60">
        <f t="shared" si="148"/>
        <v>294.45557293177131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-2.0395418687257919E-13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329.68364686090933</v>
      </c>
      <c r="CZ187" s="60">
        <f t="shared" si="150"/>
        <v>302.54354650449721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-5.3205440053716299E-14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399.92909819003523</v>
      </c>
      <c r="DU187" s="60">
        <f t="shared" si="152"/>
        <v>163.7053537268381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360.49030729679129</v>
      </c>
      <c r="EP187" s="60">
        <f t="shared" si="154"/>
        <v>159.6134369231965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1.7053025658242404E-13</v>
      </c>
      <c r="FF187" s="18">
        <f>FE187*VLOOKUP('Données projet'!$B$16,Paramètres!$A$1:$I$89,3,0)*VLOOKUP('Données projet'!$B$16,Paramètres!$A$1:$I$89,5,0)</f>
        <v>1.4897523215040567E-13</v>
      </c>
      <c r="FG187" s="14">
        <f t="shared" si="182"/>
        <v>2.136562777003313E-12</v>
      </c>
      <c r="FH187" s="22">
        <f t="shared" si="183"/>
        <v>3.9806453659427267E-12</v>
      </c>
      <c r="FI187" s="60">
        <f t="shared" si="131"/>
        <v>293.33333333333729</v>
      </c>
      <c r="FJ187" s="60">
        <f ca="1">AVERAGE(OFFSET($FI$3,0,0,'Données projet'!$E$16+1,1))-AVERAGE(OFFSET($H$3,0,0,'Données projet'!$E$16+1,1))</f>
        <v>274.38315511766132</v>
      </c>
      <c r="FK187" s="60">
        <f t="shared" si="156"/>
        <v>255.96663040027175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-2.8421709430404007E-14</v>
      </c>
      <c r="GA187" s="18">
        <f>FZ187*VLOOKUP('Données projet'!$B$17,Paramètres!$A$1:$I$89,3,0)*VLOOKUP('Données projet'!$B$17,Paramètres!$A$1:$I$89,5,0)</f>
        <v>-2.7046098693972454E-14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302.15505558308411</v>
      </c>
      <c r="GF187" s="60">
        <f t="shared" si="158"/>
        <v>197.15142751137051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0">
        <f t="shared" si="109"/>
        <v>293.33333333333741</v>
      </c>
      <c r="S188" s="60">
        <f ca="1">AVERAGE(OFFSET($R$3,0,0,'Données projet'!$E$9+1,1))-AVERAGE(OFFSET($H$3,0,0,'Données projet'!$E$9+1,1))</f>
        <v>510.5342913385627</v>
      </c>
      <c r="T188" s="60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4.4337866711430253E-14</v>
      </c>
      <c r="AK188" s="14">
        <f t="shared" si="164"/>
        <v>7.3222115536967035E-13</v>
      </c>
      <c r="AL188" s="22">
        <f t="shared" si="165"/>
        <v>1.3525069634579169E-12</v>
      </c>
      <c r="AM188" s="60">
        <f t="shared" si="113"/>
        <v>293.33333333333468</v>
      </c>
      <c r="AN188" s="60">
        <f ca="1">AVERAGE(OFFSET($AM$3,0,0,'Données projet'!$E$10+1,1))-AVERAGE(OFFSET($H$3,0,0,'Données projet'!$E$10+1,1))</f>
        <v>289.19475369871481</v>
      </c>
      <c r="AO188" s="60">
        <f t="shared" si="144"/>
        <v>283.48738729114024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7.626113074366004E-14</v>
      </c>
      <c r="BF188" s="14">
        <f t="shared" si="167"/>
        <v>1.1823749172251317E-12</v>
      </c>
      <c r="BG188" s="22">
        <f t="shared" si="168"/>
        <v>2.1921244502123119E-12</v>
      </c>
      <c r="BH188" s="60">
        <f t="shared" si="116"/>
        <v>293.33333333333553</v>
      </c>
      <c r="BI188" s="60">
        <f ca="1">AVERAGE(OFFSET($BH$3,0,0,'Données projet'!$E$11+1,1))-AVERAGE(OFFSET($H$3,0,0,'Données projet'!$E$11+1,1))</f>
        <v>243.09463198616982</v>
      </c>
      <c r="BJ188" s="60">
        <f t="shared" si="146"/>
        <v>171.50445439470928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projet'!$B$12,Paramètres!$A$1:$I$89,3,0)*VLOOKUP('Données projet'!$B$12,Paramètres!$A$1:$I$89,5,0)</f>
        <v>1.6493686416652052E-13</v>
      </c>
      <c r="CA188" s="14">
        <f t="shared" si="170"/>
        <v>2.3376205369651282E-12</v>
      </c>
      <c r="CB188" s="22">
        <f t="shared" si="171"/>
        <v>4.3586208069709543E-12</v>
      </c>
      <c r="CC188" s="60">
        <f t="shared" si="119"/>
        <v>293.33333333333769</v>
      </c>
      <c r="CD188" s="60">
        <f ca="1">AVERAGE(OFFSET($CC$3,0,0,'Données projet'!$E$12+1,1))-AVERAGE(OFFSET($H$3,0,0,'Données projet'!$E$12+1,1))</f>
        <v>542.70639622812973</v>
      </c>
      <c r="CE188" s="60">
        <f t="shared" si="148"/>
        <v>294.45557293177131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-2.0395418687257919E-13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329.68364686090933</v>
      </c>
      <c r="CZ188" s="60">
        <f t="shared" si="150"/>
        <v>302.54354650449721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-5.3205440053716299E-14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399.92909819003523</v>
      </c>
      <c r="DU188" s="60">
        <f t="shared" si="152"/>
        <v>163.7053537268381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360.49030729679129</v>
      </c>
      <c r="EP188" s="60">
        <f t="shared" si="154"/>
        <v>159.6134369231965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1.7053025658242404E-13</v>
      </c>
      <c r="FF188" s="18">
        <f>FE188*VLOOKUP('Données projet'!$B$16,Paramètres!$A$1:$I$89,3,0)*VLOOKUP('Données projet'!$B$16,Paramètres!$A$1:$I$89,5,0)</f>
        <v>1.4897523215040567E-13</v>
      </c>
      <c r="FG188" s="14">
        <f t="shared" si="182"/>
        <v>2.136562777003313E-12</v>
      </c>
      <c r="FH188" s="22">
        <f t="shared" si="183"/>
        <v>3.9806453659427267E-12</v>
      </c>
      <c r="FI188" s="60">
        <f t="shared" si="131"/>
        <v>293.33333333333729</v>
      </c>
      <c r="FJ188" s="60">
        <f ca="1">AVERAGE(OFFSET($FI$3,0,0,'Données projet'!$E$16+1,1))-AVERAGE(OFFSET($H$3,0,0,'Données projet'!$E$16+1,1))</f>
        <v>274.38315511766132</v>
      </c>
      <c r="FK188" s="60">
        <f t="shared" si="156"/>
        <v>255.96663040027175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-2.8421709430404007E-14</v>
      </c>
      <c r="GA188" s="18">
        <f>FZ188*VLOOKUP('Données projet'!$B$17,Paramètres!$A$1:$I$89,3,0)*VLOOKUP('Données projet'!$B$17,Paramètres!$A$1:$I$89,5,0)</f>
        <v>-2.7046098693972454E-14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302.15505558308411</v>
      </c>
      <c r="GF188" s="60">
        <f t="shared" si="158"/>
        <v>197.15142751137051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0">
        <f t="shared" si="109"/>
        <v>293.33333333333741</v>
      </c>
      <c r="S189" s="60">
        <f ca="1">AVERAGE(OFFSET($R$3,0,0,'Données projet'!$E$9+1,1))-AVERAGE(OFFSET($H$3,0,0,'Données projet'!$E$9+1,1))</f>
        <v>510.5342913385627</v>
      </c>
      <c r="T189" s="60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4.4337866711430253E-14</v>
      </c>
      <c r="AK189" s="14">
        <f t="shared" si="164"/>
        <v>7.3222115536967035E-13</v>
      </c>
      <c r="AL189" s="22">
        <f t="shared" si="165"/>
        <v>1.3525069634579169E-12</v>
      </c>
      <c r="AM189" s="60">
        <f t="shared" si="113"/>
        <v>293.33333333333468</v>
      </c>
      <c r="AN189" s="60">
        <f ca="1">AVERAGE(OFFSET($AM$3,0,0,'Données projet'!$E$10+1,1))-AVERAGE(OFFSET($H$3,0,0,'Données projet'!$E$10+1,1))</f>
        <v>289.19475369871481</v>
      </c>
      <c r="AO189" s="60">
        <f t="shared" si="144"/>
        <v>283.48738729114024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7.626113074366004E-14</v>
      </c>
      <c r="BF189" s="14">
        <f t="shared" si="167"/>
        <v>1.1823749172251317E-12</v>
      </c>
      <c r="BG189" s="22">
        <f t="shared" si="168"/>
        <v>2.1921244502123119E-12</v>
      </c>
      <c r="BH189" s="60">
        <f t="shared" si="116"/>
        <v>293.33333333333553</v>
      </c>
      <c r="BI189" s="60">
        <f ca="1">AVERAGE(OFFSET($BH$3,0,0,'Données projet'!$E$11+1,1))-AVERAGE(OFFSET($H$3,0,0,'Données projet'!$E$11+1,1))</f>
        <v>243.09463198616982</v>
      </c>
      <c r="BJ189" s="60">
        <f t="shared" si="146"/>
        <v>171.50445439470928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projet'!$B$12,Paramètres!$A$1:$I$89,3,0)*VLOOKUP('Données projet'!$B$12,Paramètres!$A$1:$I$89,5,0)</f>
        <v>1.6493686416652052E-13</v>
      </c>
      <c r="CA189" s="14">
        <f t="shared" si="170"/>
        <v>2.3376205369651282E-12</v>
      </c>
      <c r="CB189" s="22">
        <f t="shared" si="171"/>
        <v>4.3586208069709543E-12</v>
      </c>
      <c r="CC189" s="60">
        <f t="shared" si="119"/>
        <v>293.33333333333769</v>
      </c>
      <c r="CD189" s="60">
        <f ca="1">AVERAGE(OFFSET($CC$3,0,0,'Données projet'!$E$12+1,1))-AVERAGE(OFFSET($H$3,0,0,'Données projet'!$E$12+1,1))</f>
        <v>542.70639622812973</v>
      </c>
      <c r="CE189" s="60">
        <f t="shared" si="148"/>
        <v>294.45557293177131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-2.0395418687257919E-13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329.68364686090933</v>
      </c>
      <c r="CZ189" s="60">
        <f t="shared" si="150"/>
        <v>302.54354650449721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-5.3205440053716299E-14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399.92909819003523</v>
      </c>
      <c r="DU189" s="60">
        <f t="shared" si="152"/>
        <v>163.7053537268381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360.49030729679129</v>
      </c>
      <c r="EP189" s="60">
        <f t="shared" si="154"/>
        <v>159.6134369231965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1.7053025658242404E-13</v>
      </c>
      <c r="FF189" s="18">
        <f>FE189*VLOOKUP('Données projet'!$B$16,Paramètres!$A$1:$I$89,3,0)*VLOOKUP('Données projet'!$B$16,Paramètres!$A$1:$I$89,5,0)</f>
        <v>1.4897523215040567E-13</v>
      </c>
      <c r="FG189" s="14">
        <f t="shared" si="182"/>
        <v>2.136562777003313E-12</v>
      </c>
      <c r="FH189" s="22">
        <f t="shared" si="183"/>
        <v>3.9806453659427267E-12</v>
      </c>
      <c r="FI189" s="60">
        <f t="shared" si="131"/>
        <v>293.33333333333729</v>
      </c>
      <c r="FJ189" s="60">
        <f ca="1">AVERAGE(OFFSET($FI$3,0,0,'Données projet'!$E$16+1,1))-AVERAGE(OFFSET($H$3,0,0,'Données projet'!$E$16+1,1))</f>
        <v>274.38315511766132</v>
      </c>
      <c r="FK189" s="60">
        <f t="shared" si="156"/>
        <v>255.96663040027175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-2.8421709430404007E-14</v>
      </c>
      <c r="GA189" s="18">
        <f>FZ189*VLOOKUP('Données projet'!$B$17,Paramètres!$A$1:$I$89,3,0)*VLOOKUP('Données projet'!$B$17,Paramètres!$A$1:$I$89,5,0)</f>
        <v>-2.7046098693972454E-14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302.15505558308411</v>
      </c>
      <c r="GF189" s="60">
        <f t="shared" si="158"/>
        <v>197.15142751137051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0">
        <f t="shared" si="109"/>
        <v>293.33333333333741</v>
      </c>
      <c r="S190" s="60">
        <f ca="1">AVERAGE(OFFSET($R$3,0,0,'Données projet'!$E$9+1,1))-AVERAGE(OFFSET($H$3,0,0,'Données projet'!$E$9+1,1))</f>
        <v>510.5342913385627</v>
      </c>
      <c r="T190" s="60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4.4337866711430253E-14</v>
      </c>
      <c r="AK190" s="14">
        <f t="shared" si="164"/>
        <v>7.3222115536967035E-13</v>
      </c>
      <c r="AL190" s="22">
        <f t="shared" si="165"/>
        <v>1.3525069634579169E-12</v>
      </c>
      <c r="AM190" s="60">
        <f t="shared" si="113"/>
        <v>293.33333333333468</v>
      </c>
      <c r="AN190" s="60">
        <f ca="1">AVERAGE(OFFSET($AM$3,0,0,'Données projet'!$E$10+1,1))-AVERAGE(OFFSET($H$3,0,0,'Données projet'!$E$10+1,1))</f>
        <v>289.19475369871481</v>
      </c>
      <c r="AO190" s="60">
        <f t="shared" si="144"/>
        <v>283.48738729114024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7.626113074366004E-14</v>
      </c>
      <c r="BF190" s="14">
        <f t="shared" si="167"/>
        <v>1.1823749172251317E-12</v>
      </c>
      <c r="BG190" s="22">
        <f t="shared" si="168"/>
        <v>2.1921244502123119E-12</v>
      </c>
      <c r="BH190" s="60">
        <f t="shared" si="116"/>
        <v>293.33333333333553</v>
      </c>
      <c r="BI190" s="60">
        <f ca="1">AVERAGE(OFFSET($BH$3,0,0,'Données projet'!$E$11+1,1))-AVERAGE(OFFSET($H$3,0,0,'Données projet'!$E$11+1,1))</f>
        <v>243.09463198616982</v>
      </c>
      <c r="BJ190" s="60">
        <f t="shared" si="146"/>
        <v>171.50445439470928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projet'!$B$12,Paramètres!$A$1:$I$89,3,0)*VLOOKUP('Données projet'!$B$12,Paramètres!$A$1:$I$89,5,0)</f>
        <v>1.6493686416652052E-13</v>
      </c>
      <c r="CA190" s="14">
        <f t="shared" si="170"/>
        <v>2.3376205369651282E-12</v>
      </c>
      <c r="CB190" s="22">
        <f t="shared" si="171"/>
        <v>4.3586208069709543E-12</v>
      </c>
      <c r="CC190" s="60">
        <f t="shared" si="119"/>
        <v>293.33333333333769</v>
      </c>
      <c r="CD190" s="60">
        <f ca="1">AVERAGE(OFFSET($CC$3,0,0,'Données projet'!$E$12+1,1))-AVERAGE(OFFSET($H$3,0,0,'Données projet'!$E$12+1,1))</f>
        <v>542.70639622812973</v>
      </c>
      <c r="CE190" s="60">
        <f t="shared" si="148"/>
        <v>294.45557293177131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-2.0395418687257919E-13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329.68364686090933</v>
      </c>
      <c r="CZ190" s="60">
        <f t="shared" si="150"/>
        <v>302.54354650449721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-5.3205440053716299E-14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399.92909819003523</v>
      </c>
      <c r="DU190" s="60">
        <f t="shared" si="152"/>
        <v>163.7053537268381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360.49030729679129</v>
      </c>
      <c r="EP190" s="60">
        <f t="shared" si="154"/>
        <v>159.6134369231965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1.7053025658242404E-13</v>
      </c>
      <c r="FF190" s="18">
        <f>FE190*VLOOKUP('Données projet'!$B$16,Paramètres!$A$1:$I$89,3,0)*VLOOKUP('Données projet'!$B$16,Paramètres!$A$1:$I$89,5,0)</f>
        <v>1.4897523215040567E-13</v>
      </c>
      <c r="FG190" s="14">
        <f t="shared" si="182"/>
        <v>2.136562777003313E-12</v>
      </c>
      <c r="FH190" s="22">
        <f t="shared" si="183"/>
        <v>3.9806453659427267E-12</v>
      </c>
      <c r="FI190" s="60">
        <f t="shared" si="131"/>
        <v>293.33333333333729</v>
      </c>
      <c r="FJ190" s="60">
        <f ca="1">AVERAGE(OFFSET($FI$3,0,0,'Données projet'!$E$16+1,1))-AVERAGE(OFFSET($H$3,0,0,'Données projet'!$E$16+1,1))</f>
        <v>274.38315511766132</v>
      </c>
      <c r="FK190" s="60">
        <f t="shared" si="156"/>
        <v>255.96663040027175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-2.8421709430404007E-14</v>
      </c>
      <c r="GA190" s="18">
        <f>FZ190*VLOOKUP('Données projet'!$B$17,Paramètres!$A$1:$I$89,3,0)*VLOOKUP('Données projet'!$B$17,Paramètres!$A$1:$I$89,5,0)</f>
        <v>-2.7046098693972454E-14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302.15505558308411</v>
      </c>
      <c r="GF190" s="60">
        <f t="shared" si="158"/>
        <v>197.15142751137051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0">
        <f t="shared" si="109"/>
        <v>293.33333333333741</v>
      </c>
      <c r="S191" s="60">
        <f ca="1">AVERAGE(OFFSET($R$3,0,0,'Données projet'!$E$9+1,1))-AVERAGE(OFFSET($H$3,0,0,'Données projet'!$E$9+1,1))</f>
        <v>510.5342913385627</v>
      </c>
      <c r="T191" s="60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4.4337866711430253E-14</v>
      </c>
      <c r="AK191" s="14">
        <f t="shared" si="164"/>
        <v>7.3222115536967035E-13</v>
      </c>
      <c r="AL191" s="22">
        <f t="shared" si="165"/>
        <v>1.3525069634579169E-12</v>
      </c>
      <c r="AM191" s="60">
        <f t="shared" si="113"/>
        <v>293.33333333333468</v>
      </c>
      <c r="AN191" s="60">
        <f ca="1">AVERAGE(OFFSET($AM$3,0,0,'Données projet'!$E$10+1,1))-AVERAGE(OFFSET($H$3,0,0,'Données projet'!$E$10+1,1))</f>
        <v>289.19475369871481</v>
      </c>
      <c r="AO191" s="60">
        <f t="shared" si="144"/>
        <v>283.48738729114024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7.626113074366004E-14</v>
      </c>
      <c r="BF191" s="14">
        <f t="shared" si="167"/>
        <v>1.1823749172251317E-12</v>
      </c>
      <c r="BG191" s="22">
        <f t="shared" si="168"/>
        <v>2.1921244502123119E-12</v>
      </c>
      <c r="BH191" s="60">
        <f t="shared" si="116"/>
        <v>293.33333333333553</v>
      </c>
      <c r="BI191" s="60">
        <f ca="1">AVERAGE(OFFSET($BH$3,0,0,'Données projet'!$E$11+1,1))-AVERAGE(OFFSET($H$3,0,0,'Données projet'!$E$11+1,1))</f>
        <v>243.09463198616982</v>
      </c>
      <c r="BJ191" s="60">
        <f t="shared" si="146"/>
        <v>171.50445439470928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projet'!$B$12,Paramètres!$A$1:$I$89,3,0)*VLOOKUP('Données projet'!$B$12,Paramètres!$A$1:$I$89,5,0)</f>
        <v>1.6493686416652052E-13</v>
      </c>
      <c r="CA191" s="14">
        <f t="shared" si="170"/>
        <v>2.3376205369651282E-12</v>
      </c>
      <c r="CB191" s="22">
        <f t="shared" si="171"/>
        <v>4.3586208069709543E-12</v>
      </c>
      <c r="CC191" s="60">
        <f t="shared" si="119"/>
        <v>293.33333333333769</v>
      </c>
      <c r="CD191" s="60">
        <f ca="1">AVERAGE(OFFSET($CC$3,0,0,'Données projet'!$E$12+1,1))-AVERAGE(OFFSET($H$3,0,0,'Données projet'!$E$12+1,1))</f>
        <v>542.70639622812973</v>
      </c>
      <c r="CE191" s="60">
        <f t="shared" si="148"/>
        <v>294.45557293177131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-2.0395418687257919E-13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329.68364686090933</v>
      </c>
      <c r="CZ191" s="60">
        <f t="shared" si="150"/>
        <v>302.54354650449721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-5.3205440053716299E-14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399.92909819003523</v>
      </c>
      <c r="DU191" s="60">
        <f t="shared" si="152"/>
        <v>163.7053537268381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360.49030729679129</v>
      </c>
      <c r="EP191" s="60">
        <f t="shared" si="154"/>
        <v>159.6134369231965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1.7053025658242404E-13</v>
      </c>
      <c r="FF191" s="18">
        <f>FE191*VLOOKUP('Données projet'!$B$16,Paramètres!$A$1:$I$89,3,0)*VLOOKUP('Données projet'!$B$16,Paramètres!$A$1:$I$89,5,0)</f>
        <v>1.4897523215040567E-13</v>
      </c>
      <c r="FG191" s="14">
        <f t="shared" si="182"/>
        <v>2.136562777003313E-12</v>
      </c>
      <c r="FH191" s="22">
        <f t="shared" si="183"/>
        <v>3.9806453659427267E-12</v>
      </c>
      <c r="FI191" s="60">
        <f t="shared" si="131"/>
        <v>293.33333333333729</v>
      </c>
      <c r="FJ191" s="60">
        <f ca="1">AVERAGE(OFFSET($FI$3,0,0,'Données projet'!$E$16+1,1))-AVERAGE(OFFSET($H$3,0,0,'Données projet'!$E$16+1,1))</f>
        <v>274.38315511766132</v>
      </c>
      <c r="FK191" s="60">
        <f t="shared" si="156"/>
        <v>255.96663040027175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-2.8421709430404007E-14</v>
      </c>
      <c r="GA191" s="18">
        <f>FZ191*VLOOKUP('Données projet'!$B$17,Paramètres!$A$1:$I$89,3,0)*VLOOKUP('Données projet'!$B$17,Paramètres!$A$1:$I$89,5,0)</f>
        <v>-2.7046098693972454E-14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302.15505558308411</v>
      </c>
      <c r="GF191" s="60">
        <f t="shared" si="158"/>
        <v>197.15142751137051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0">
        <f t="shared" si="109"/>
        <v>293.33333333333741</v>
      </c>
      <c r="S192" s="60">
        <f ca="1">AVERAGE(OFFSET($R$3,0,0,'Données projet'!$E$9+1,1))-AVERAGE(OFFSET($H$3,0,0,'Données projet'!$E$9+1,1))</f>
        <v>510.5342913385627</v>
      </c>
      <c r="T192" s="60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4.4337866711430253E-14</v>
      </c>
      <c r="AK192" s="14">
        <f t="shared" si="164"/>
        <v>7.3222115536967035E-13</v>
      </c>
      <c r="AL192" s="22">
        <f t="shared" si="165"/>
        <v>1.3525069634579169E-12</v>
      </c>
      <c r="AM192" s="60">
        <f t="shared" si="113"/>
        <v>293.33333333333468</v>
      </c>
      <c r="AN192" s="60">
        <f ca="1">AVERAGE(OFFSET($AM$3,0,0,'Données projet'!$E$10+1,1))-AVERAGE(OFFSET($H$3,0,0,'Données projet'!$E$10+1,1))</f>
        <v>289.19475369871481</v>
      </c>
      <c r="AO192" s="60">
        <f t="shared" si="144"/>
        <v>283.48738729114024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7.626113074366004E-14</v>
      </c>
      <c r="BF192" s="14">
        <f t="shared" si="167"/>
        <v>1.1823749172251317E-12</v>
      </c>
      <c r="BG192" s="22">
        <f t="shared" si="168"/>
        <v>2.1921244502123119E-12</v>
      </c>
      <c r="BH192" s="60">
        <f t="shared" si="116"/>
        <v>293.33333333333553</v>
      </c>
      <c r="BI192" s="60">
        <f ca="1">AVERAGE(OFFSET($BH$3,0,0,'Données projet'!$E$11+1,1))-AVERAGE(OFFSET($H$3,0,0,'Données projet'!$E$11+1,1))</f>
        <v>243.09463198616982</v>
      </c>
      <c r="BJ192" s="60">
        <f t="shared" si="146"/>
        <v>171.50445439470928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projet'!$B$12,Paramètres!$A$1:$I$89,3,0)*VLOOKUP('Données projet'!$B$12,Paramètres!$A$1:$I$89,5,0)</f>
        <v>1.6493686416652052E-13</v>
      </c>
      <c r="CA192" s="14">
        <f t="shared" si="170"/>
        <v>2.3376205369651282E-12</v>
      </c>
      <c r="CB192" s="22">
        <f t="shared" si="171"/>
        <v>4.3586208069709543E-12</v>
      </c>
      <c r="CC192" s="60">
        <f t="shared" si="119"/>
        <v>293.33333333333769</v>
      </c>
      <c r="CD192" s="60">
        <f ca="1">AVERAGE(OFFSET($CC$3,0,0,'Données projet'!$E$12+1,1))-AVERAGE(OFFSET($H$3,0,0,'Données projet'!$E$12+1,1))</f>
        <v>542.70639622812973</v>
      </c>
      <c r="CE192" s="60">
        <f t="shared" si="148"/>
        <v>294.45557293177131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-2.0395418687257919E-13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329.68364686090933</v>
      </c>
      <c r="CZ192" s="60">
        <f t="shared" si="150"/>
        <v>302.54354650449721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-5.3205440053716299E-14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399.92909819003523</v>
      </c>
      <c r="DU192" s="60">
        <f t="shared" si="152"/>
        <v>163.7053537268381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360.49030729679129</v>
      </c>
      <c r="EP192" s="60">
        <f t="shared" si="154"/>
        <v>159.6134369231965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1.7053025658242404E-13</v>
      </c>
      <c r="FF192" s="18">
        <f>FE192*VLOOKUP('Données projet'!$B$16,Paramètres!$A$1:$I$89,3,0)*VLOOKUP('Données projet'!$B$16,Paramètres!$A$1:$I$89,5,0)</f>
        <v>1.4897523215040567E-13</v>
      </c>
      <c r="FG192" s="14">
        <f t="shared" si="182"/>
        <v>2.136562777003313E-12</v>
      </c>
      <c r="FH192" s="22">
        <f t="shared" si="183"/>
        <v>3.9806453659427267E-12</v>
      </c>
      <c r="FI192" s="60">
        <f t="shared" si="131"/>
        <v>293.33333333333729</v>
      </c>
      <c r="FJ192" s="60">
        <f ca="1">AVERAGE(OFFSET($FI$3,0,0,'Données projet'!$E$16+1,1))-AVERAGE(OFFSET($H$3,0,0,'Données projet'!$E$16+1,1))</f>
        <v>274.38315511766132</v>
      </c>
      <c r="FK192" s="60">
        <f t="shared" si="156"/>
        <v>255.96663040027175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-2.8421709430404007E-14</v>
      </c>
      <c r="GA192" s="18">
        <f>FZ192*VLOOKUP('Données projet'!$B$17,Paramètres!$A$1:$I$89,3,0)*VLOOKUP('Données projet'!$B$17,Paramètres!$A$1:$I$89,5,0)</f>
        <v>-2.7046098693972454E-14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302.15505558308411</v>
      </c>
      <c r="GF192" s="60">
        <f t="shared" si="158"/>
        <v>197.15142751137051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0">
        <f t="shared" si="109"/>
        <v>293.33333333333741</v>
      </c>
      <c r="S193" s="60">
        <f ca="1">AVERAGE(OFFSET($R$3,0,0,'Données projet'!$E$9+1,1))-AVERAGE(OFFSET($H$3,0,0,'Données projet'!$E$9+1,1))</f>
        <v>510.5342913385627</v>
      </c>
      <c r="T193" s="60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4.4337866711430253E-14</v>
      </c>
      <c r="AK193" s="14">
        <f t="shared" si="164"/>
        <v>7.3222115536967035E-13</v>
      </c>
      <c r="AL193" s="22">
        <f t="shared" si="165"/>
        <v>1.3525069634579169E-12</v>
      </c>
      <c r="AM193" s="60">
        <f t="shared" si="113"/>
        <v>293.33333333333468</v>
      </c>
      <c r="AN193" s="60">
        <f ca="1">AVERAGE(OFFSET($AM$3,0,0,'Données projet'!$E$10+1,1))-AVERAGE(OFFSET($H$3,0,0,'Données projet'!$E$10+1,1))</f>
        <v>289.19475369871481</v>
      </c>
      <c r="AO193" s="60">
        <f t="shared" si="144"/>
        <v>283.48738729114024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7.626113074366004E-14</v>
      </c>
      <c r="BF193" s="14">
        <f t="shared" si="167"/>
        <v>1.1823749172251317E-12</v>
      </c>
      <c r="BG193" s="22">
        <f t="shared" si="168"/>
        <v>2.1921244502123119E-12</v>
      </c>
      <c r="BH193" s="60">
        <f t="shared" si="116"/>
        <v>293.33333333333553</v>
      </c>
      <c r="BI193" s="60">
        <f ca="1">AVERAGE(OFFSET($BH$3,0,0,'Données projet'!$E$11+1,1))-AVERAGE(OFFSET($H$3,0,0,'Données projet'!$E$11+1,1))</f>
        <v>243.09463198616982</v>
      </c>
      <c r="BJ193" s="60">
        <f t="shared" si="146"/>
        <v>171.50445439470928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projet'!$B$12,Paramètres!$A$1:$I$89,3,0)*VLOOKUP('Données projet'!$B$12,Paramètres!$A$1:$I$89,5,0)</f>
        <v>1.6493686416652052E-13</v>
      </c>
      <c r="CA193" s="14">
        <f t="shared" si="170"/>
        <v>2.3376205369651282E-12</v>
      </c>
      <c r="CB193" s="22">
        <f t="shared" si="171"/>
        <v>4.3586208069709543E-12</v>
      </c>
      <c r="CC193" s="60">
        <f t="shared" si="119"/>
        <v>293.33333333333769</v>
      </c>
      <c r="CD193" s="60">
        <f ca="1">AVERAGE(OFFSET($CC$3,0,0,'Données projet'!$E$12+1,1))-AVERAGE(OFFSET($H$3,0,0,'Données projet'!$E$12+1,1))</f>
        <v>542.70639622812973</v>
      </c>
      <c r="CE193" s="60">
        <f t="shared" si="148"/>
        <v>294.45557293177131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-2.0395418687257919E-13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329.68364686090933</v>
      </c>
      <c r="CZ193" s="60">
        <f t="shared" si="150"/>
        <v>302.54354650449721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-5.3205440053716299E-14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399.92909819003523</v>
      </c>
      <c r="DU193" s="60">
        <f t="shared" si="152"/>
        <v>163.7053537268381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360.49030729679129</v>
      </c>
      <c r="EP193" s="60">
        <f t="shared" si="154"/>
        <v>159.6134369231965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1.7053025658242404E-13</v>
      </c>
      <c r="FF193" s="18">
        <f>FE193*VLOOKUP('Données projet'!$B$16,Paramètres!$A$1:$I$89,3,0)*VLOOKUP('Données projet'!$B$16,Paramètres!$A$1:$I$89,5,0)</f>
        <v>1.4897523215040567E-13</v>
      </c>
      <c r="FG193" s="14">
        <f t="shared" si="182"/>
        <v>2.136562777003313E-12</v>
      </c>
      <c r="FH193" s="22">
        <f t="shared" si="183"/>
        <v>3.9806453659427267E-12</v>
      </c>
      <c r="FI193" s="60">
        <f t="shared" si="131"/>
        <v>293.33333333333729</v>
      </c>
      <c r="FJ193" s="60">
        <f ca="1">AVERAGE(OFFSET($FI$3,0,0,'Données projet'!$E$16+1,1))-AVERAGE(OFFSET($H$3,0,0,'Données projet'!$E$16+1,1))</f>
        <v>274.38315511766132</v>
      </c>
      <c r="FK193" s="60">
        <f t="shared" si="156"/>
        <v>255.96663040027175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-2.8421709430404007E-14</v>
      </c>
      <c r="GA193" s="18">
        <f>FZ193*VLOOKUP('Données projet'!$B$17,Paramètres!$A$1:$I$89,3,0)*VLOOKUP('Données projet'!$B$17,Paramètres!$A$1:$I$89,5,0)</f>
        <v>-2.7046098693972454E-14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302.15505558308411</v>
      </c>
      <c r="GF193" s="60">
        <f t="shared" si="158"/>
        <v>197.15142751137051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0">
        <f t="shared" si="109"/>
        <v>293.33333333333741</v>
      </c>
      <c r="S194" s="60">
        <f ca="1">AVERAGE(OFFSET($R$3,0,0,'Données projet'!$E$9+1,1))-AVERAGE(OFFSET($H$3,0,0,'Données projet'!$E$9+1,1))</f>
        <v>510.5342913385627</v>
      </c>
      <c r="T194" s="60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4.4337866711430253E-14</v>
      </c>
      <c r="AK194" s="14">
        <f t="shared" si="164"/>
        <v>7.3222115536967035E-13</v>
      </c>
      <c r="AL194" s="22">
        <f t="shared" si="165"/>
        <v>1.3525069634579169E-12</v>
      </c>
      <c r="AM194" s="60">
        <f t="shared" si="113"/>
        <v>293.33333333333468</v>
      </c>
      <c r="AN194" s="60">
        <f ca="1">AVERAGE(OFFSET($AM$3,0,0,'Données projet'!$E$10+1,1))-AVERAGE(OFFSET($H$3,0,0,'Données projet'!$E$10+1,1))</f>
        <v>289.19475369871481</v>
      </c>
      <c r="AO194" s="60">
        <f t="shared" si="144"/>
        <v>283.48738729114024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7.626113074366004E-14</v>
      </c>
      <c r="BF194" s="14">
        <f t="shared" si="167"/>
        <v>1.1823749172251317E-12</v>
      </c>
      <c r="BG194" s="22">
        <f t="shared" si="168"/>
        <v>2.1921244502123119E-12</v>
      </c>
      <c r="BH194" s="60">
        <f t="shared" si="116"/>
        <v>293.33333333333553</v>
      </c>
      <c r="BI194" s="60">
        <f ca="1">AVERAGE(OFFSET($BH$3,0,0,'Données projet'!$E$11+1,1))-AVERAGE(OFFSET($H$3,0,0,'Données projet'!$E$11+1,1))</f>
        <v>243.09463198616982</v>
      </c>
      <c r="BJ194" s="60">
        <f t="shared" si="146"/>
        <v>171.50445439470928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projet'!$B$12,Paramètres!$A$1:$I$89,3,0)*VLOOKUP('Données projet'!$B$12,Paramètres!$A$1:$I$89,5,0)</f>
        <v>1.6493686416652052E-13</v>
      </c>
      <c r="CA194" s="14">
        <f t="shared" si="170"/>
        <v>2.3376205369651282E-12</v>
      </c>
      <c r="CB194" s="22">
        <f t="shared" si="171"/>
        <v>4.3586208069709543E-12</v>
      </c>
      <c r="CC194" s="60">
        <f t="shared" si="119"/>
        <v>293.33333333333769</v>
      </c>
      <c r="CD194" s="60">
        <f ca="1">AVERAGE(OFFSET($CC$3,0,0,'Données projet'!$E$12+1,1))-AVERAGE(OFFSET($H$3,0,0,'Données projet'!$E$12+1,1))</f>
        <v>542.70639622812973</v>
      </c>
      <c r="CE194" s="60">
        <f t="shared" si="148"/>
        <v>294.45557293177131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-2.0395418687257919E-13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329.68364686090933</v>
      </c>
      <c r="CZ194" s="60">
        <f t="shared" si="150"/>
        <v>302.54354650449721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-5.3205440053716299E-14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399.92909819003523</v>
      </c>
      <c r="DU194" s="60">
        <f t="shared" si="152"/>
        <v>163.7053537268381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360.49030729679129</v>
      </c>
      <c r="EP194" s="60">
        <f t="shared" si="154"/>
        <v>159.6134369231965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1.7053025658242404E-13</v>
      </c>
      <c r="FF194" s="18">
        <f>FE194*VLOOKUP('Données projet'!$B$16,Paramètres!$A$1:$I$89,3,0)*VLOOKUP('Données projet'!$B$16,Paramètres!$A$1:$I$89,5,0)</f>
        <v>1.4897523215040567E-13</v>
      </c>
      <c r="FG194" s="14">
        <f t="shared" si="182"/>
        <v>2.136562777003313E-12</v>
      </c>
      <c r="FH194" s="22">
        <f t="shared" si="183"/>
        <v>3.9806453659427267E-12</v>
      </c>
      <c r="FI194" s="60">
        <f t="shared" si="131"/>
        <v>293.33333333333729</v>
      </c>
      <c r="FJ194" s="60">
        <f ca="1">AVERAGE(OFFSET($FI$3,0,0,'Données projet'!$E$16+1,1))-AVERAGE(OFFSET($H$3,0,0,'Données projet'!$E$16+1,1))</f>
        <v>274.38315511766132</v>
      </c>
      <c r="FK194" s="60">
        <f t="shared" si="156"/>
        <v>255.96663040027175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-2.8421709430404007E-14</v>
      </c>
      <c r="GA194" s="18">
        <f>FZ194*VLOOKUP('Données projet'!$B$17,Paramètres!$A$1:$I$89,3,0)*VLOOKUP('Données projet'!$B$17,Paramètres!$A$1:$I$89,5,0)</f>
        <v>-2.7046098693972454E-14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302.15505558308411</v>
      </c>
      <c r="GF194" s="60">
        <f t="shared" si="158"/>
        <v>197.15142751137051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0">
        <f t="shared" ref="R195:R203" si="191">Q195+(I195+J195)*44/12</f>
        <v>293.33333333333741</v>
      </c>
      <c r="S195" s="60">
        <f ca="1">AVERAGE(OFFSET($R$3,0,0,'Données projet'!$E$9+1,1))-AVERAGE(OFFSET($H$3,0,0,'Données projet'!$E$9+1,1))</f>
        <v>510.5342913385627</v>
      </c>
      <c r="T195" s="60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4.4337866711430253E-14</v>
      </c>
      <c r="AK195" s="14">
        <f t="shared" si="164"/>
        <v>7.3222115536967035E-13</v>
      </c>
      <c r="AL195" s="22">
        <f t="shared" si="165"/>
        <v>1.3525069634579169E-12</v>
      </c>
      <c r="AM195" s="60">
        <f t="shared" si="113"/>
        <v>293.33333333333468</v>
      </c>
      <c r="AN195" s="60">
        <f ca="1">AVERAGE(OFFSET($AM$3,0,0,'Données projet'!$E$10+1,1))-AVERAGE(OFFSET($H$3,0,0,'Données projet'!$E$10+1,1))</f>
        <v>289.19475369871481</v>
      </c>
      <c r="AO195" s="60">
        <f t="shared" si="144"/>
        <v>283.48738729114024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7.626113074366004E-14</v>
      </c>
      <c r="BF195" s="14">
        <f t="shared" si="167"/>
        <v>1.1823749172251317E-12</v>
      </c>
      <c r="BG195" s="22">
        <f t="shared" si="168"/>
        <v>2.1921244502123119E-12</v>
      </c>
      <c r="BH195" s="60">
        <f t="shared" si="116"/>
        <v>293.33333333333553</v>
      </c>
      <c r="BI195" s="60">
        <f ca="1">AVERAGE(OFFSET($BH$3,0,0,'Données projet'!$E$11+1,1))-AVERAGE(OFFSET($H$3,0,0,'Données projet'!$E$11+1,1))</f>
        <v>243.09463198616982</v>
      </c>
      <c r="BJ195" s="60">
        <f t="shared" si="146"/>
        <v>171.50445439470928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projet'!$B$12,Paramètres!$A$1:$I$89,3,0)*VLOOKUP('Données projet'!$B$12,Paramètres!$A$1:$I$89,5,0)</f>
        <v>1.6493686416652052E-13</v>
      </c>
      <c r="CA195" s="14">
        <f t="shared" si="170"/>
        <v>2.3376205369651282E-12</v>
      </c>
      <c r="CB195" s="22">
        <f t="shared" si="171"/>
        <v>4.3586208069709543E-12</v>
      </c>
      <c r="CC195" s="60">
        <f t="shared" si="119"/>
        <v>293.33333333333769</v>
      </c>
      <c r="CD195" s="60">
        <f ca="1">AVERAGE(OFFSET($CC$3,0,0,'Données projet'!$E$12+1,1))-AVERAGE(OFFSET($H$3,0,0,'Données projet'!$E$12+1,1))</f>
        <v>542.70639622812973</v>
      </c>
      <c r="CE195" s="60">
        <f t="shared" si="148"/>
        <v>294.45557293177131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-2.0395418687257919E-13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329.68364686090933</v>
      </c>
      <c r="CZ195" s="60">
        <f t="shared" si="150"/>
        <v>302.54354650449721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-5.3205440053716299E-14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399.92909819003523</v>
      </c>
      <c r="DU195" s="60">
        <f t="shared" si="152"/>
        <v>163.7053537268381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360.49030729679129</v>
      </c>
      <c r="EP195" s="60">
        <f t="shared" si="154"/>
        <v>159.6134369231965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1.7053025658242404E-13</v>
      </c>
      <c r="FF195" s="18">
        <f>FE195*VLOOKUP('Données projet'!$B$16,Paramètres!$A$1:$I$89,3,0)*VLOOKUP('Données projet'!$B$16,Paramètres!$A$1:$I$89,5,0)</f>
        <v>1.4897523215040567E-13</v>
      </c>
      <c r="FG195" s="14">
        <f t="shared" si="182"/>
        <v>2.136562777003313E-12</v>
      </c>
      <c r="FH195" s="22">
        <f t="shared" si="183"/>
        <v>3.9806453659427267E-12</v>
      </c>
      <c r="FI195" s="60">
        <f t="shared" si="131"/>
        <v>293.33333333333729</v>
      </c>
      <c r="FJ195" s="60">
        <f ca="1">AVERAGE(OFFSET($FI$3,0,0,'Données projet'!$E$16+1,1))-AVERAGE(OFFSET($H$3,0,0,'Données projet'!$E$16+1,1))</f>
        <v>274.38315511766132</v>
      </c>
      <c r="FK195" s="60">
        <f t="shared" si="156"/>
        <v>255.96663040027175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-2.8421709430404007E-14</v>
      </c>
      <c r="GA195" s="18">
        <f>FZ195*VLOOKUP('Données projet'!$B$17,Paramètres!$A$1:$I$89,3,0)*VLOOKUP('Données projet'!$B$17,Paramètres!$A$1:$I$89,5,0)</f>
        <v>-2.7046098693972454E-14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302.15505558308411</v>
      </c>
      <c r="GF195" s="60">
        <f t="shared" si="158"/>
        <v>197.15142751137051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0">
        <f t="shared" si="191"/>
        <v>293.33333333333741</v>
      </c>
      <c r="S196" s="60">
        <f ca="1">AVERAGE(OFFSET($R$3,0,0,'Données projet'!$E$9+1,1))-AVERAGE(OFFSET($H$3,0,0,'Données projet'!$E$9+1,1))</f>
        <v>510.5342913385627</v>
      </c>
      <c r="T196" s="60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4.4337866711430253E-14</v>
      </c>
      <c r="AK196" s="14">
        <f t="shared" si="164"/>
        <v>7.3222115536967035E-13</v>
      </c>
      <c r="AL196" s="22">
        <f t="shared" si="165"/>
        <v>1.3525069634579169E-12</v>
      </c>
      <c r="AM196" s="60">
        <f t="shared" ref="AM196:AM203" si="193">AL196+(AD196+AE196)*44/12</f>
        <v>293.33333333333468</v>
      </c>
      <c r="AN196" s="60">
        <f ca="1">AVERAGE(OFFSET($AM$3,0,0,'Données projet'!$E$10+1,1))-AVERAGE(OFFSET($H$3,0,0,'Données projet'!$E$10+1,1))</f>
        <v>289.19475369871481</v>
      </c>
      <c r="AO196" s="60">
        <f t="shared" si="144"/>
        <v>283.48738729114024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7.626113074366004E-14</v>
      </c>
      <c r="BF196" s="14">
        <f t="shared" si="167"/>
        <v>1.1823749172251317E-12</v>
      </c>
      <c r="BG196" s="22">
        <f t="shared" si="168"/>
        <v>2.1921244502123119E-12</v>
      </c>
      <c r="BH196" s="60">
        <f t="shared" ref="BH196:BH203" si="194">BG196+(AY196+AZ196)*44/12</f>
        <v>293.33333333333553</v>
      </c>
      <c r="BI196" s="60">
        <f ca="1">AVERAGE(OFFSET($BH$3,0,0,'Données projet'!$E$11+1,1))-AVERAGE(OFFSET($H$3,0,0,'Données projet'!$E$11+1,1))</f>
        <v>243.09463198616982</v>
      </c>
      <c r="BJ196" s="60">
        <f t="shared" si="146"/>
        <v>171.50445439470928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projet'!$B$12,Paramètres!$A$1:$I$89,3,0)*VLOOKUP('Données projet'!$B$12,Paramètres!$A$1:$I$89,5,0)</f>
        <v>1.6493686416652052E-13</v>
      </c>
      <c r="CA196" s="14">
        <f t="shared" si="170"/>
        <v>2.3376205369651282E-12</v>
      </c>
      <c r="CB196" s="22">
        <f t="shared" si="171"/>
        <v>4.3586208069709543E-12</v>
      </c>
      <c r="CC196" s="60">
        <f t="shared" ref="CC196:CC203" si="195">CB196+(BT196+BU196)*44/12</f>
        <v>293.33333333333769</v>
      </c>
      <c r="CD196" s="60">
        <f ca="1">AVERAGE(OFFSET($CC$3,0,0,'Données projet'!$E$12+1,1))-AVERAGE(OFFSET($H$3,0,0,'Données projet'!$E$12+1,1))</f>
        <v>542.70639622812973</v>
      </c>
      <c r="CE196" s="60">
        <f t="shared" si="148"/>
        <v>294.45557293177131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-2.0395418687257919E-13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329.68364686090933</v>
      </c>
      <c r="CZ196" s="60">
        <f t="shared" si="150"/>
        <v>302.54354650449721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-5.3205440053716299E-14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399.92909819003523</v>
      </c>
      <c r="DU196" s="60">
        <f t="shared" si="152"/>
        <v>163.7053537268381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360.49030729679129</v>
      </c>
      <c r="EP196" s="60">
        <f t="shared" si="154"/>
        <v>159.6134369231965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1.7053025658242404E-13</v>
      </c>
      <c r="FF196" s="18">
        <f>FE196*VLOOKUP('Données projet'!$B$16,Paramètres!$A$1:$I$89,3,0)*VLOOKUP('Données projet'!$B$16,Paramètres!$A$1:$I$89,5,0)</f>
        <v>1.4897523215040567E-13</v>
      </c>
      <c r="FG196" s="14">
        <f t="shared" si="182"/>
        <v>2.136562777003313E-12</v>
      </c>
      <c r="FH196" s="22">
        <f t="shared" si="183"/>
        <v>3.9806453659427267E-12</v>
      </c>
      <c r="FI196" s="60">
        <f t="shared" ref="FI196:FI203" si="199">FH196+(EZ196+FA196)*44/12</f>
        <v>293.33333333333729</v>
      </c>
      <c r="FJ196" s="60">
        <f ca="1">AVERAGE(OFFSET($FI$3,0,0,'Données projet'!$E$16+1,1))-AVERAGE(OFFSET($H$3,0,0,'Données projet'!$E$16+1,1))</f>
        <v>274.38315511766132</v>
      </c>
      <c r="FK196" s="60">
        <f t="shared" si="156"/>
        <v>255.96663040027175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-2.8421709430404007E-14</v>
      </c>
      <c r="GA196" s="18">
        <f>FZ196*VLOOKUP('Données projet'!$B$17,Paramètres!$A$1:$I$89,3,0)*VLOOKUP('Données projet'!$B$17,Paramètres!$A$1:$I$89,5,0)</f>
        <v>-2.7046098693972454E-14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302.15505558308411</v>
      </c>
      <c r="GF196" s="60">
        <f t="shared" si="158"/>
        <v>197.15142751137051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0">
        <f t="shared" si="191"/>
        <v>293.33333333333741</v>
      </c>
      <c r="S197" s="60">
        <f ca="1">AVERAGE(OFFSET($R$3,0,0,'Données projet'!$E$9+1,1))-AVERAGE(OFFSET($H$3,0,0,'Données projet'!$E$9+1,1))</f>
        <v>510.5342913385627</v>
      </c>
      <c r="T197" s="60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4.4337866711430253E-14</v>
      </c>
      <c r="AK197" s="14">
        <f t="shared" si="164"/>
        <v>7.3222115536967035E-13</v>
      </c>
      <c r="AL197" s="22">
        <f t="shared" si="165"/>
        <v>1.3525069634579169E-12</v>
      </c>
      <c r="AM197" s="60">
        <f t="shared" si="193"/>
        <v>293.33333333333468</v>
      </c>
      <c r="AN197" s="60">
        <f ca="1">AVERAGE(OFFSET($AM$3,0,0,'Données projet'!$E$10+1,1))-AVERAGE(OFFSET($H$3,0,0,'Données projet'!$E$10+1,1))</f>
        <v>289.19475369871481</v>
      </c>
      <c r="AO197" s="60">
        <f t="shared" ref="AO197:AO203" si="205">$AO$3</f>
        <v>283.48738729114024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7.626113074366004E-14</v>
      </c>
      <c r="BF197" s="14">
        <f t="shared" si="167"/>
        <v>1.1823749172251317E-12</v>
      </c>
      <c r="BG197" s="22">
        <f t="shared" si="168"/>
        <v>2.1921244502123119E-12</v>
      </c>
      <c r="BH197" s="60">
        <f t="shared" si="194"/>
        <v>293.33333333333553</v>
      </c>
      <c r="BI197" s="60">
        <f ca="1">AVERAGE(OFFSET($BH$3,0,0,'Données projet'!$E$11+1,1))-AVERAGE(OFFSET($H$3,0,0,'Données projet'!$E$11+1,1))</f>
        <v>243.09463198616982</v>
      </c>
      <c r="BJ197" s="60">
        <f t="shared" ref="BJ197:BJ203" si="206">$BJ$3</f>
        <v>171.50445439470928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projet'!$B$12,Paramètres!$A$1:$I$89,3,0)*VLOOKUP('Données projet'!$B$12,Paramètres!$A$1:$I$89,5,0)</f>
        <v>1.6493686416652052E-13</v>
      </c>
      <c r="CA197" s="14">
        <f t="shared" si="170"/>
        <v>2.3376205369651282E-12</v>
      </c>
      <c r="CB197" s="22">
        <f t="shared" si="171"/>
        <v>4.3586208069709543E-12</v>
      </c>
      <c r="CC197" s="60">
        <f t="shared" si="195"/>
        <v>293.33333333333769</v>
      </c>
      <c r="CD197" s="60">
        <f ca="1">AVERAGE(OFFSET($CC$3,0,0,'Données projet'!$E$12+1,1))-AVERAGE(OFFSET($H$3,0,0,'Données projet'!$E$12+1,1))</f>
        <v>542.70639622812973</v>
      </c>
      <c r="CE197" s="60">
        <f t="shared" ref="CE197:CE203" si="207">$CE$3</f>
        <v>294.45557293177131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-2.0395418687257919E-13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329.68364686090933</v>
      </c>
      <c r="CZ197" s="60">
        <f t="shared" ref="CZ197:CZ203" si="208">$CZ$3</f>
        <v>302.54354650449721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-5.3205440053716299E-14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399.92909819003523</v>
      </c>
      <c r="DU197" s="60">
        <f t="shared" ref="DU197:DU203" si="209">$DU$3</f>
        <v>163.7053537268381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360.49030729679129</v>
      </c>
      <c r="EP197" s="60">
        <f t="shared" ref="EP197:EP203" si="210">$EP$3</f>
        <v>159.6134369231965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1.7053025658242404E-13</v>
      </c>
      <c r="FF197" s="18">
        <f>FE197*VLOOKUP('Données projet'!$B$16,Paramètres!$A$1:$I$89,3,0)*VLOOKUP('Données projet'!$B$16,Paramètres!$A$1:$I$89,5,0)</f>
        <v>1.4897523215040567E-13</v>
      </c>
      <c r="FG197" s="14">
        <f t="shared" si="182"/>
        <v>2.136562777003313E-12</v>
      </c>
      <c r="FH197" s="22">
        <f t="shared" si="183"/>
        <v>3.9806453659427267E-12</v>
      </c>
      <c r="FI197" s="60">
        <f t="shared" si="199"/>
        <v>293.33333333333729</v>
      </c>
      <c r="FJ197" s="60">
        <f ca="1">AVERAGE(OFFSET($FI$3,0,0,'Données projet'!$E$16+1,1))-AVERAGE(OFFSET($H$3,0,0,'Données projet'!$E$16+1,1))</f>
        <v>274.38315511766132</v>
      </c>
      <c r="FK197" s="60">
        <f t="shared" ref="FK197:FK203" si="211">$FK$3</f>
        <v>255.96663040027175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-2.8421709430404007E-14</v>
      </c>
      <c r="GA197" s="18">
        <f>FZ197*VLOOKUP('Données projet'!$B$17,Paramètres!$A$1:$I$89,3,0)*VLOOKUP('Données projet'!$B$17,Paramètres!$A$1:$I$89,5,0)</f>
        <v>-2.7046098693972454E-14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302.15505558308411</v>
      </c>
      <c r="GF197" s="60">
        <f t="shared" ref="GF197:GF203" si="212">$GF$3</f>
        <v>197.15142751137051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0">
        <f t="shared" si="191"/>
        <v>293.33333333333741</v>
      </c>
      <c r="S198" s="60">
        <f ca="1">AVERAGE(OFFSET($R$3,0,0,'Données projet'!$E$9+1,1))-AVERAGE(OFFSET($H$3,0,0,'Données projet'!$E$9+1,1))</f>
        <v>510.5342913385627</v>
      </c>
      <c r="T198" s="60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4.4337866711430253E-14</v>
      </c>
      <c r="AK198" s="14">
        <f t="shared" si="164"/>
        <v>7.3222115536967035E-13</v>
      </c>
      <c r="AL198" s="22">
        <f t="shared" si="165"/>
        <v>1.3525069634579169E-12</v>
      </c>
      <c r="AM198" s="60">
        <f t="shared" si="193"/>
        <v>293.33333333333468</v>
      </c>
      <c r="AN198" s="60">
        <f ca="1">AVERAGE(OFFSET($AM$3,0,0,'Données projet'!$E$10+1,1))-AVERAGE(OFFSET($H$3,0,0,'Données projet'!$E$10+1,1))</f>
        <v>289.19475369871481</v>
      </c>
      <c r="AO198" s="60">
        <f t="shared" si="205"/>
        <v>283.48738729114024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7.626113074366004E-14</v>
      </c>
      <c r="BF198" s="14">
        <f t="shared" si="167"/>
        <v>1.1823749172251317E-12</v>
      </c>
      <c r="BG198" s="22">
        <f t="shared" si="168"/>
        <v>2.1921244502123119E-12</v>
      </c>
      <c r="BH198" s="60">
        <f t="shared" si="194"/>
        <v>293.33333333333553</v>
      </c>
      <c r="BI198" s="60">
        <f ca="1">AVERAGE(OFFSET($BH$3,0,0,'Données projet'!$E$11+1,1))-AVERAGE(OFFSET($H$3,0,0,'Données projet'!$E$11+1,1))</f>
        <v>243.09463198616982</v>
      </c>
      <c r="BJ198" s="60">
        <f t="shared" si="206"/>
        <v>171.50445439470928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projet'!$B$12,Paramètres!$A$1:$I$89,3,0)*VLOOKUP('Données projet'!$B$12,Paramètres!$A$1:$I$89,5,0)</f>
        <v>1.6493686416652052E-13</v>
      </c>
      <c r="CA198" s="14">
        <f t="shared" si="170"/>
        <v>2.3376205369651282E-12</v>
      </c>
      <c r="CB198" s="22">
        <f t="shared" si="171"/>
        <v>4.3586208069709543E-12</v>
      </c>
      <c r="CC198" s="60">
        <f t="shared" si="195"/>
        <v>293.33333333333769</v>
      </c>
      <c r="CD198" s="60">
        <f ca="1">AVERAGE(OFFSET($CC$3,0,0,'Données projet'!$E$12+1,1))-AVERAGE(OFFSET($H$3,0,0,'Données projet'!$E$12+1,1))</f>
        <v>542.70639622812973</v>
      </c>
      <c r="CE198" s="60">
        <f t="shared" si="207"/>
        <v>294.45557293177131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-2.0395418687257919E-13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329.68364686090933</v>
      </c>
      <c r="CZ198" s="60">
        <f t="shared" si="208"/>
        <v>302.54354650449721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-5.3205440053716299E-14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399.92909819003523</v>
      </c>
      <c r="DU198" s="60">
        <f t="shared" si="209"/>
        <v>163.7053537268381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360.49030729679129</v>
      </c>
      <c r="EP198" s="60">
        <f t="shared" si="210"/>
        <v>159.6134369231965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1.7053025658242404E-13</v>
      </c>
      <c r="FF198" s="18">
        <f>FE198*VLOOKUP('Données projet'!$B$16,Paramètres!$A$1:$I$89,3,0)*VLOOKUP('Données projet'!$B$16,Paramètres!$A$1:$I$89,5,0)</f>
        <v>1.4897523215040567E-13</v>
      </c>
      <c r="FG198" s="14">
        <f t="shared" si="182"/>
        <v>2.136562777003313E-12</v>
      </c>
      <c r="FH198" s="22">
        <f t="shared" si="183"/>
        <v>3.9806453659427267E-12</v>
      </c>
      <c r="FI198" s="60">
        <f t="shared" si="199"/>
        <v>293.33333333333729</v>
      </c>
      <c r="FJ198" s="60">
        <f ca="1">AVERAGE(OFFSET($FI$3,0,0,'Données projet'!$E$16+1,1))-AVERAGE(OFFSET($H$3,0,0,'Données projet'!$E$16+1,1))</f>
        <v>274.38315511766132</v>
      </c>
      <c r="FK198" s="60">
        <f t="shared" si="211"/>
        <v>255.96663040027175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-2.8421709430404007E-14</v>
      </c>
      <c r="GA198" s="18">
        <f>FZ198*VLOOKUP('Données projet'!$B$17,Paramètres!$A$1:$I$89,3,0)*VLOOKUP('Données projet'!$B$17,Paramètres!$A$1:$I$89,5,0)</f>
        <v>-2.7046098693972454E-14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302.15505558308411</v>
      </c>
      <c r="GF198" s="60">
        <f t="shared" si="212"/>
        <v>197.15142751137051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0">
        <f t="shared" si="191"/>
        <v>293.33333333333741</v>
      </c>
      <c r="S199" s="60">
        <f ca="1">AVERAGE(OFFSET($R$3,0,0,'Données projet'!$E$9+1,1))-AVERAGE(OFFSET($H$3,0,0,'Données projet'!$E$9+1,1))</f>
        <v>510.5342913385627</v>
      </c>
      <c r="T199" s="60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4.4337866711430253E-14</v>
      </c>
      <c r="AK199" s="14">
        <f t="shared" si="164"/>
        <v>7.3222115536967035E-13</v>
      </c>
      <c r="AL199" s="22">
        <f t="shared" si="165"/>
        <v>1.3525069634579169E-12</v>
      </c>
      <c r="AM199" s="60">
        <f t="shared" si="193"/>
        <v>293.33333333333468</v>
      </c>
      <c r="AN199" s="60">
        <f ca="1">AVERAGE(OFFSET($AM$3,0,0,'Données projet'!$E$10+1,1))-AVERAGE(OFFSET($H$3,0,0,'Données projet'!$E$10+1,1))</f>
        <v>289.19475369871481</v>
      </c>
      <c r="AO199" s="60">
        <f t="shared" si="205"/>
        <v>283.48738729114024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7.626113074366004E-14</v>
      </c>
      <c r="BF199" s="14">
        <f t="shared" si="167"/>
        <v>1.1823749172251317E-12</v>
      </c>
      <c r="BG199" s="22">
        <f t="shared" si="168"/>
        <v>2.1921244502123119E-12</v>
      </c>
      <c r="BH199" s="60">
        <f t="shared" si="194"/>
        <v>293.33333333333553</v>
      </c>
      <c r="BI199" s="60">
        <f ca="1">AVERAGE(OFFSET($BH$3,0,0,'Données projet'!$E$11+1,1))-AVERAGE(OFFSET($H$3,0,0,'Données projet'!$E$11+1,1))</f>
        <v>243.09463198616982</v>
      </c>
      <c r="BJ199" s="60">
        <f t="shared" si="206"/>
        <v>171.50445439470928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projet'!$B$12,Paramètres!$A$1:$I$89,3,0)*VLOOKUP('Données projet'!$B$12,Paramètres!$A$1:$I$89,5,0)</f>
        <v>1.6493686416652052E-13</v>
      </c>
      <c r="CA199" s="14">
        <f t="shared" si="170"/>
        <v>2.3376205369651282E-12</v>
      </c>
      <c r="CB199" s="22">
        <f t="shared" si="171"/>
        <v>4.3586208069709543E-12</v>
      </c>
      <c r="CC199" s="60">
        <f t="shared" si="195"/>
        <v>293.33333333333769</v>
      </c>
      <c r="CD199" s="60">
        <f ca="1">AVERAGE(OFFSET($CC$3,0,0,'Données projet'!$E$12+1,1))-AVERAGE(OFFSET($H$3,0,0,'Données projet'!$E$12+1,1))</f>
        <v>542.70639622812973</v>
      </c>
      <c r="CE199" s="60">
        <f t="shared" si="207"/>
        <v>294.45557293177131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-2.0395418687257919E-13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329.68364686090933</v>
      </c>
      <c r="CZ199" s="60">
        <f t="shared" si="208"/>
        <v>302.54354650449721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-5.3205440053716299E-14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399.92909819003523</v>
      </c>
      <c r="DU199" s="60">
        <f t="shared" si="209"/>
        <v>163.7053537268381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360.49030729679129</v>
      </c>
      <c r="EP199" s="60">
        <f t="shared" si="210"/>
        <v>159.6134369231965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1.7053025658242404E-13</v>
      </c>
      <c r="FF199" s="18">
        <f>FE199*VLOOKUP('Données projet'!$B$16,Paramètres!$A$1:$I$89,3,0)*VLOOKUP('Données projet'!$B$16,Paramètres!$A$1:$I$89,5,0)</f>
        <v>1.4897523215040567E-13</v>
      </c>
      <c r="FG199" s="14">
        <f t="shared" si="182"/>
        <v>2.136562777003313E-12</v>
      </c>
      <c r="FH199" s="22">
        <f t="shared" si="183"/>
        <v>3.9806453659427267E-12</v>
      </c>
      <c r="FI199" s="60">
        <f t="shared" si="199"/>
        <v>293.33333333333729</v>
      </c>
      <c r="FJ199" s="60">
        <f ca="1">AVERAGE(OFFSET($FI$3,0,0,'Données projet'!$E$16+1,1))-AVERAGE(OFFSET($H$3,0,0,'Données projet'!$E$16+1,1))</f>
        <v>274.38315511766132</v>
      </c>
      <c r="FK199" s="60">
        <f t="shared" si="211"/>
        <v>255.96663040027175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-2.8421709430404007E-14</v>
      </c>
      <c r="GA199" s="18">
        <f>FZ199*VLOOKUP('Données projet'!$B$17,Paramètres!$A$1:$I$89,3,0)*VLOOKUP('Données projet'!$B$17,Paramètres!$A$1:$I$89,5,0)</f>
        <v>-2.7046098693972454E-14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302.15505558308411</v>
      </c>
      <c r="GF199" s="60">
        <f t="shared" si="212"/>
        <v>197.15142751137051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0">
        <f t="shared" si="191"/>
        <v>293.33333333333741</v>
      </c>
      <c r="S200" s="60">
        <f ca="1">AVERAGE(OFFSET($R$3,0,0,'Données projet'!$E$9+1,1))-AVERAGE(OFFSET($H$3,0,0,'Données projet'!$E$9+1,1))</f>
        <v>510.5342913385627</v>
      </c>
      <c r="T200" s="60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4.4337866711430253E-14</v>
      </c>
      <c r="AK200" s="14">
        <f t="shared" si="164"/>
        <v>7.3222115536967035E-13</v>
      </c>
      <c r="AL200" s="22">
        <f t="shared" si="165"/>
        <v>1.3525069634579169E-12</v>
      </c>
      <c r="AM200" s="60">
        <f t="shared" si="193"/>
        <v>293.33333333333468</v>
      </c>
      <c r="AN200" s="60">
        <f ca="1">AVERAGE(OFFSET($AM$3,0,0,'Données projet'!$E$10+1,1))-AVERAGE(OFFSET($H$3,0,0,'Données projet'!$E$10+1,1))</f>
        <v>289.19475369871481</v>
      </c>
      <c r="AO200" s="60">
        <f t="shared" si="205"/>
        <v>283.48738729114024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7.626113074366004E-14</v>
      </c>
      <c r="BF200" s="14">
        <f t="shared" si="167"/>
        <v>1.1823749172251317E-12</v>
      </c>
      <c r="BG200" s="22">
        <f t="shared" si="168"/>
        <v>2.1921244502123119E-12</v>
      </c>
      <c r="BH200" s="60">
        <f t="shared" si="194"/>
        <v>293.33333333333553</v>
      </c>
      <c r="BI200" s="60">
        <f ca="1">AVERAGE(OFFSET($BH$3,0,0,'Données projet'!$E$11+1,1))-AVERAGE(OFFSET($H$3,0,0,'Données projet'!$E$11+1,1))</f>
        <v>243.09463198616982</v>
      </c>
      <c r="BJ200" s="60">
        <f t="shared" si="206"/>
        <v>171.50445439470928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projet'!$B$12,Paramètres!$A$1:$I$89,3,0)*VLOOKUP('Données projet'!$B$12,Paramètres!$A$1:$I$89,5,0)</f>
        <v>1.6493686416652052E-13</v>
      </c>
      <c r="CA200" s="14">
        <f t="shared" si="170"/>
        <v>2.3376205369651282E-12</v>
      </c>
      <c r="CB200" s="22">
        <f t="shared" si="171"/>
        <v>4.3586208069709543E-12</v>
      </c>
      <c r="CC200" s="60">
        <f t="shared" si="195"/>
        <v>293.33333333333769</v>
      </c>
      <c r="CD200" s="60">
        <f ca="1">AVERAGE(OFFSET($CC$3,0,0,'Données projet'!$E$12+1,1))-AVERAGE(OFFSET($H$3,0,0,'Données projet'!$E$12+1,1))</f>
        <v>542.70639622812973</v>
      </c>
      <c r="CE200" s="60">
        <f t="shared" si="207"/>
        <v>294.45557293177131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-2.0395418687257919E-13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329.68364686090933</v>
      </c>
      <c r="CZ200" s="60">
        <f t="shared" si="208"/>
        <v>302.54354650449721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-5.3205440053716299E-14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399.92909819003523</v>
      </c>
      <c r="DU200" s="60">
        <f t="shared" si="209"/>
        <v>163.7053537268381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360.49030729679129</v>
      </c>
      <c r="EP200" s="60">
        <f t="shared" si="210"/>
        <v>159.6134369231965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1.7053025658242404E-13</v>
      </c>
      <c r="FF200" s="18">
        <f>FE200*VLOOKUP('Données projet'!$B$16,Paramètres!$A$1:$I$89,3,0)*VLOOKUP('Données projet'!$B$16,Paramètres!$A$1:$I$89,5,0)</f>
        <v>1.4897523215040567E-13</v>
      </c>
      <c r="FG200" s="14">
        <f t="shared" si="182"/>
        <v>2.136562777003313E-12</v>
      </c>
      <c r="FH200" s="22">
        <f t="shared" si="183"/>
        <v>3.9806453659427267E-12</v>
      </c>
      <c r="FI200" s="60">
        <f t="shared" si="199"/>
        <v>293.33333333333729</v>
      </c>
      <c r="FJ200" s="60">
        <f ca="1">AVERAGE(OFFSET($FI$3,0,0,'Données projet'!$E$16+1,1))-AVERAGE(OFFSET($H$3,0,0,'Données projet'!$E$16+1,1))</f>
        <v>274.38315511766132</v>
      </c>
      <c r="FK200" s="60">
        <f t="shared" si="211"/>
        <v>255.96663040027175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-2.8421709430404007E-14</v>
      </c>
      <c r="GA200" s="18">
        <f>FZ200*VLOOKUP('Données projet'!$B$17,Paramètres!$A$1:$I$89,3,0)*VLOOKUP('Données projet'!$B$17,Paramètres!$A$1:$I$89,5,0)</f>
        <v>-2.7046098693972454E-14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302.15505558308411</v>
      </c>
      <c r="GF200" s="60">
        <f t="shared" si="212"/>
        <v>197.15142751137051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0">
        <f t="shared" si="191"/>
        <v>293.33333333333741</v>
      </c>
      <c r="S201" s="60">
        <f ca="1">AVERAGE(OFFSET($R$3,0,0,'Données projet'!$E$9+1,1))-AVERAGE(OFFSET($H$3,0,0,'Données projet'!$E$9+1,1))</f>
        <v>510.5342913385627</v>
      </c>
      <c r="T201" s="60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4.4337866711430253E-14</v>
      </c>
      <c r="AK201" s="14">
        <f t="shared" si="164"/>
        <v>7.3222115536967035E-13</v>
      </c>
      <c r="AL201" s="22">
        <f t="shared" si="165"/>
        <v>1.3525069634579169E-12</v>
      </c>
      <c r="AM201" s="60">
        <f t="shared" si="193"/>
        <v>293.33333333333468</v>
      </c>
      <c r="AN201" s="60">
        <f ca="1">AVERAGE(OFFSET($AM$3,0,0,'Données projet'!$E$10+1,1))-AVERAGE(OFFSET($H$3,0,0,'Données projet'!$E$10+1,1))</f>
        <v>289.19475369871481</v>
      </c>
      <c r="AO201" s="60">
        <f t="shared" si="205"/>
        <v>283.48738729114024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7.626113074366004E-14</v>
      </c>
      <c r="BF201" s="14">
        <f t="shared" si="167"/>
        <v>1.1823749172251317E-12</v>
      </c>
      <c r="BG201" s="22">
        <f t="shared" si="168"/>
        <v>2.1921244502123119E-12</v>
      </c>
      <c r="BH201" s="60">
        <f t="shared" si="194"/>
        <v>293.33333333333553</v>
      </c>
      <c r="BI201" s="60">
        <f ca="1">AVERAGE(OFFSET($BH$3,0,0,'Données projet'!$E$11+1,1))-AVERAGE(OFFSET($H$3,0,0,'Données projet'!$E$11+1,1))</f>
        <v>243.09463198616982</v>
      </c>
      <c r="BJ201" s="60">
        <f t="shared" si="206"/>
        <v>171.50445439470928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projet'!$B$12,Paramètres!$A$1:$I$89,3,0)*VLOOKUP('Données projet'!$B$12,Paramètres!$A$1:$I$89,5,0)</f>
        <v>1.6493686416652052E-13</v>
      </c>
      <c r="CA201" s="14">
        <f t="shared" si="170"/>
        <v>2.3376205369651282E-12</v>
      </c>
      <c r="CB201" s="22">
        <f t="shared" si="171"/>
        <v>4.3586208069709543E-12</v>
      </c>
      <c r="CC201" s="60">
        <f t="shared" si="195"/>
        <v>293.33333333333769</v>
      </c>
      <c r="CD201" s="60">
        <f ca="1">AVERAGE(OFFSET($CC$3,0,0,'Données projet'!$E$12+1,1))-AVERAGE(OFFSET($H$3,0,0,'Données projet'!$E$12+1,1))</f>
        <v>542.70639622812973</v>
      </c>
      <c r="CE201" s="60">
        <f t="shared" si="207"/>
        <v>294.45557293177131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-2.0395418687257919E-13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329.68364686090933</v>
      </c>
      <c r="CZ201" s="60">
        <f t="shared" si="208"/>
        <v>302.54354650449721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-5.3205440053716299E-14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399.92909819003523</v>
      </c>
      <c r="DU201" s="60">
        <f t="shared" si="209"/>
        <v>163.7053537268381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360.49030729679129</v>
      </c>
      <c r="EP201" s="60">
        <f t="shared" si="210"/>
        <v>159.6134369231965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1.7053025658242404E-13</v>
      </c>
      <c r="FF201" s="18">
        <f>FE201*VLOOKUP('Données projet'!$B$16,Paramètres!$A$1:$I$89,3,0)*VLOOKUP('Données projet'!$B$16,Paramètres!$A$1:$I$89,5,0)</f>
        <v>1.4897523215040567E-13</v>
      </c>
      <c r="FG201" s="14">
        <f t="shared" si="182"/>
        <v>2.136562777003313E-12</v>
      </c>
      <c r="FH201" s="22">
        <f t="shared" si="183"/>
        <v>3.9806453659427267E-12</v>
      </c>
      <c r="FI201" s="60">
        <f t="shared" si="199"/>
        <v>293.33333333333729</v>
      </c>
      <c r="FJ201" s="60">
        <f ca="1">AVERAGE(OFFSET($FI$3,0,0,'Données projet'!$E$16+1,1))-AVERAGE(OFFSET($H$3,0,0,'Données projet'!$E$16+1,1))</f>
        <v>274.38315511766132</v>
      </c>
      <c r="FK201" s="60">
        <f t="shared" si="211"/>
        <v>255.96663040027175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-2.8421709430404007E-14</v>
      </c>
      <c r="GA201" s="18">
        <f>FZ201*VLOOKUP('Données projet'!$B$17,Paramètres!$A$1:$I$89,3,0)*VLOOKUP('Données projet'!$B$17,Paramètres!$A$1:$I$89,5,0)</f>
        <v>-2.7046098693972454E-14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302.15505558308411</v>
      </c>
      <c r="GF201" s="60">
        <f t="shared" si="212"/>
        <v>197.15142751137051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0">
        <f t="shared" si="191"/>
        <v>293.33333333333741</v>
      </c>
      <c r="S202" s="60">
        <f ca="1">AVERAGE(OFFSET($R$3,0,0,'Données projet'!$E$9+1,1))-AVERAGE(OFFSET($H$3,0,0,'Données projet'!$E$9+1,1))</f>
        <v>510.5342913385627</v>
      </c>
      <c r="T202" s="60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4.4337866711430253E-14</v>
      </c>
      <c r="AK202" s="14">
        <f t="shared" si="164"/>
        <v>7.3222115536967035E-13</v>
      </c>
      <c r="AL202" s="22">
        <f t="shared" si="165"/>
        <v>1.3525069634579169E-12</v>
      </c>
      <c r="AM202" s="60">
        <f t="shared" si="193"/>
        <v>293.33333333333468</v>
      </c>
      <c r="AN202" s="60">
        <f ca="1">AVERAGE(OFFSET($AM$3,0,0,'Données projet'!$E$10+1,1))-AVERAGE(OFFSET($H$3,0,0,'Données projet'!$E$10+1,1))</f>
        <v>289.19475369871481</v>
      </c>
      <c r="AO202" s="60">
        <f t="shared" si="205"/>
        <v>283.48738729114024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7.626113074366004E-14</v>
      </c>
      <c r="BF202" s="14">
        <f t="shared" si="167"/>
        <v>1.1823749172251317E-12</v>
      </c>
      <c r="BG202" s="22">
        <f t="shared" si="168"/>
        <v>2.1921244502123119E-12</v>
      </c>
      <c r="BH202" s="60">
        <f t="shared" si="194"/>
        <v>293.33333333333553</v>
      </c>
      <c r="BI202" s="60">
        <f ca="1">AVERAGE(OFFSET($BH$3,0,0,'Données projet'!$E$11+1,1))-AVERAGE(OFFSET($H$3,0,0,'Données projet'!$E$11+1,1))</f>
        <v>243.09463198616982</v>
      </c>
      <c r="BJ202" s="60">
        <f t="shared" si="206"/>
        <v>171.50445439470928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projet'!$B$12,Paramètres!$A$1:$I$89,3,0)*VLOOKUP('Données projet'!$B$12,Paramètres!$A$1:$I$89,5,0)</f>
        <v>1.6493686416652052E-13</v>
      </c>
      <c r="CA202" s="14">
        <f t="shared" si="170"/>
        <v>2.3376205369651282E-12</v>
      </c>
      <c r="CB202" s="22">
        <f t="shared" si="171"/>
        <v>4.3586208069709543E-12</v>
      </c>
      <c r="CC202" s="60">
        <f t="shared" si="195"/>
        <v>293.33333333333769</v>
      </c>
      <c r="CD202" s="60">
        <f ca="1">AVERAGE(OFFSET($CC$3,0,0,'Données projet'!$E$12+1,1))-AVERAGE(OFFSET($H$3,0,0,'Données projet'!$E$12+1,1))</f>
        <v>542.70639622812973</v>
      </c>
      <c r="CE202" s="60">
        <f t="shared" si="207"/>
        <v>294.45557293177131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-2.0395418687257919E-13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329.68364686090933</v>
      </c>
      <c r="CZ202" s="60">
        <f t="shared" si="208"/>
        <v>302.54354650449721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-5.3205440053716299E-14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399.92909819003523</v>
      </c>
      <c r="DU202" s="60">
        <f t="shared" si="209"/>
        <v>163.7053537268381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360.49030729679129</v>
      </c>
      <c r="EP202" s="60">
        <f t="shared" si="210"/>
        <v>159.6134369231965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1.7053025658242404E-13</v>
      </c>
      <c r="FF202" s="18">
        <f>FE202*VLOOKUP('Données projet'!$B$16,Paramètres!$A$1:$I$89,3,0)*VLOOKUP('Données projet'!$B$16,Paramètres!$A$1:$I$89,5,0)</f>
        <v>1.4897523215040567E-13</v>
      </c>
      <c r="FG202" s="14">
        <f t="shared" si="182"/>
        <v>2.136562777003313E-12</v>
      </c>
      <c r="FH202" s="22">
        <f t="shared" si="183"/>
        <v>3.9806453659427267E-12</v>
      </c>
      <c r="FI202" s="60">
        <f t="shared" si="199"/>
        <v>293.33333333333729</v>
      </c>
      <c r="FJ202" s="60">
        <f ca="1">AVERAGE(OFFSET($FI$3,0,0,'Données projet'!$E$16+1,1))-AVERAGE(OFFSET($H$3,0,0,'Données projet'!$E$16+1,1))</f>
        <v>274.38315511766132</v>
      </c>
      <c r="FK202" s="60">
        <f t="shared" si="211"/>
        <v>255.96663040027175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-2.8421709430404007E-14</v>
      </c>
      <c r="GA202" s="18">
        <f>FZ202*VLOOKUP('Données projet'!$B$17,Paramètres!$A$1:$I$89,3,0)*VLOOKUP('Données projet'!$B$17,Paramètres!$A$1:$I$89,5,0)</f>
        <v>-2.7046098693972454E-14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302.15505558308411</v>
      </c>
      <c r="GF202" s="60">
        <f t="shared" si="212"/>
        <v>197.15142751137051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0">
        <f t="shared" si="191"/>
        <v>293.33333333333741</v>
      </c>
      <c r="S203" s="60">
        <f ca="1">AVERAGE(OFFSET($R$3,0,0,'Données projet'!$E$9+1,1))-AVERAGE(OFFSET($H$3,0,0,'Données projet'!$E$9+1,1))</f>
        <v>510.5342913385627</v>
      </c>
      <c r="T203" s="60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4.4337866711430253E-14</v>
      </c>
      <c r="AK203" s="14">
        <f t="shared" si="164"/>
        <v>7.3222115536967035E-13</v>
      </c>
      <c r="AL203" s="22">
        <f t="shared" si="165"/>
        <v>1.3525069634579169E-12</v>
      </c>
      <c r="AM203" s="60">
        <f t="shared" si="193"/>
        <v>293.33333333333468</v>
      </c>
      <c r="AN203" s="60">
        <f ca="1">AVERAGE(OFFSET($AM$3,0,0,'Données projet'!$E$10+1,1))-AVERAGE(OFFSET($H$3,0,0,'Données projet'!$E$10+1,1))</f>
        <v>289.19475369871481</v>
      </c>
      <c r="AO203" s="60">
        <f t="shared" si="205"/>
        <v>283.48738729114024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7.626113074366004E-14</v>
      </c>
      <c r="BF203" s="14">
        <f t="shared" si="167"/>
        <v>1.1823749172251317E-12</v>
      </c>
      <c r="BG203" s="22">
        <f t="shared" si="168"/>
        <v>2.1921244502123119E-12</v>
      </c>
      <c r="BH203" s="60">
        <f t="shared" si="194"/>
        <v>293.33333333333553</v>
      </c>
      <c r="BI203" s="60">
        <f ca="1">AVERAGE(OFFSET($BH$3,0,0,'Données projet'!$E$11+1,1))-AVERAGE(OFFSET($H$3,0,0,'Données projet'!$E$11+1,1))</f>
        <v>243.09463198616982</v>
      </c>
      <c r="BJ203" s="60">
        <f t="shared" si="206"/>
        <v>171.50445439470928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projet'!$B$12,Paramètres!$A$1:$I$89,3,0)*VLOOKUP('Données projet'!$B$12,Paramètres!$A$1:$I$89,5,0)</f>
        <v>1.6493686416652052E-13</v>
      </c>
      <c r="CA203" s="14">
        <f t="shared" si="170"/>
        <v>2.3376205369651282E-12</v>
      </c>
      <c r="CB203" s="22">
        <f t="shared" si="171"/>
        <v>4.3586208069709543E-12</v>
      </c>
      <c r="CC203" s="60">
        <f t="shared" si="195"/>
        <v>293.33333333333769</v>
      </c>
      <c r="CD203" s="60">
        <f ca="1">AVERAGE(OFFSET($CC$3,0,0,'Données projet'!$E$12+1,1))-AVERAGE(OFFSET($H$3,0,0,'Données projet'!$E$12+1,1))</f>
        <v>542.70639622812973</v>
      </c>
      <c r="CE203" s="60">
        <f t="shared" si="207"/>
        <v>294.45557293177131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-2.0395418687257919E-13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329.68364686090933</v>
      </c>
      <c r="CZ203" s="60">
        <f t="shared" si="208"/>
        <v>302.54354650449721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-5.3205440053716299E-14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399.92909819003523</v>
      </c>
      <c r="DU203" s="60">
        <f t="shared" si="209"/>
        <v>163.7053537268381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360.49030729679129</v>
      </c>
      <c r="EP203" s="60">
        <f t="shared" si="210"/>
        <v>159.6134369231965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1.7053025658242404E-13</v>
      </c>
      <c r="FF203" s="18">
        <f>FE203*VLOOKUP('Données projet'!$B$16,Paramètres!$A$1:$I$89,3,0)*VLOOKUP('Données projet'!$B$16,Paramètres!$A$1:$I$89,5,0)</f>
        <v>1.4897523215040567E-13</v>
      </c>
      <c r="FG203" s="14">
        <f t="shared" si="182"/>
        <v>2.136562777003313E-12</v>
      </c>
      <c r="FH203" s="22">
        <f t="shared" si="183"/>
        <v>3.9806453659427267E-12</v>
      </c>
      <c r="FI203" s="60">
        <f t="shared" si="199"/>
        <v>293.33333333333729</v>
      </c>
      <c r="FJ203" s="60">
        <f ca="1">AVERAGE(OFFSET($FI$3,0,0,'Données projet'!$E$16+1,1))-AVERAGE(OFFSET($H$3,0,0,'Données projet'!$E$16+1,1))</f>
        <v>274.38315511766132</v>
      </c>
      <c r="FK203" s="60">
        <f t="shared" si="211"/>
        <v>255.96663040027175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-2.8421709430404007E-14</v>
      </c>
      <c r="GA203" s="18">
        <f>FZ203*VLOOKUP('Données projet'!$B$17,Paramètres!$A$1:$I$89,3,0)*VLOOKUP('Données projet'!$B$17,Paramètres!$A$1:$I$89,5,0)</f>
        <v>-2.7046098693972454E-14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302.15505558308411</v>
      </c>
      <c r="GF203" s="60">
        <f t="shared" si="212"/>
        <v>197.15142751137051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1.2788040393997409</v>
      </c>
      <c r="BA205" s="86">
        <f>EXP(LN('Données projet'!B88)/'Données projet'!A88)</f>
        <v>1.2393557915292854</v>
      </c>
      <c r="BV205" s="86">
        <f>EXP(LN('Données projet'!B114)/'Données projet'!A114)</f>
        <v>1.2392705892426346</v>
      </c>
      <c r="CQ205" s="86">
        <f>EXP(LN('Données projet'!B140)/'Données projet'!A140)</f>
        <v>1.3134156586844881</v>
      </c>
      <c r="DL205" s="86">
        <f>EXP(LN('Données projet'!B166)/'Données projet'!A166)</f>
        <v>1.1812937373976771</v>
      </c>
      <c r="EG205" s="86">
        <f>EXP(LN('Données projet'!B192)/'Données projet'!A192)</f>
        <v>1.1457367676485573</v>
      </c>
      <c r="FB205" s="86">
        <f>EXP(LN('Données projet'!B218)/'Données projet'!A218)</f>
        <v>1.156891598310152</v>
      </c>
      <c r="FW205" s="86">
        <f>EXP(LN('Données projet'!B244)/'Données projet'!A244)</f>
        <v>1.2304469565436837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A26" sqref="A26:C28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B2" workbookViewId="0">
      <selection activeCell="G16" sqref="G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1.2318907413976588</v>
      </c>
      <c r="C6" s="154">
        <f ca="1">IF(OR('Données projet'!B9="",'Données projet'!C9="",'Données projet'!C9=0%),0,Calculateur!S3)</f>
        <v>510.5342913385627</v>
      </c>
      <c r="D6" s="154">
        <f>IF(OR('Données projet'!B9="",'Données projet'!C9="",'Données projet'!C9=0%),0,Calculateur!T3)</f>
        <v>278.21741231699929</v>
      </c>
      <c r="E6" s="154">
        <f ca="1">MIN(C6,D6)</f>
        <v>278.21741231699929</v>
      </c>
      <c r="F6" s="154">
        <f ca="1">E6*B6</f>
        <v>342.73345432892637</v>
      </c>
      <c r="G6" s="154">
        <f ca="1">F6*(100%-'Données projet'!$C$24)*(100%-'Données projet'!$C$25)*(100%-'Données projet'!$C$26)*(100%-'Données projet'!$C$27)</f>
        <v>308.46010889603372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10.4710713018801</v>
      </c>
      <c r="K6" s="158">
        <f>J6*(100%-'Données projet'!$C$24)*(100%-'Données projet'!$C$25)*(100%-'Données projet'!$C$26)*(100%-'Données projet'!$C$27)</f>
        <v>9.4239641716920897</v>
      </c>
      <c r="L6" s="159">
        <f ca="1">G6+I6+K6</f>
        <v>317.88407306772581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Merisier</v>
      </c>
      <c r="B7" s="161">
        <f>'Données projet'!D10</f>
        <v>7.7027314650585307E-2</v>
      </c>
      <c r="C7" s="154">
        <f ca="1">IF(OR('Données projet'!B10="",'Données projet'!C10="",'Données projet'!C10=0%),0,Calculateur!AN3)</f>
        <v>289.19475369871481</v>
      </c>
      <c r="D7" s="154">
        <f>IF(OR('Données projet'!B10="",'Données projet'!C10="",'Données projet'!C10=0%),0,Calculateur!AO3)</f>
        <v>283.48738729114024</v>
      </c>
      <c r="E7" s="154">
        <f t="shared" ref="E7:E15" ca="1" si="0">MIN(C7,D7)</f>
        <v>283.48738729114024</v>
      </c>
      <c r="F7" s="154">
        <f t="shared" ref="F7:F15" ca="1" si="1">E7*B7</f>
        <v>21.836272180346999</v>
      </c>
      <c r="G7" s="154">
        <f ca="1">F7*(100%-'Données projet'!$C$24)*(100%-'Données projet'!$C$25)*(100%-'Données projet'!$C$26)*(100%-'Données projet'!$C$27)</f>
        <v>19.652644962312298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1.0591255764455481</v>
      </c>
      <c r="K7" s="158">
        <f>J7*(100%-'Données projet'!$C$24)*(100%-'Données projet'!$C$25)*(100%-'Données projet'!$C$26)*(100%-'Données projet'!$C$27)</f>
        <v>0.95321301880099329</v>
      </c>
      <c r="L7" s="159">
        <f t="shared" ref="L7:L15" ca="1" si="2">G7+I7+K7</f>
        <v>20.605857981113292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Tilleul</v>
      </c>
      <c r="B8" s="161">
        <f>'Données projet'!D11</f>
        <v>0.15405462930117061</v>
      </c>
      <c r="C8" s="154">
        <f ca="1">IF(OR('Données projet'!B11="",'Données projet'!C11="",'Données projet'!C11=0%),0,Calculateur!BI3)</f>
        <v>243.09463198616982</v>
      </c>
      <c r="D8" s="154">
        <f>IF(OR('Données projet'!B11="",'Données projet'!C11="",'Données projet'!C11=0%),0,Calculateur!BJ3)</f>
        <v>171.50445439470928</v>
      </c>
      <c r="E8" s="154">
        <f t="shared" ca="1" si="0"/>
        <v>171.50445439470928</v>
      </c>
      <c r="F8" s="154">
        <f t="shared" ca="1" si="1"/>
        <v>26.421055145276462</v>
      </c>
      <c r="G8" s="154">
        <f ca="1">F8*(100%-'Données projet'!$C$24)*(100%-'Données projet'!$C$25)*(100%-'Données projet'!$C$26)*(100%-'Données projet'!$C$27)</f>
        <v>23.778949630748816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1.0122179168826917</v>
      </c>
      <c r="K8" s="158">
        <f>J8*(100%-'Données projet'!$C$24)*(100%-'Données projet'!$C$25)*(100%-'Données projet'!$C$26)*(100%-'Données projet'!$C$27)</f>
        <v>0.91099612519442252</v>
      </c>
      <c r="L8" s="159">
        <f t="shared" ca="1" si="2"/>
        <v>24.689945755943238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Alisier torminal</v>
      </c>
      <c r="B9" s="161">
        <f>'Données projet'!D12</f>
        <v>7.7027314650585307E-2</v>
      </c>
      <c r="C9" s="154">
        <f ca="1">IF(OR('Données projet'!B12="",'Données projet'!C12="",'Données projet'!C12=0%),0,Calculateur!CD3)</f>
        <v>542.70639622812973</v>
      </c>
      <c r="D9" s="154">
        <f>IF(OR('Données projet'!B12="",'Données projet'!C12="",'Données projet'!C12=0%),0,Calculateur!CE3)</f>
        <v>294.45557293177131</v>
      </c>
      <c r="E9" s="154">
        <f t="shared" ca="1" si="0"/>
        <v>294.45557293177131</v>
      </c>
      <c r="F9" s="154">
        <f t="shared" ca="1" si="1"/>
        <v>22.681122066833918</v>
      </c>
      <c r="G9" s="154">
        <f ca="1">F9*(100%-'Données projet'!$C$24)*(100%-'Données projet'!$C$25)*(100%-'Données projet'!$C$26)*(100%-'Données projet'!$C$27)</f>
        <v>20.413009860150527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0.65473217452997512</v>
      </c>
      <c r="K9" s="158">
        <f>J9*(100%-'Données projet'!$C$24)*(100%-'Données projet'!$C$25)*(100%-'Données projet'!$C$26)*(100%-'Données projet'!$C$27)</f>
        <v>0.58925895707697762</v>
      </c>
      <c r="L9" s="159">
        <f t="shared" ca="1" si="2"/>
        <v>21.002268817227506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Pin laricio</v>
      </c>
      <c r="B10" s="161">
        <f>'Données projet'!D13</f>
        <v>3.1989399711020621</v>
      </c>
      <c r="C10" s="154">
        <f ca="1">IF(OR('Données projet'!B13="",'Données projet'!C13="",'Données projet'!C13=0%),0,Calculateur!CY3)</f>
        <v>329.68364686090933</v>
      </c>
      <c r="D10" s="154">
        <f>IF(OR('Données projet'!B13="",'Données projet'!C13="",'Données projet'!C13=0%),0,Calculateur!CZ3)</f>
        <v>302.54354650449721</v>
      </c>
      <c r="E10" s="154">
        <f t="shared" ca="1" si="0"/>
        <v>302.54354650449721</v>
      </c>
      <c r="F10" s="154">
        <f t="shared" ca="1" si="1"/>
        <v>967.81864391221166</v>
      </c>
      <c r="G10" s="154">
        <f ca="1">F10*(100%-'Données projet'!$C$24)*(100%-'Données projet'!$C$25)*(100%-'Données projet'!$C$26)*(100%-'Données projet'!$C$27)</f>
        <v>871.03677952099054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90.785916379876525</v>
      </c>
      <c r="K10" s="158">
        <f>J10*(100%-'Données projet'!$C$24)*(100%-'Données projet'!$C$25)*(100%-'Données projet'!$C$26)*(100%-'Données projet'!$C$27)</f>
        <v>81.707324741888868</v>
      </c>
      <c r="L10" s="159">
        <f t="shared" ca="1" si="2"/>
        <v>952.74410426287943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Cèdre de l'Atlas</v>
      </c>
      <c r="B11" s="161">
        <f>'Données projet'!D14</f>
        <v>1.3710600288979378</v>
      </c>
      <c r="C11" s="154">
        <f ca="1">IF(OR('Données projet'!B14="",'Données projet'!C14="",'Données projet'!C14=0%),0,Calculateur!DT3)</f>
        <v>399.92909819003523</v>
      </c>
      <c r="D11" s="154">
        <f>IF(OR('Données projet'!B14="",'Données projet'!C14="",'Données projet'!C14=0%),0,Calculateur!DU3)</f>
        <v>163.7053537268381</v>
      </c>
      <c r="E11" s="154">
        <f t="shared" ca="1" si="0"/>
        <v>163.7053537268381</v>
      </c>
      <c r="F11" s="154">
        <f t="shared" ca="1" si="1"/>
        <v>224.44986701146576</v>
      </c>
      <c r="G11" s="154">
        <f ca="1">F11*(100%-'Données projet'!$C$24)*(100%-'Données projet'!$C$25)*(100%-'Données projet'!$C$26)*(100%-'Données projet'!$C$27)</f>
        <v>202.00488031031918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202.00488031031918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Chêne pubescent</v>
      </c>
      <c r="B12" s="161">
        <f>'Données projet'!D15</f>
        <v>2.2402184513360637</v>
      </c>
      <c r="C12" s="154">
        <f ca="1">IF(OR('Données projet'!B15="",'Données projet'!C15="",'Données projet'!C15=0%),0,Calculateur!EO3)</f>
        <v>360.49030729679129</v>
      </c>
      <c r="D12" s="154">
        <f>IF(OR('Données projet'!B15="",'Données projet'!C15="",'Données projet'!C15=0%),0,Calculateur!EP3)</f>
        <v>159.6134369231965</v>
      </c>
      <c r="E12" s="154">
        <f t="shared" ca="1" si="0"/>
        <v>159.6134369231965</v>
      </c>
      <c r="F12" s="154">
        <f t="shared" ca="1" si="1"/>
        <v>357.56896647650973</v>
      </c>
      <c r="G12" s="154">
        <f ca="1">F12*(100%-'Données projet'!$C$24)*(100%-'Données projet'!$C$25)*(100%-'Données projet'!$C$26)*(100%-'Données projet'!$C$27)</f>
        <v>321.81206982885874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ca="1" si="2"/>
        <v>321.81206982885874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Erable champêtre</v>
      </c>
      <c r="B13" s="161">
        <f>'Données projet'!D16</f>
        <v>0.28016383850204796</v>
      </c>
      <c r="C13" s="154">
        <f ca="1">IF(OR('Données projet'!B16="",'Données projet'!C16="",'Données projet'!C16=0%),0,Calculateur!FJ3)</f>
        <v>274.38315511766132</v>
      </c>
      <c r="D13" s="154">
        <f>IF(OR('Données projet'!B16="",'Données projet'!C16="",'Données projet'!C16=0%),0,Calculateur!FK3)</f>
        <v>255.96663040027175</v>
      </c>
      <c r="E13" s="154">
        <f t="shared" ca="1" si="0"/>
        <v>255.96663040027175</v>
      </c>
      <c r="F13" s="154">
        <f t="shared" ca="1" si="1"/>
        <v>71.712593701375141</v>
      </c>
      <c r="G13" s="154">
        <f ca="1">F13*(100%-'Données projet'!$C$24)*(100%-'Données projet'!$C$25)*(100%-'Données projet'!$C$26)*(100%-'Données projet'!$C$27)</f>
        <v>64.541334331237636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2.9417203042715037</v>
      </c>
      <c r="K13" s="158">
        <f>J13*(100%-'Données projet'!$C$24)*(100%-'Données projet'!$C$25)*(100%-'Données projet'!$C$26)*(100%-'Données projet'!$C$27)</f>
        <v>2.6475482738443534</v>
      </c>
      <c r="L13" s="159">
        <f t="shared" ca="1" si="2"/>
        <v>67.188882605081986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Charme</v>
      </c>
      <c r="B14" s="161">
        <f>'Données projet'!D17</f>
        <v>0.13980885508094401</v>
      </c>
      <c r="C14" s="154">
        <f ca="1">IF(OR('Données projet'!B17="",'Données projet'!C17="",'Données projet'!C17=0%),0,Calculateur!GE3)</f>
        <v>302.15505558308411</v>
      </c>
      <c r="D14" s="154">
        <f>IF(OR('Données projet'!B17="",'Données projet'!C17="",'Données projet'!C17=0%),0,Calculateur!GF3)</f>
        <v>197.15142751137051</v>
      </c>
      <c r="E14" s="154">
        <f t="shared" ca="1" si="0"/>
        <v>197.15142751137051</v>
      </c>
      <c r="F14" s="154">
        <f t="shared" ca="1" si="1"/>
        <v>27.563515357938439</v>
      </c>
      <c r="G14" s="154">
        <f ca="1">F14*(100%-'Données projet'!$C$24)*(100%-'Données projet'!$C$25)*(100%-'Données projet'!$C$26)*(100%-'Données projet'!$C$27)</f>
        <v>24.807163822144595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0.6721579571199231</v>
      </c>
      <c r="K14" s="158">
        <f>J14*(100%-'Données projet'!$C$24)*(100%-'Données projet'!$C$25)*(100%-'Données projet'!$C$26)*(100%-'Données projet'!$C$27)</f>
        <v>0.60494216140793078</v>
      </c>
      <c r="L14" s="159">
        <f t="shared" ca="1" si="2"/>
        <v>25.412105983552525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2062.7854901808846</v>
      </c>
      <c r="G16" s="173">
        <f t="shared" ca="1" si="3"/>
        <v>1856.506941162796</v>
      </c>
      <c r="H16" s="174">
        <f t="shared" si="3"/>
        <v>0</v>
      </c>
      <c r="I16" s="174">
        <f t="shared" si="3"/>
        <v>0</v>
      </c>
      <c r="J16" s="175">
        <f t="shared" si="3"/>
        <v>107.59694161100626</v>
      </c>
      <c r="K16" s="175">
        <f t="shared" si="3"/>
        <v>96.837247449905632</v>
      </c>
      <c r="L16" s="176">
        <f t="shared" ca="1" si="3"/>
        <v>1953.3441886127016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Merisier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Tilleul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Pin laricio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Cèdre de l'Atlas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Chêne pubescent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Erable champêtre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Charme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P1" zoomScale="85" zoomScaleNormal="85" workbookViewId="0">
      <selection activeCell="P20" sqref="P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5" t="s">
        <v>315</v>
      </c>
      <c r="I4" s="325"/>
      <c r="K4" s="322" t="s">
        <v>253</v>
      </c>
      <c r="L4" s="323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3" t="s">
        <v>310</v>
      </c>
      <c r="S7" s="334"/>
      <c r="T7" s="334"/>
      <c r="U7" s="334"/>
      <c r="V7" s="33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1422.8288823834923</v>
      </c>
      <c r="U10" s="188">
        <f>'Données projet'!D9</f>
        <v>1.2318907413976588</v>
      </c>
      <c r="V10" s="187">
        <f>U10*T10</f>
        <v>1752.7697268014026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Merisier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3610.4124889540408</v>
      </c>
      <c r="U11" s="188">
        <f>'Données projet'!D10</f>
        <v>7.7027314650585307E-2</v>
      </c>
      <c r="V11" s="187">
        <f t="shared" ref="V11" si="0">U11*T11</f>
        <v>278.10037880506576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Tilleul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464.19693064293887</v>
      </c>
      <c r="U12" s="188">
        <f>'Données projet'!D11</f>
        <v>0.15405462930117061</v>
      </c>
      <c r="V12" s="187">
        <f t="shared" ref="V12:V19" si="1">U12*T12</f>
        <v>71.511686072939156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910.33098298290543</v>
      </c>
      <c r="U13" s="188">
        <f>'Données projet'!D12</f>
        <v>7.7027314650585307E-2</v>
      </c>
      <c r="V13" s="187">
        <f t="shared" si="1"/>
        <v>70.120351062400871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Pin laricio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2626.5958112563439</v>
      </c>
      <c r="U14" s="188">
        <f>'Données projet'!D13</f>
        <v>3.1989399711020621</v>
      </c>
      <c r="V14" s="187">
        <f t="shared" si="1"/>
        <v>8402.3223285571657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6" t="s">
        <v>318</v>
      </c>
      <c r="H15" s="201">
        <v>1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Cèdre de l'Atlas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1222.7817801875626</v>
      </c>
      <c r="U15" s="188">
        <f>'Données projet'!D14</f>
        <v>1.3710600288979378</v>
      </c>
      <c r="V15" s="187">
        <f t="shared" si="1"/>
        <v>1676.5072228798315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6"/>
      <c r="H16" s="201"/>
      <c r="I16" s="202"/>
      <c r="J16" s="214"/>
      <c r="K16" s="223"/>
      <c r="L16" s="322" t="s">
        <v>254</v>
      </c>
      <c r="M16" s="323"/>
      <c r="N16" s="2"/>
      <c r="O16" s="25"/>
      <c r="P16" s="25"/>
      <c r="Q16" s="263"/>
      <c r="R16" s="25"/>
      <c r="S16" s="183" t="str">
        <f>B200</f>
        <v>Chêne pubescent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338.05957880419209</v>
      </c>
      <c r="U16" s="188">
        <f>'Données projet'!D15</f>
        <v>2.2402184513360637</v>
      </c>
      <c r="V16" s="187">
        <f t="shared" si="1"/>
        <v>757.32730608804923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6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Erable champêtre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1047.9776950880705</v>
      </c>
      <c r="U17" s="188">
        <f>'Données projet'!D16</f>
        <v>0.28016383850204796</v>
      </c>
      <c r="V17" s="187">
        <f t="shared" si="1"/>
        <v>293.60545372040264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6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>Charme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389.29467737967354</v>
      </c>
      <c r="U18" s="188">
        <f>'Données projet'!D17</f>
        <v>0.13980885508094401</v>
      </c>
      <c r="V18" s="187">
        <f t="shared" si="1"/>
        <v>54.426843133557632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6"/>
      <c r="H19" s="230" t="s">
        <v>178</v>
      </c>
      <c r="I19" s="230" t="s">
        <v>287</v>
      </c>
      <c r="J19" s="258"/>
      <c r="K19" s="181"/>
      <c r="L19" s="322" t="s">
        <v>288</v>
      </c>
      <c r="M19" s="323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/>
      <c r="D20" s="209" t="s">
        <v>132</v>
      </c>
      <c r="E20" s="204"/>
      <c r="F20" s="259"/>
      <c r="G20" s="326"/>
      <c r="H20" s="201">
        <v>1</v>
      </c>
      <c r="I20" s="202">
        <v>10607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/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4" t="s">
        <v>260</v>
      </c>
      <c r="M23" s="324"/>
      <c r="N23" s="324"/>
      <c r="O23" s="25"/>
      <c r="P23" s="25"/>
      <c r="Q23" s="263"/>
      <c r="R23" s="25"/>
      <c r="S23" s="183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-77081.940281826581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78233.289607529237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400</v>
      </c>
      <c r="Q25" s="263"/>
      <c r="R25" s="25"/>
      <c r="S25" s="196" t="s">
        <v>266</v>
      </c>
      <c r="T25" s="340">
        <f ca="1">T23-T24</f>
        <v>-155315.22988935583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20</v>
      </c>
      <c r="D26" s="192">
        <f t="shared" si="2"/>
        <v>1120</v>
      </c>
      <c r="E26" s="204"/>
      <c r="F26" s="262"/>
      <c r="G26" s="257"/>
      <c r="H26" s="201"/>
      <c r="I26" s="202"/>
      <c r="K26" s="223"/>
      <c r="L26" s="327" t="s">
        <v>258</v>
      </c>
      <c r="M26" s="328"/>
      <c r="N26" s="328"/>
      <c r="O26" s="328"/>
      <c r="P26" s="329"/>
      <c r="Q26" s="263"/>
      <c r="R26" s="25"/>
      <c r="S26" s="196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30"/>
      <c r="M27" s="331"/>
      <c r="N27" s="331"/>
      <c r="O27" s="331"/>
      <c r="P27" s="332"/>
      <c r="Q27" s="263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30</v>
      </c>
      <c r="D28" s="192">
        <f t="shared" si="2"/>
        <v>1680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40</v>
      </c>
      <c r="D30" s="192">
        <f t="shared" si="2"/>
        <v>2240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8780.3916506766818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50</v>
      </c>
      <c r="D32" s="192">
        <f t="shared" si="2"/>
        <v>2800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400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60</v>
      </c>
      <c r="D34" s="192">
        <f t="shared" si="2"/>
        <v>3360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382.7751196172249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366.2919804949521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85</v>
      </c>
      <c r="B36" s="191">
        <f>'Données projet'!D49</f>
        <v>56</v>
      </c>
      <c r="C36" s="204">
        <v>70</v>
      </c>
      <c r="D36" s="192">
        <f t="shared" si="2"/>
        <v>3920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350.51864162196375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95</v>
      </c>
      <c r="B37" s="191">
        <f>'Données projet'!D50</f>
        <v>56</v>
      </c>
      <c r="C37" s="204">
        <v>75</v>
      </c>
      <c r="D37" s="192">
        <f t="shared" si="2"/>
        <v>4200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335.42453743728595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105</v>
      </c>
      <c r="B38" s="191">
        <f>'Données projet'!D51</f>
        <v>53</v>
      </c>
      <c r="C38" s="204">
        <v>80</v>
      </c>
      <c r="D38" s="192">
        <f t="shared" si="2"/>
        <v>4240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320.98041860027365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115</v>
      </c>
      <c r="B39" s="191">
        <f>'Données projet'!D52</f>
        <v>49</v>
      </c>
      <c r="C39" s="204">
        <v>90</v>
      </c>
      <c r="D39" s="192">
        <f t="shared" si="2"/>
        <v>4410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307.15829531126673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125</v>
      </c>
      <c r="B40" s="191">
        <f>'Données projet'!D53</f>
        <v>45</v>
      </c>
      <c r="C40" s="204">
        <v>100</v>
      </c>
      <c r="D40" s="192">
        <f t="shared" si="2"/>
        <v>4500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293.9313830729825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135</v>
      </c>
      <c r="B41" s="191">
        <f>'Données projet'!D54</f>
        <v>43</v>
      </c>
      <c r="C41" s="204">
        <v>120</v>
      </c>
      <c r="D41" s="192">
        <f t="shared" si="2"/>
        <v>5160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281.27405078754316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355</v>
      </c>
      <c r="C42" s="204">
        <v>200</v>
      </c>
      <c r="D42" s="192">
        <f t="shared" si="2"/>
        <v>71000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269.16177108855805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257.57107281201729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246.47949551389218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Merisier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235.86554594630834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225.70865640795054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215.98914488799102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206.68817692630716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197.78772911608351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189.27055417807034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181.12014753882332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/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173.32071534815628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/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165.85714387383382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158.71497021419503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20</v>
      </c>
      <c r="B55" s="191">
        <f>'Données projet'!D63</f>
        <v>28</v>
      </c>
      <c r="C55" s="202">
        <v>10</v>
      </c>
      <c r="D55" s="189">
        <f t="shared" ref="D55:D73" si="4">B55*C55</f>
        <v>280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151.880354271957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27</v>
      </c>
      <c r="C56" s="202">
        <v>15</v>
      </c>
      <c r="D56" s="189">
        <f t="shared" si="4"/>
        <v>405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145.3400519348871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31</v>
      </c>
      <c r="B57" s="191">
        <f>'Données projet'!D65</f>
        <v>36</v>
      </c>
      <c r="C57" s="202">
        <v>20</v>
      </c>
      <c r="D57" s="189">
        <f t="shared" si="4"/>
        <v>720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139.08138941137523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37</v>
      </c>
      <c r="B58" s="191">
        <f>'Données projet'!D66</f>
        <v>36</v>
      </c>
      <c r="C58" s="202">
        <v>30</v>
      </c>
      <c r="D58" s="189">
        <f t="shared" si="4"/>
        <v>1080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133.09223867117248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44</v>
      </c>
      <c r="B59" s="191">
        <f>'Données projet'!D67</f>
        <v>43</v>
      </c>
      <c r="C59" s="202">
        <v>50</v>
      </c>
      <c r="D59" s="189">
        <f t="shared" si="4"/>
        <v>2150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127.36099394370575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52</v>
      </c>
      <c r="B60" s="191">
        <f>'Données projet'!D68</f>
        <v>48</v>
      </c>
      <c r="C60" s="202">
        <v>80</v>
      </c>
      <c r="D60" s="189">
        <f t="shared" si="4"/>
        <v>3840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121.87654922842655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60</v>
      </c>
      <c r="B61" s="191">
        <f>'Données projet'!D69</f>
        <v>47</v>
      </c>
      <c r="C61" s="202">
        <v>100</v>
      </c>
      <c r="D61" s="189">
        <f t="shared" si="4"/>
        <v>4700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116.62827677361396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69</v>
      </c>
      <c r="B62" s="191">
        <f>'Données projet'!D70</f>
        <v>328</v>
      </c>
      <c r="C62" s="202">
        <v>130</v>
      </c>
      <c r="D62" s="189">
        <f t="shared" si="4"/>
        <v>42640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111.60600648192721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106.8000062028012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102.20096287349395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97.799964472243076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93.588482748557979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89.558356697184678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85.701776743717389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82.011269611212839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78.479683838481179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75.100175921991578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71.866197054537395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68.771480434964033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65.810029124367503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62.976104425232066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Tilleul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60.264214760987628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57.669105034437926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55.185746444438202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52.809326741089201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50.535240900563828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48.359082201496506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46.276633685642587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/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44.283859986260858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/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42.376899508383602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40.552056945821633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38.805796120403478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26.282051282051285</v>
      </c>
      <c r="C87" s="202">
        <v>10</v>
      </c>
      <c r="D87" s="189">
        <f t="shared" si="6"/>
        <v>262.82051282051282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37.134733129572716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35.535629789064799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25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34.005387357956749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32.541040533929909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26.282051282051281</v>
      </c>
      <c r="C91" s="202">
        <v>15</v>
      </c>
      <c r="D91" s="189">
        <f t="shared" si="6"/>
        <v>394.23076923076923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31.139751707109969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29.798805461349254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25.641025641025639</v>
      </c>
      <c r="C93" s="202">
        <v>20</v>
      </c>
      <c r="D93" s="189">
        <f t="shared" si="6"/>
        <v>512.82051282051282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28.515603312295941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27.287658672053528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23.717948717948715</v>
      </c>
      <c r="C95" s="202">
        <v>30</v>
      </c>
      <c r="D95" s="189">
        <f t="shared" si="6"/>
        <v>711.53846153846143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26.112592030673245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24.988126345141854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22.435897435897438</v>
      </c>
      <c r="C97" s="202">
        <v>40</v>
      </c>
      <c r="D97" s="189">
        <f t="shared" si="6"/>
        <v>897.43589743589746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23.912082626930019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22.882375719550257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85</v>
      </c>
      <c r="B99" s="191">
        <f>'Données projet'!D102</f>
        <v>20.512820512820511</v>
      </c>
      <c r="C99" s="202">
        <v>50</v>
      </c>
      <c r="D99" s="189">
        <f t="shared" si="6"/>
        <v>1025.6410256410256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str">
        <f>IF(O98+1&lt;=MIN('Données projet'!$E$9:$E$18),O98+1,"STOP")</f>
        <v>STOP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95</v>
      </c>
      <c r="B101" s="191">
        <f>'Données projet'!D104</f>
        <v>19.23076923076923</v>
      </c>
      <c r="C101" s="202">
        <v>60</v>
      </c>
      <c r="D101" s="189">
        <f t="shared" si="6"/>
        <v>1153.8461538461538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105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110</v>
      </c>
      <c r="B104" s="191">
        <f>'Données projet'!D107</f>
        <v>255.12820512820514</v>
      </c>
      <c r="C104" s="202">
        <v>80</v>
      </c>
      <c r="D104" s="189">
        <f t="shared" si="6"/>
        <v>20410.25641025641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34</v>
      </c>
      <c r="C117" s="202">
        <v>10</v>
      </c>
      <c r="D117" s="189">
        <f t="shared" ref="D117:D135" si="8">B117*C117</f>
        <v>340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56</v>
      </c>
      <c r="C119" s="202">
        <v>10</v>
      </c>
      <c r="D119" s="189">
        <f t="shared" si="8"/>
        <v>560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56</v>
      </c>
      <c r="C121" s="202">
        <v>15</v>
      </c>
      <c r="D121" s="189">
        <f t="shared" si="8"/>
        <v>840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56</v>
      </c>
      <c r="C123" s="202">
        <v>20</v>
      </c>
      <c r="D123" s="189">
        <f t="shared" si="8"/>
        <v>1120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56</v>
      </c>
      <c r="C125" s="202">
        <v>30</v>
      </c>
      <c r="D125" s="189">
        <f t="shared" si="8"/>
        <v>1680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56</v>
      </c>
      <c r="C127" s="202">
        <v>40</v>
      </c>
      <c r="D127" s="189">
        <f t="shared" si="8"/>
        <v>2240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56</v>
      </c>
      <c r="C129" s="202">
        <v>50</v>
      </c>
      <c r="D129" s="189">
        <f t="shared" si="8"/>
        <v>2800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95</v>
      </c>
      <c r="B130" s="191">
        <f>'Données projet'!D128</f>
        <v>56</v>
      </c>
      <c r="C130" s="202">
        <v>60</v>
      </c>
      <c r="D130" s="189">
        <f t="shared" si="8"/>
        <v>3360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105</v>
      </c>
      <c r="B131" s="191">
        <f>'Données projet'!D129</f>
        <v>53</v>
      </c>
      <c r="C131" s="202">
        <v>70</v>
      </c>
      <c r="D131" s="189">
        <f t="shared" si="8"/>
        <v>3710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115</v>
      </c>
      <c r="B132" s="191">
        <f>'Données projet'!D130</f>
        <v>49</v>
      </c>
      <c r="C132" s="202">
        <v>80</v>
      </c>
      <c r="D132" s="189">
        <f t="shared" si="8"/>
        <v>3920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125</v>
      </c>
      <c r="B133" s="191">
        <f>'Données projet'!D131</f>
        <v>45</v>
      </c>
      <c r="C133" s="202">
        <v>100</v>
      </c>
      <c r="D133" s="189">
        <f t="shared" si="8"/>
        <v>4500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135</v>
      </c>
      <c r="B134" s="191">
        <f>'Données projet'!D132</f>
        <v>43</v>
      </c>
      <c r="C134" s="202">
        <v>120</v>
      </c>
      <c r="D134" s="189">
        <f t="shared" si="8"/>
        <v>5160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355</v>
      </c>
      <c r="C135" s="202">
        <v>150</v>
      </c>
      <c r="D135" s="189">
        <f t="shared" si="8"/>
        <v>53250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Pin laricio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/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17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5">
        <f>'Données projet'!D142</f>
        <v>66</v>
      </c>
      <c r="C149" s="202">
        <v>10</v>
      </c>
      <c r="D149" s="192">
        <f t="shared" si="10"/>
        <v>660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5">
        <f>'Données projet'!D144</f>
        <v>106</v>
      </c>
      <c r="C151" s="202">
        <v>15</v>
      </c>
      <c r="D151" s="192">
        <f t="shared" si="10"/>
        <v>1590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5">
        <f>'Données projet'!D146</f>
        <v>105</v>
      </c>
      <c r="C153" s="202">
        <v>20</v>
      </c>
      <c r="D153" s="192">
        <f t="shared" si="10"/>
        <v>2100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5">
        <f>'Données projet'!D148</f>
        <v>95</v>
      </c>
      <c r="C155" s="202">
        <v>40</v>
      </c>
      <c r="D155" s="192">
        <f t="shared" si="10"/>
        <v>3800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5">
        <f>'Données projet'!D150</f>
        <v>559</v>
      </c>
      <c r="C157" s="202">
        <v>45</v>
      </c>
      <c r="D157" s="192">
        <f t="shared" si="10"/>
        <v>25155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Cèdre de l'Atlas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/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/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/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40</v>
      </c>
      <c r="B180" s="191">
        <f>'Données projet'!D168</f>
        <v>91</v>
      </c>
      <c r="C180" s="204">
        <v>10</v>
      </c>
      <c r="D180" s="189">
        <f t="shared" si="11"/>
        <v>910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50</v>
      </c>
      <c r="B181" s="191">
        <f>'Données projet'!D169</f>
        <v>91</v>
      </c>
      <c r="C181" s="204">
        <v>15</v>
      </c>
      <c r="D181" s="189">
        <f t="shared" si="11"/>
        <v>1365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60</v>
      </c>
      <c r="B182" s="191">
        <f>'Données projet'!D170</f>
        <v>112</v>
      </c>
      <c r="C182" s="204">
        <v>15</v>
      </c>
      <c r="D182" s="189">
        <f t="shared" si="11"/>
        <v>1680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70</v>
      </c>
      <c r="B183" s="191">
        <f>'Données projet'!D171</f>
        <v>109</v>
      </c>
      <c r="C183" s="204">
        <v>20</v>
      </c>
      <c r="D183" s="189">
        <f t="shared" si="11"/>
        <v>2180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80</v>
      </c>
      <c r="B184" s="191">
        <f>'Données projet'!D172</f>
        <v>110</v>
      </c>
      <c r="C184" s="204">
        <v>30</v>
      </c>
      <c r="D184" s="189">
        <f t="shared" si="11"/>
        <v>3300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90</v>
      </c>
      <c r="B185" s="191">
        <f>'Données projet'!D173</f>
        <v>97</v>
      </c>
      <c r="C185" s="204">
        <v>40</v>
      </c>
      <c r="D185" s="189">
        <f t="shared" si="11"/>
        <v>3880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100</v>
      </c>
      <c r="B186" s="191">
        <f>'Données projet'!D174</f>
        <v>855</v>
      </c>
      <c r="C186" s="204">
        <v>50</v>
      </c>
      <c r="D186" s="189">
        <f t="shared" si="11"/>
        <v>42750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Chêne pubescent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/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/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30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35</v>
      </c>
      <c r="B211" s="191">
        <f>'Données projet'!D194</f>
        <v>13</v>
      </c>
      <c r="C211" s="204">
        <v>10</v>
      </c>
      <c r="D211" s="189">
        <f t="shared" si="12"/>
        <v>130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40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45</v>
      </c>
      <c r="B213" s="191">
        <f>'Données projet'!D196</f>
        <v>28</v>
      </c>
      <c r="C213" s="204">
        <v>15</v>
      </c>
      <c r="D213" s="189">
        <f t="shared" si="12"/>
        <v>420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50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55</v>
      </c>
      <c r="B215" s="191">
        <f>'Données projet'!D198</f>
        <v>28</v>
      </c>
      <c r="C215" s="204">
        <v>15</v>
      </c>
      <c r="D215" s="189">
        <f t="shared" si="12"/>
        <v>420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60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65</v>
      </c>
      <c r="B217" s="191">
        <f>'Données projet'!D200</f>
        <v>28</v>
      </c>
      <c r="C217" s="204">
        <v>20</v>
      </c>
      <c r="D217" s="189">
        <f t="shared" si="12"/>
        <v>560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70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75</v>
      </c>
      <c r="B219" s="191">
        <f>'Données projet'!D202</f>
        <v>28</v>
      </c>
      <c r="C219" s="204">
        <v>30</v>
      </c>
      <c r="D219" s="189">
        <f t="shared" si="12"/>
        <v>840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80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85</v>
      </c>
      <c r="B221" s="191">
        <f>'Données projet'!D204</f>
        <v>28</v>
      </c>
      <c r="C221" s="204">
        <v>50</v>
      </c>
      <c r="D221" s="189">
        <f t="shared" si="12"/>
        <v>1400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95</v>
      </c>
      <c r="B222" s="191">
        <f>'Données projet'!D205</f>
        <v>28</v>
      </c>
      <c r="C222" s="204">
        <v>60</v>
      </c>
      <c r="D222" s="189">
        <f t="shared" si="12"/>
        <v>1680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105</v>
      </c>
      <c r="B223" s="191">
        <f>'Données projet'!D206</f>
        <v>28</v>
      </c>
      <c r="C223" s="204">
        <v>70</v>
      </c>
      <c r="D223" s="189">
        <f t="shared" si="12"/>
        <v>1960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115</v>
      </c>
      <c r="B224" s="191">
        <f>'Données projet'!D207</f>
        <v>26</v>
      </c>
      <c r="C224" s="204">
        <v>80</v>
      </c>
      <c r="D224" s="189">
        <f t="shared" si="12"/>
        <v>2080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125</v>
      </c>
      <c r="B225" s="191">
        <f>'Données projet'!D208</f>
        <v>23</v>
      </c>
      <c r="C225" s="204">
        <v>90</v>
      </c>
      <c r="D225" s="189">
        <f t="shared" si="12"/>
        <v>2070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135</v>
      </c>
      <c r="B226" s="191">
        <f>'Données projet'!D209</f>
        <v>19</v>
      </c>
      <c r="C226" s="204">
        <v>100</v>
      </c>
      <c r="D226" s="189">
        <f t="shared" si="12"/>
        <v>1900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145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150</v>
      </c>
      <c r="B228" s="191">
        <f>'Données projet'!D211</f>
        <v>232</v>
      </c>
      <c r="C228" s="204">
        <v>150</v>
      </c>
      <c r="D228" s="189">
        <f t="shared" si="12"/>
        <v>34800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Erable champêtre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/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20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25</v>
      </c>
      <c r="B242" s="191">
        <f>'Données projet'!D220</f>
        <v>42</v>
      </c>
      <c r="C242" s="204">
        <v>10</v>
      </c>
      <c r="D242" s="189">
        <f t="shared" si="13"/>
        <v>420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30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35</v>
      </c>
      <c r="B244" s="191">
        <f>'Données projet'!D222</f>
        <v>42</v>
      </c>
      <c r="C244" s="204">
        <v>15</v>
      </c>
      <c r="D244" s="189">
        <f t="shared" si="13"/>
        <v>630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40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45</v>
      </c>
      <c r="B246" s="191">
        <f>'Données projet'!D224</f>
        <v>39.299999999999997</v>
      </c>
      <c r="C246" s="204">
        <v>20</v>
      </c>
      <c r="D246" s="189">
        <f t="shared" si="13"/>
        <v>786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50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55</v>
      </c>
      <c r="B248" s="191">
        <f>'Données projet'!D226</f>
        <v>23.8</v>
      </c>
      <c r="C248" s="204">
        <v>30</v>
      </c>
      <c r="D248" s="189">
        <f t="shared" si="13"/>
        <v>714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60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65</v>
      </c>
      <c r="B250" s="191">
        <f>'Données projet'!D228</f>
        <v>17.700000000000003</v>
      </c>
      <c r="C250" s="204">
        <v>50</v>
      </c>
      <c r="D250" s="189">
        <f t="shared" si="13"/>
        <v>885.00000000000011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70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75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80</v>
      </c>
      <c r="B253" s="191">
        <f>'Données projet'!D231</f>
        <v>232.89999999999998</v>
      </c>
      <c r="C253" s="204">
        <v>80</v>
      </c>
      <c r="D253" s="189">
        <f t="shared" si="13"/>
        <v>18632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Charme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15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20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25</v>
      </c>
      <c r="B273" s="191">
        <f>'Données projet'!D246</f>
        <v>19.23076923076923</v>
      </c>
      <c r="C273" s="204">
        <v>10</v>
      </c>
      <c r="D273" s="189">
        <f t="shared" si="14"/>
        <v>192.30769230769229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30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35</v>
      </c>
      <c r="B275" s="191">
        <f>'Données projet'!D248</f>
        <v>19.871794871794872</v>
      </c>
      <c r="C275" s="204">
        <v>15</v>
      </c>
      <c r="D275" s="189">
        <f t="shared" si="14"/>
        <v>298.07692307692309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40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45</v>
      </c>
      <c r="B277" s="191">
        <f>'Données projet'!D250</f>
        <v>22.435897435897434</v>
      </c>
      <c r="C277" s="204">
        <v>15</v>
      </c>
      <c r="D277" s="189">
        <f t="shared" si="14"/>
        <v>336.53846153846149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50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55</v>
      </c>
      <c r="B279" s="191">
        <f>'Données projet'!D252</f>
        <v>23.076923076923077</v>
      </c>
      <c r="C279" s="204">
        <v>20</v>
      </c>
      <c r="D279" s="189">
        <f t="shared" si="14"/>
        <v>461.53846153846155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60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65</v>
      </c>
      <c r="B281" s="191">
        <f>'Données projet'!D254</f>
        <v>23.076923076923077</v>
      </c>
      <c r="C281" s="204">
        <v>25</v>
      </c>
      <c r="D281" s="189">
        <f t="shared" si="14"/>
        <v>576.92307692307691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70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75</v>
      </c>
      <c r="B283" s="191">
        <f>'Données projet'!D256</f>
        <v>22.435897435897434</v>
      </c>
      <c r="C283" s="204">
        <v>25</v>
      </c>
      <c r="D283" s="189">
        <f t="shared" si="14"/>
        <v>560.89743589743591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80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85</v>
      </c>
      <c r="B285" s="191">
        <f>'Données projet'!D258</f>
        <v>21.794871794871796</v>
      </c>
      <c r="C285" s="204">
        <v>30</v>
      </c>
      <c r="D285" s="189">
        <f t="shared" si="14"/>
        <v>653.84615384615381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90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95</v>
      </c>
      <c r="B287" s="191">
        <f>'Données projet'!D260</f>
        <v>20.512820512820511</v>
      </c>
      <c r="C287" s="204">
        <v>40</v>
      </c>
      <c r="D287" s="189">
        <f t="shared" si="14"/>
        <v>820.51282051282044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100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105</v>
      </c>
      <c r="B289" s="191">
        <f>'Données projet'!D262</f>
        <v>19.23076923076923</v>
      </c>
      <c r="C289" s="204">
        <v>60</v>
      </c>
      <c r="D289" s="189">
        <f t="shared" si="14"/>
        <v>1153.8461538461538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120</v>
      </c>
      <c r="B290" s="191">
        <f>'Données projet'!D263</f>
        <v>227.56410256410257</v>
      </c>
      <c r="C290" s="204">
        <v>70</v>
      </c>
      <c r="D290" s="189">
        <f t="shared" si="14"/>
        <v>15929.48717948718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/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2022-07-01T10:00:39Z</dcterms:modified>
</cp:coreProperties>
</file>